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1340" windowHeight="9345" activeTab="8"/>
  </bookViews>
  <sheets>
    <sheet name="23776" sheetId="5" r:id="rId1"/>
    <sheet name="23777" sheetId="6" r:id="rId2"/>
    <sheet name="23780" sheetId="7" r:id="rId3"/>
    <sheet name="23781" sheetId="8" r:id="rId4"/>
    <sheet name="23783" sheetId="9" r:id="rId5"/>
    <sheet name="23784" sheetId="10" r:id="rId6"/>
    <sheet name="23829" sheetId="11" r:id="rId7"/>
    <sheet name="НМЦ" sheetId="2" r:id="rId8"/>
    <sheet name="Сводка затрат" sheetId="4" r:id="rId9"/>
  </sheets>
  <externalReferences>
    <externalReference r:id="rId10"/>
  </externalReferences>
  <definedNames>
    <definedName name="Constr" localSheetId="0">'23776'!$A$6</definedName>
    <definedName name="Constr" localSheetId="1">'23777'!$A$6</definedName>
    <definedName name="Constr" localSheetId="2">'23780'!#REF!</definedName>
    <definedName name="Constr" localSheetId="3">'23781'!$A$6</definedName>
    <definedName name="Constr" localSheetId="4">'23783'!$A$1</definedName>
    <definedName name="Constr" localSheetId="5">'23784'!$A$1</definedName>
    <definedName name="Constr" localSheetId="6">'23829'!$A$6</definedName>
    <definedName name="FOT" localSheetId="0">'23776'!$D$12</definedName>
    <definedName name="FOT" localSheetId="1">'23777'!$D$12</definedName>
    <definedName name="FOT" localSheetId="2">'23780'!$D$12</definedName>
    <definedName name="FOT" localSheetId="3">'23781'!$D$12</definedName>
    <definedName name="FOT" localSheetId="4">'23783'!$D$16</definedName>
    <definedName name="FOT" localSheetId="5">'23784'!$D$16</definedName>
    <definedName name="FOT" localSheetId="6">'23829'!$D$12</definedName>
    <definedName name="Ind" localSheetId="0">'23776'!#REF!</definedName>
    <definedName name="Ind" localSheetId="1">'23777'!#REF!</definedName>
    <definedName name="Ind" localSheetId="2">'23780'!#REF!</definedName>
    <definedName name="Ind" localSheetId="3">'23781'!$H$8</definedName>
    <definedName name="Ind" localSheetId="4">'23783'!#REF!</definedName>
    <definedName name="Ind" localSheetId="5">'23784'!#REF!</definedName>
    <definedName name="Ind" localSheetId="6">'23829'!#REF!</definedName>
    <definedName name="Obj" localSheetId="0">'23776'!$E$7</definedName>
    <definedName name="Obj" localSheetId="1">'23777'!$E$7</definedName>
    <definedName name="Obj" localSheetId="2">'23780'!$E$7</definedName>
    <definedName name="Obj" localSheetId="3">'23781'!#REF!</definedName>
    <definedName name="Obj" localSheetId="4">'23783'!$D$9</definedName>
    <definedName name="Obj" localSheetId="5">'23784'!$D$9</definedName>
    <definedName name="Obj" localSheetId="6">'23829'!$E$7</definedName>
    <definedName name="Obosn" localSheetId="0">'23776'!$D$10</definedName>
    <definedName name="Obosn" localSheetId="1">'23777'!$D$10</definedName>
    <definedName name="Obosn" localSheetId="2">'23780'!$D$10</definedName>
    <definedName name="Obosn" localSheetId="3">'23781'!$D$10</definedName>
    <definedName name="Obosn" localSheetId="4">'23783'!$D$12</definedName>
    <definedName name="Obosn" localSheetId="5">'23784'!$D$12</definedName>
    <definedName name="Obosn" localSheetId="6">'23829'!$D$10</definedName>
    <definedName name="SmPr" localSheetId="0">'23776'!$D$11</definedName>
    <definedName name="SmPr" localSheetId="1">'23777'!$D$11</definedName>
    <definedName name="SmPr" localSheetId="2">'23780'!$D$11</definedName>
    <definedName name="SmPr" localSheetId="3">'23781'!$D$11</definedName>
    <definedName name="SmPr" localSheetId="4">'23783'!$D$13</definedName>
    <definedName name="SmPr" localSheetId="5">'23784'!$D$13</definedName>
    <definedName name="SmPr" localSheetId="6">'23829'!$D$11</definedName>
    <definedName name="аааааппппппрррппппппп">#REF!</definedName>
    <definedName name="аараооооооооооооо">#REF!</definedName>
    <definedName name="автом">#REF!</definedName>
    <definedName name="алшрльоплварл">#REF!</definedName>
    <definedName name="аолвлддддддддддддддддввввввввв">#REF!</definedName>
    <definedName name="апарв">#REF!</definedName>
    <definedName name="апрлдджаоырыфрпопрлпрлпрлп">#REF!</definedName>
    <definedName name="арлггаджаш">#REF!</definedName>
    <definedName name="ароррбллтблпроорапииас">#REF!</definedName>
    <definedName name="арррррблллпдрлдддддддддд">#REF!</definedName>
    <definedName name="варпаааааааааа">#REF!</definedName>
    <definedName name="ввпьььььлднд">#REF!</definedName>
    <definedName name="вед">#REF!</definedName>
    <definedName name="вертикальная">#REF!</definedName>
    <definedName name="вертикплан">#REF!</definedName>
    <definedName name="волен">#REF!</definedName>
    <definedName name="вп">#REF!</definedName>
    <definedName name="впырпфдыпл" localSheetId="8">#REF!</definedName>
    <definedName name="впырпфдыпл">#REF!</definedName>
    <definedName name="впьглорьтитттттттттт">#REF!</definedName>
    <definedName name="всввввввввввввввввввввввввв">#REF!</definedName>
    <definedName name="выб">#REF!</definedName>
    <definedName name="выпуск">#REF!</definedName>
    <definedName name="выьлепвввввпмп">#REF!</definedName>
    <definedName name="еваопродолжэрщэрзшщщх">#REF!</definedName>
    <definedName name="_xlnm.Print_Titles" localSheetId="0">'23776'!$19:$19</definedName>
    <definedName name="_xlnm.Print_Titles" localSheetId="1">'23777'!$19:$19</definedName>
    <definedName name="_xlnm.Print_Titles" localSheetId="2">'23780'!$20:$20</definedName>
    <definedName name="_xlnm.Print_Titles" localSheetId="3">'23781'!$20:$20</definedName>
    <definedName name="_xlnm.Print_Titles" localSheetId="4">'23783'!$23:$23</definedName>
    <definedName name="_xlnm.Print_Titles" localSheetId="5">'23784'!$23:$23</definedName>
    <definedName name="_xlnm.Print_Titles" localSheetId="6">'23829'!$19:$19</definedName>
    <definedName name="_xlnm.Print_Titles" localSheetId="7">НМЦ!$10:$10</definedName>
    <definedName name="измен">#REF!</definedName>
    <definedName name="итого" localSheetId="7">#REF!</definedName>
    <definedName name="итого" localSheetId="8">#REF!</definedName>
    <definedName name="итого">#REF!</definedName>
    <definedName name="итого_сантех" localSheetId="7">#REF!</definedName>
    <definedName name="итого_сантех">#REF!</definedName>
    <definedName name="итого_стр">#REF!</definedName>
    <definedName name="итого_строит" localSheetId="7">НМЦ!#REF!</definedName>
    <definedName name="итого_строит">#REF!</definedName>
    <definedName name="итого_технол" localSheetId="7">#REF!</definedName>
    <definedName name="итого_технол">#REF!</definedName>
    <definedName name="итого_электр" localSheetId="7">#REF!</definedName>
    <definedName name="итого_электр">#REF!</definedName>
    <definedName name="квота">#REF!</definedName>
    <definedName name="кккккккккк">#REF!</definedName>
    <definedName name="корек">#REF!</definedName>
    <definedName name="корект">#REF!</definedName>
    <definedName name="корректир">#REF!</definedName>
    <definedName name="лен" localSheetId="7">#REF!</definedName>
    <definedName name="лен" localSheetId="8">#REF!</definedName>
    <definedName name="лен">#REF!</definedName>
    <definedName name="лот" localSheetId="7">#REF!</definedName>
    <definedName name="лот" localSheetId="8">#REF!</definedName>
    <definedName name="лот">#REF!</definedName>
    <definedName name="мамиааааааааааааааааааааааааааааа">#REF!</definedName>
    <definedName name="ммпоослччччччччччрччапппппппппр">#REF!</definedName>
    <definedName name="мрол">#REF!</definedName>
    <definedName name="оз">#REF!</definedName>
    <definedName name="озелен">#REF!</definedName>
    <definedName name="озеленение">#REF!</definedName>
    <definedName name="озеленение2">#REF!</definedName>
    <definedName name="ОСР">#REF!</definedName>
    <definedName name="ОСР110">#REF!</definedName>
    <definedName name="ОСР111">#REF!</definedName>
    <definedName name="план">#REF!</definedName>
    <definedName name="планировка">#REF!</definedName>
    <definedName name="плдщхэж.юрббдлююбо">#REF!</definedName>
    <definedName name="площадки">#REF!</definedName>
    <definedName name="пос" localSheetId="7">#REF!</definedName>
    <definedName name="пос" localSheetId="8">#REF!</definedName>
    <definedName name="пос">#REF!</definedName>
    <definedName name="прав">#REF!</definedName>
    <definedName name="прлппппппппппппппрррррррр">#REF!</definedName>
    <definedName name="провбп">#REF!</definedName>
    <definedName name="проект">#REF!</definedName>
    <definedName name="пропппп">#REF!</definedName>
    <definedName name="рпоолллллбрюююююююююююю">#REF!</definedName>
    <definedName name="сааповвыыыыыеееееггггггггг">#REF!</definedName>
    <definedName name="сапопрлрлппппр">#REF!</definedName>
    <definedName name="саррпрпппппппппппппппррррррр">#REF!</definedName>
    <definedName name="свод">#REF!</definedName>
    <definedName name="Свсмр">'[1] пристр428'!#REF!</definedName>
    <definedName name="склад" localSheetId="7">#REF!</definedName>
    <definedName name="склад" localSheetId="8">#REF!</definedName>
    <definedName name="склад">#REF!</definedName>
    <definedName name="сср4" localSheetId="7">#REF!</definedName>
    <definedName name="сср4" localSheetId="8">#REF!</definedName>
    <definedName name="сср4">#REF!</definedName>
    <definedName name="ссроб" localSheetId="7">#REF!</definedName>
    <definedName name="ссроб" localSheetId="8">#REF!</definedName>
    <definedName name="ссроб">#REF!</definedName>
    <definedName name="сссссссссссссрооооооооаапнааааеоаааааааа">#REF!</definedName>
    <definedName name="счет">'[1] пристр428'!#REF!</definedName>
    <definedName name="тдер">#REF!</definedName>
    <definedName name="ТК">#REF!</definedName>
    <definedName name="тоолллллопппплопооллоопло">#REF!</definedName>
    <definedName name="топливро">#REF!</definedName>
    <definedName name="трапные">#REF!</definedName>
    <definedName name="уке">#REF!</definedName>
    <definedName name="фякуряыувравяв">#REF!</definedName>
    <definedName name="фяыввввввв">#REF!</definedName>
    <definedName name="хййййййййййжывввввввв">#REF!</definedName>
    <definedName name="чвподю">#REF!</definedName>
    <definedName name="чрпрл">#REF!</definedName>
    <definedName name="чситтттттттсссссссссччччч">#REF!</definedName>
    <definedName name="ываочяьбббббббббббббб">#REF!</definedName>
    <definedName name="ЫВРРАЫРАывоопоапо">#REF!</definedName>
    <definedName name="ывынреыкшлнжхэтшлэ">#REF!</definedName>
    <definedName name="ыоарллвапрлывпорапар">#REF!</definedName>
    <definedName name="ычвпппппппппп">#REF!</definedName>
    <definedName name="яыдвлпрмичврип">#REF!</definedName>
  </definedNames>
  <calcPr calcId="145621"/>
</workbook>
</file>

<file path=xl/calcChain.xml><?xml version="1.0" encoding="utf-8"?>
<calcChain xmlns="http://schemas.openxmlformats.org/spreadsheetml/2006/main">
  <c r="I11" i="4" l="1"/>
  <c r="I12" i="4"/>
  <c r="I13" i="4"/>
  <c r="I16" i="4"/>
  <c r="I10" i="4"/>
  <c r="J73" i="11" l="1"/>
  <c r="J47" i="8"/>
  <c r="J47" i="7"/>
  <c r="J51" i="6"/>
  <c r="J49" i="5"/>
  <c r="E16" i="4"/>
  <c r="F15" i="4"/>
  <c r="I15" i="4" s="1"/>
  <c r="E15" i="4"/>
  <c r="H15" i="4" s="1"/>
  <c r="F14" i="4"/>
  <c r="E14" i="4"/>
  <c r="H14" i="4" s="1"/>
  <c r="E13" i="4"/>
  <c r="E12" i="4"/>
  <c r="E11" i="4"/>
  <c r="H11" i="4" s="1"/>
  <c r="G11" i="4" s="1"/>
  <c r="D11" i="4" l="1"/>
  <c r="D13" i="4"/>
  <c r="H13" i="4"/>
  <c r="G13" i="4" s="1"/>
  <c r="F17" i="4"/>
  <c r="I14" i="4"/>
  <c r="I17" i="4" s="1"/>
  <c r="D12" i="4"/>
  <c r="H12" i="4"/>
  <c r="G12" i="4" s="1"/>
  <c r="G15" i="4"/>
  <c r="D16" i="4"/>
  <c r="H16" i="4"/>
  <c r="G16" i="4" s="1"/>
  <c r="D15" i="4"/>
  <c r="D14" i="4"/>
  <c r="E10" i="4"/>
  <c r="H10" i="4" s="1"/>
  <c r="P15" i="10"/>
  <c r="P14" i="10"/>
  <c r="P15" i="9"/>
  <c r="P14" i="9"/>
  <c r="P13" i="9" s="1"/>
  <c r="C15" i="2" s="1"/>
  <c r="B17" i="2"/>
  <c r="B16" i="2"/>
  <c r="B15" i="2"/>
  <c r="B18" i="2" s="1"/>
  <c r="B14" i="2"/>
  <c r="B13" i="2"/>
  <c r="B12" i="2"/>
  <c r="B11" i="2"/>
  <c r="J12" i="11"/>
  <c r="J74" i="11"/>
  <c r="J11" i="11" s="1"/>
  <c r="I18" i="4" l="1"/>
  <c r="I19" i="4" s="1"/>
  <c r="H17" i="4"/>
  <c r="G10" i="4"/>
  <c r="G14" i="4"/>
  <c r="E17" i="4"/>
  <c r="D10" i="4"/>
  <c r="D17" i="4" s="1"/>
  <c r="C17" i="2"/>
  <c r="P13" i="10"/>
  <c r="C16" i="2" s="1"/>
  <c r="H18" i="4" l="1"/>
  <c r="H19" i="4" s="1"/>
  <c r="G17" i="4"/>
  <c r="J12" i="8"/>
  <c r="K14" i="8"/>
  <c r="J43" i="8"/>
  <c r="J48" i="8"/>
  <c r="G18" i="4" l="1"/>
  <c r="G19" i="4" s="1"/>
  <c r="J11" i="8"/>
  <c r="C14" i="2"/>
  <c r="J12" i="7"/>
  <c r="K14" i="7"/>
  <c r="J43" i="7"/>
  <c r="J48" i="7"/>
  <c r="J11" i="7" l="1"/>
  <c r="C13" i="2"/>
  <c r="J52" i="6"/>
  <c r="J11" i="6" l="1"/>
  <c r="C12" i="2"/>
  <c r="J50" i="5"/>
  <c r="J12" i="5"/>
  <c r="J11" i="5" l="1"/>
  <c r="C11" i="2"/>
  <c r="C18" i="2" s="1"/>
  <c r="C20" i="2" s="1"/>
  <c r="C22" i="2" s="1"/>
</calcChain>
</file>

<file path=xl/sharedStrings.xml><?xml version="1.0" encoding="utf-8"?>
<sst xmlns="http://schemas.openxmlformats.org/spreadsheetml/2006/main" count="884" uniqueCount="356">
  <si>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</si>
  <si>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</si>
  <si>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</si>
  <si>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</si>
  <si>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</si>
  <si>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</si>
  <si>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</si>
  <si>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</si>
  <si>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</si>
  <si>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</si>
  <si>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</si>
  <si>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Обоснование</t>
  </si>
  <si>
    <t>З/пМех</t>
  </si>
  <si>
    <t>Т/з осн.
раб.на ед.</t>
  </si>
  <si>
    <t>Т/з мех. на ед.</t>
  </si>
  <si>
    <t>Т/з осн.
раб.
Всего</t>
  </si>
  <si>
    <t>Т/з мех.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</si>
  <si>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</si>
  <si>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</si>
  <si>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</si>
  <si>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</si>
  <si>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</si>
  <si>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шт.</t>
  </si>
  <si>
    <t>100 шт.</t>
  </si>
  <si>
    <t>ТЕРм08-03-603-01</t>
  </si>
  <si>
    <t>Накладные расходы</t>
  </si>
  <si>
    <t>Сметная прибыль</t>
  </si>
  <si>
    <t>шт</t>
  </si>
  <si>
    <t>Цена поставщика</t>
  </si>
  <si>
    <t>ТЕРм08-03-526-01</t>
  </si>
  <si>
    <t>ТЕРм08-03-600-02</t>
  </si>
  <si>
    <t>Монтаж: счетчики, устанавливаемые на готовом основании: трехфазные</t>
  </si>
  <si>
    <t>ТСЦ5-500-9016-762</t>
  </si>
  <si>
    <t>Монтаж: ящик с понижающим трансформатором</t>
  </si>
  <si>
    <t>м</t>
  </si>
  <si>
    <t>100 м</t>
  </si>
  <si>
    <t>1000м</t>
  </si>
  <si>
    <t>100 м кабеля</t>
  </si>
  <si>
    <t>ТСЦ5-500-9001-700</t>
  </si>
  <si>
    <t xml:space="preserve">Кабели силовые на напряжение 660 В с медными жилами, в изоляции из ПВХ пластиката, оболочкой из ПВХ пластиката пониженной горючести марки ВВГнг сеч. 3х1.5 мм2                      </t>
  </si>
  <si>
    <t>ТЕРм08-02-144-01</t>
  </si>
  <si>
    <t>Присоединение к зажимам жил проводов или кабелей, сечение, мм2, до: 2,5</t>
  </si>
  <si>
    <t>1 комплект</t>
  </si>
  <si>
    <t>кг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</si>
  <si>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</si>
  <si>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</si>
  <si>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</si>
  <si>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>Итоги по смете:</t>
  </si>
  <si>
    <t xml:space="preserve">  Итого</t>
  </si>
  <si>
    <t xml:space="preserve">      Материалы</t>
  </si>
  <si>
    <t xml:space="preserve">      Машины и механизмы</t>
  </si>
  <si>
    <t xml:space="preserve">      ФОТ</t>
  </si>
  <si>
    <t xml:space="preserve">      Оборудование</t>
  </si>
  <si>
    <t xml:space="preserve">      Накладные расходы</t>
  </si>
  <si>
    <t xml:space="preserve">      Сметная прибыль</t>
  </si>
  <si>
    <t>тыс. руб.</t>
  </si>
  <si>
    <t>Средства 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</si>
  <si>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</si>
  <si>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чел.час</t>
  </si>
  <si>
    <t>Сметная стоимость _______________________________________________________________________________________________</t>
  </si>
  <si>
    <t xml:space="preserve">      оборудования _______________________________________________________________________________________________</t>
  </si>
  <si>
    <t xml:space="preserve">      монтажных работ _______________________________________________________________________________________________</t>
  </si>
  <si>
    <t>_____________________________</t>
  </si>
  <si>
    <t>ФГУП "Комбинат "Электрохимприбор"</t>
  </si>
  <si>
    <t>"______ " ________________2012 г.</t>
  </si>
  <si>
    <t>"______ " _____________2012 г.</t>
  </si>
  <si>
    <t>г. Лесной ФГУП "Комбинат "Электрохимприбор"</t>
  </si>
  <si>
    <t>Расчет начальной (максимальной) цены</t>
  </si>
  <si>
    <t>Составлен в ценах по состоянию на 01.01.2000 г. с переводом в текущие</t>
  </si>
  <si>
    <t>руб.</t>
  </si>
  <si>
    <t>Наименование глав ССР, объектных сметных расчетов, локальных сметных расчетов, видов работ</t>
  </si>
  <si>
    <t>Сметная стоимость в базисных ценах на 01.01.2000</t>
  </si>
  <si>
    <t>Текущая стоимость на момент определения начальной (максимальной) цены</t>
  </si>
  <si>
    <t>№ обосновывающего расчета</t>
  </si>
  <si>
    <t>1</t>
  </si>
  <si>
    <t>2</t>
  </si>
  <si>
    <t>3</t>
  </si>
  <si>
    <t>4</t>
  </si>
  <si>
    <t xml:space="preserve">Итого </t>
  </si>
  <si>
    <t>НДС 18%</t>
  </si>
  <si>
    <t>Начальник отдела капитального строительства</t>
  </si>
  <si>
    <t>Л.В. Грибанова</t>
  </si>
  <si>
    <t>Инженер по проектно-сметной работе</t>
  </si>
  <si>
    <t>Т.Ш. Ковязина</t>
  </si>
  <si>
    <t>СВОДКА ЗАТРАТ</t>
  </si>
  <si>
    <t>№ п/п</t>
  </si>
  <si>
    <t>№ локальных сметных расчетов</t>
  </si>
  <si>
    <t xml:space="preserve">Наименование </t>
  </si>
  <si>
    <t>Стоимость в базисных ценах 2001 года</t>
  </si>
  <si>
    <t>в том числе:</t>
  </si>
  <si>
    <t>СМР</t>
  </si>
  <si>
    <t>Оборудование</t>
  </si>
  <si>
    <t>Итого:</t>
  </si>
  <si>
    <t>НДС 18%:</t>
  </si>
  <si>
    <t>Итого в текущих ценах с учетом НДС:</t>
  </si>
  <si>
    <t>Зам. генерального директора</t>
  </si>
  <si>
    <t>Е.В.Гордеев</t>
  </si>
  <si>
    <t>ЛОКАЛЬНЫЙ СМЕТНЫЙ РАСЧЕТ № 23776</t>
  </si>
  <si>
    <t>Водопровод и канализацию.  Площадка 8. Столовая 3. Узел учёта холодной воды.</t>
  </si>
  <si>
    <t>Основание: № 23815-10-ВК  КПМ Э 6064.097</t>
  </si>
  <si>
    <t>Сметная стоимость строительных работ _______________________________________________________________________________________________</t>
  </si>
  <si>
    <t>тыс.руб.</t>
  </si>
  <si>
    <t>_______________________________________________________________________________________________4,81</t>
  </si>
  <si>
    <t>Составлен(а) в ценах 2001 года с переводом в текущие с К=4,38</t>
  </si>
  <si>
    <t xml:space="preserve">                           Раздел 1. Узел учёта холодной воды.</t>
  </si>
  <si>
    <t>ТЕР16-02-002-06</t>
  </si>
  <si>
    <t>Прокладка трубопроводов водоснабжения из стальных водогазопроводных оцинкованных труб диаметром: 50 мм</t>
  </si>
  <si>
    <t>100 м трубопровода</t>
  </si>
  <si>
    <t>ТЕР16-02-002-04</t>
  </si>
  <si>
    <t>Прокладка трубопроводов водоснабжения из стальных водогазопроводных оцинкованных труб диаметром: 32 мм</t>
  </si>
  <si>
    <t>ТСЦ-300-1224</t>
  </si>
  <si>
    <t>Крепления для трубопроводов: кронштейны, планки, хомуты</t>
  </si>
  <si>
    <r>
      <t>Кран шаровый чугунный фланцевый, Ду 50. Цена:450.00р:1.18:3.58=106,52</t>
    </r>
    <r>
      <rPr>
        <i/>
        <sz val="7"/>
        <rFont val="Times New Roman"/>
        <family val="1"/>
        <charset val="204"/>
      </rPr>
      <t xml:space="preserve">
КОЭФ. К ПОЗИЦИИ:
За год складские затраты МАТ=1,02</t>
    </r>
  </si>
  <si>
    <t>ТЕР16-05-002-01</t>
  </si>
  <si>
    <t>Установка вентилей, задвижек, затворов, клапанов обратных, кранов проходных на трубопроводах из чугунных напорных фланцевых труб диаметром: до 65 мм</t>
  </si>
  <si>
    <t>1 шт</t>
  </si>
  <si>
    <t>ТСЦ-300-1483</t>
  </si>
  <si>
    <t>Кран шаровой В-В размером 1/2</t>
  </si>
  <si>
    <t>ТСЦ-300-0966</t>
  </si>
  <si>
    <t>Фланцы стальные плоские приварные из стали ВСт3сп2, ВСт3сп3; давлением 1.0 МПа (10 кгс/см2), диаметром 50 мм</t>
  </si>
  <si>
    <t>ТЕР18-07-001-02</t>
  </si>
  <si>
    <t>Установка манометров: с трехходовым краном</t>
  </si>
  <si>
    <t>ТСЦ-300-1228</t>
  </si>
  <si>
    <t>Соединения на сгоне стальные: переходы, диаметром до 15 мм</t>
  </si>
  <si>
    <t>ТЕР16-07-005-01</t>
  </si>
  <si>
    <t>Гидравлическое испытание трубопроводов систем отопления, водопровода и горячего водоснабжения диаметром: до 50 мм</t>
  </si>
  <si>
    <t xml:space="preserve">   Районный к-т 4,3%  (Поз. 1-2, 3.1, 4, 8, 10)</t>
  </si>
  <si>
    <t xml:space="preserve">   Территориальная поправка на материалы МАТ=1,08  (Поз. 1-2, 3.1, 4, 8, 10, 3, 4.1, 5, 9)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</si>
  <si>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1-2, 3.1, 4, 8, 10)</t>
  </si>
  <si>
    <t xml:space="preserve">   Поправочный коэффициент к сметной ст-ти эксплуат.строительных машин №Ц-1699 ЭМ=1,2  (Поз. 1-2, 3.1, 4, 8, 10)</t>
  </si>
  <si>
    <t xml:space="preserve">   Условия производства работ ОЗП=1,2; ЭМ=1,2; ЗПМ=1,2; ТЗ=1,2; ТЗМ=1,2  (Поз. 1-2, 3.1, 4, 8, 10)</t>
  </si>
  <si>
    <t xml:space="preserve">    В том числе:</t>
  </si>
  <si>
    <t xml:space="preserve">  Пересчёт цен в текущие 1 421 * 4,38</t>
  </si>
  <si>
    <t xml:space="preserve">  ВСЕГО по смете</t>
  </si>
  <si>
    <t>ЛОКАЛЬНЫЙ СМЕТНЫЙ РАСЧЕТ № 23777</t>
  </si>
  <si>
    <t>Водопровод и канализацию. Здание429. Столовая 11. Узел учёта холодной воды.</t>
  </si>
  <si>
    <t>Основание: № 23823-10-ВК  КПМ Э 6063.097</t>
  </si>
  <si>
    <t>___________________________0,662</t>
  </si>
  <si>
    <t>_______________________________________________________________________________________________13,37</t>
  </si>
  <si>
    <t>ТЕР16-02-004-04</t>
  </si>
  <si>
    <t>Прокладка трубопроводов отопления и газоснабжения из стальных бесшовных труб диаметром: 100 мм</t>
  </si>
  <si>
    <t>ТЕР16-02-004-02</t>
  </si>
  <si>
    <t>Прокладка трубопроводов отопления и газоснабжения из стальных бесшовных труб диаметром: 65 мм</t>
  </si>
  <si>
    <t>ТЕР16-05-002-02</t>
  </si>
  <si>
    <t>Установка вентилей, задвижек, затворов, клапанов обратных, кранов проходных на трубопроводах из чугунных напорных фланцевых труб диаметром: до 100 мм</t>
  </si>
  <si>
    <t>Фирма: Hawle-A</t>
  </si>
  <si>
    <r>
      <t>Задвижка чугунная фланцевая    Ду 100                                             (Цена: 7500:1.18:3.58=1775.40</t>
    </r>
    <r>
      <rPr>
        <i/>
        <sz val="7"/>
        <rFont val="Times New Roman"/>
        <family val="1"/>
        <charset val="204"/>
      </rPr>
      <t xml:space="preserve">
КОЭФ. К ПОЗИЦИИ:
За год складские затраты МАТ=1,02</t>
    </r>
  </si>
  <si>
    <t>ТСЦ-300-1484</t>
  </si>
  <si>
    <t>Кран шаровой В-В размером 3/4</t>
  </si>
  <si>
    <t>ТСЦ-300-0969</t>
  </si>
  <si>
    <t>Фланцы стальные плоские приварные из стали ВСт3сп2, ВСт3сп3; давлением 1.0 МПа (10 кгс/см2), диаметром 100 мм</t>
  </si>
  <si>
    <t>ТСЦ-300-1229</t>
  </si>
  <si>
    <t>Соединения на сгоне стальные: переходы, диаметром до 20 мм</t>
  </si>
  <si>
    <t xml:space="preserve">   Районный к-т 4,3%  (Поз. 1-2, 4-5, 7, 10)</t>
  </si>
  <si>
    <t xml:space="preserve">   Территориальная поправка на материалы МАТ=1,08  (Поз. 1-2, 4-5, 7, 10, 3, 6, 8-9)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</si>
  <si>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1-2, 4-5, 7, 10)</t>
  </si>
  <si>
    <t xml:space="preserve">   Поправочный коэффициент к сметной ст-ти эксплуат.строительных машин №Ц-1699 ЭМ=1,2  (Поз. 1-2, 4-5, 7, 10)</t>
  </si>
  <si>
    <t xml:space="preserve">   Условия производства работ ОЗП=1,2; ЭМ=1,2; ЗПМ=1,2; ТЗ=1,2; ТЗМ=1,2  (Поз. 1-2, 4-5, 7, 10)</t>
  </si>
  <si>
    <t xml:space="preserve"> 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</si>
  <si>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 xml:space="preserve">  Материалы для строительных работ</t>
  </si>
  <si>
    <t xml:space="preserve">  Пересчёт цен в текущие 5 790 * 4,38</t>
  </si>
  <si>
    <t xml:space="preserve">  Пересчет цен в текущие 1 893 *4,38</t>
  </si>
  <si>
    <t xml:space="preserve">  Электромонтажные работы на других объектах</t>
  </si>
  <si>
    <t xml:space="preserve">  Материалы для монтажных работ</t>
  </si>
  <si>
    <t xml:space="preserve">   2. Производство монтажных работ в сущ.зданиях в стесн. условиях с наличием в зоне производства работ действующего тех. оборудования ОЗП=1,35; ЭМ=1,35; ЗПМ=1,35; ТЗ=1,35; ТЗМ=1,35  (Поз. 2-5, 7)</t>
  </si>
  <si>
    <t xml:space="preserve">   Поправочный коэф-т к стоимости эксплуатации машин  (письмо УРЦЭиЦС №Ц-1699 от 06.06.2008г.) ЭМ=1,2  (Поз. 2-5, 7)</t>
  </si>
  <si>
    <t xml:space="preserve">   Территориальная поправка на материалы МАТ=1,08  (Поз. 1, 6, 2-5, 7)</t>
  </si>
  <si>
    <t xml:space="preserve">   Районный к-т 4,3%  (Поз. 2-5, 7)</t>
  </si>
  <si>
    <t>проход кабеля</t>
  </si>
  <si>
    <t>Герметизация проходов при вводе кабелей во взрывоопасные помещения уплотнительной массой</t>
  </si>
  <si>
    <t>ТЕРм08-02-155-01</t>
  </si>
  <si>
    <t>Трубы стальные сварные водогазопроводные с резьбой черные легкие (неоцинкованные) диаметр условного прохода 15 мм, толщина стенки 2.5 мм</t>
  </si>
  <si>
    <t>ТСЦ-103-0001</t>
  </si>
  <si>
    <t>Монтаж: труба стальная (гильза)</t>
  </si>
  <si>
    <t>ТЕРм08-02-407-01</t>
  </si>
  <si>
    <t>Заделки концевые сухие для контрольного кабеля сечением одной жилы до 2,5 мм2, количество жил, до: 4</t>
  </si>
  <si>
    <t>ТЕРм08-02-158-04</t>
  </si>
  <si>
    <t>Монтаж: кабели до 35 кв с креплением накладными скобами, масса 1 м кабеля, кг, до: 0,5</t>
  </si>
  <si>
    <t>ТЕРм08-02-146-01</t>
  </si>
  <si>
    <t>Составлен(а) в базовых ценах 2001г. с переводом в текущие с К=4,38</t>
  </si>
  <si>
    <t>Материалы ______________________________________</t>
  </si>
  <si>
    <t>_______________________________________________________________________________________________9,1</t>
  </si>
  <si>
    <t>Сметная стоимость монтажных работ _______________________________________________________________________________________________</t>
  </si>
  <si>
    <t>Основание: проект №23811-10-ЭМ Тема КПМ Э6064.097</t>
  </si>
  <si>
    <t xml:space="preserve">электроснабжение шкафа учета. Площадка 8. Здание 53. Столовая №3 </t>
  </si>
  <si>
    <t>ЛОКАЛЬНЫЙ СМЕТНЫЙ РАСЧЕТ № 23780</t>
  </si>
  <si>
    <t xml:space="preserve">  Пересчет цен в текущие 2 445 * 4,38</t>
  </si>
  <si>
    <t>_______________________________________________________________________________________________11,08</t>
  </si>
  <si>
    <t>Основание: проект №23810-10-ЭМ Тема КПМ Э6063.097</t>
  </si>
  <si>
    <t xml:space="preserve">электроснабжение шкафа учета. Площадка 17. Здание 429. Столовая №11 </t>
  </si>
  <si>
    <t>ЛОКАЛЬНЫЙ СМЕТНЫЙ РАСЧЕТ № 23781</t>
  </si>
  <si>
    <t xml:space="preserve">  Итого Оборудование</t>
  </si>
  <si>
    <t xml:space="preserve">  Итого Монтажные работы</t>
  </si>
  <si>
    <t xml:space="preserve">   65% ФОТ (от 722)  (Поз. 6-10)</t>
  </si>
  <si>
    <t xml:space="preserve">   60% ФОТ (от 621)  (Поз. 1-5)</t>
  </si>
  <si>
    <t xml:space="preserve">   95% ФОТ (от 722)  (Поз. 6-10)</t>
  </si>
  <si>
    <t xml:space="preserve">   80% ФОТ (от 621)  (Поз. 1-5)</t>
  </si>
  <si>
    <t xml:space="preserve">   2. Производство монтажных работ в сущ.зданиях в стесн. условиях с наличием в зоне производства работ действующего тех. оборудования ОЗП=1,35; ЭМ=1,35; ЗПМ=1,35; ТЗ=1,35; ТЗМ=1,35  (Поз. 1-10)</t>
  </si>
  <si>
    <t xml:space="preserve">   Территориальная поправка на материалы МАТ=1,08  (Поз. 1-10, 12-15, 19, 16, 18)</t>
  </si>
  <si>
    <t xml:space="preserve">   Районный к-т 4,3%  (Поз. 1-10)</t>
  </si>
  <si>
    <r>
      <t>Кабели КУПРэ 4х0,75мм2 (Цена:25200руб:1,18:4,38)</t>
    </r>
    <r>
      <rPr>
        <i/>
        <sz val="7"/>
        <rFont val="Arial"/>
        <family val="2"/>
        <charset val="204"/>
      </rPr>
      <t xml:space="preserve">
КОЭФ. К ПОЗИЦИИ:
Загот.складские расходы на материалы МАТ=1,02</t>
    </r>
  </si>
  <si>
    <t xml:space="preserve">Кабели силовые переносные с гибкими медными жилами в резиновой оболочке марки КГ, с числом жил - 3 и сечением 1 мм2     </t>
  </si>
  <si>
    <t>ТСЦ5-502-0049</t>
  </si>
  <si>
    <t>Шкаф учета</t>
  </si>
  <si>
    <t>ТСЦ5-500-9014-4 прим.</t>
  </si>
  <si>
    <t>Ящики с понижающими трансформаторами</t>
  </si>
  <si>
    <r>
      <t>Счетчик электронный Меркурий 230 ART-03 (Цена:3920руб:1,18:4,38)</t>
    </r>
    <r>
      <rPr>
        <i/>
        <sz val="7"/>
        <rFont val="Arial"/>
        <family val="2"/>
        <charset val="204"/>
      </rPr>
      <t xml:space="preserve">
КОЭФ. К ПОЗИЦИИ:
Загот.складские расходы на материалы МАТ=1,02</t>
    </r>
  </si>
  <si>
    <r>
      <t>Арматура термопреобразователя монтажная (гильза, бобышка), L=200, 250 (Цена:600руб:1,18:4,38)</t>
    </r>
    <r>
      <rPr>
        <i/>
        <sz val="7"/>
        <rFont val="Arial"/>
        <family val="2"/>
        <charset val="204"/>
      </rPr>
      <t xml:space="preserve">
КОЭФ. К ПОЗИЦИИ:
Загот.складские расходы на материалы МАТ=1,02</t>
    </r>
  </si>
  <si>
    <r>
      <t>Преобразователь давления АИР-10L (Цена:4800руб:1,18:4,38)</t>
    </r>
    <r>
      <rPr>
        <i/>
        <sz val="7"/>
        <rFont val="Arial"/>
        <family val="2"/>
        <charset val="204"/>
      </rPr>
      <t xml:space="preserve">
КОЭФ. К ПОЗИЦИИ:
Загот.складские расходы на материалы МАТ=1,02</t>
    </r>
  </si>
  <si>
    <r>
      <t>Термопреобразователь сопротивления ТС 1088 (Цена:450руб:1,18:4,38)</t>
    </r>
    <r>
      <rPr>
        <i/>
        <sz val="7"/>
        <rFont val="Arial"/>
        <family val="2"/>
        <charset val="204"/>
      </rPr>
      <t xml:space="preserve">
КОЭФ. К ПОЗИЦИИ:
Загот.складские расходы на материалы МАТ=1,02</t>
    </r>
  </si>
  <si>
    <r>
      <t>Расходомер ультразвуковой US -800 диам.32 мм (Цена:25830руб:1,18:4,19)</t>
    </r>
    <r>
      <rPr>
        <i/>
        <sz val="7"/>
        <rFont val="Arial"/>
        <family val="2"/>
        <charset val="204"/>
      </rPr>
      <t xml:space="preserve">
КОЭФ. К ПОЗИЦИИ:
Транспортные расходы на оборудование ПЗ=1,03;
Загот.складские расходы на оборудование ПЗ=1,012</t>
    </r>
  </si>
  <si>
    <t xml:space="preserve">                           Раздел 2. Оборудование и материалы, неучтенные в стоимости монтажных работ</t>
  </si>
  <si>
    <t>Кабели до 35 кв по установленным конструкциям и лоткам с креплением по всей длине, масса 1 м, кг, до: 1</t>
  </si>
  <si>
    <t>ТЕРм08-02-147-10</t>
  </si>
  <si>
    <t>Розетка штепсельная: неутопленного типа при открытой проводке</t>
  </si>
  <si>
    <t>ТЕРм08-03-591-08</t>
  </si>
  <si>
    <t>Монтаж: выключатели установочные автоматические однополюсный, устанавливаемый на конструкции на стене или колонне, на ток, А, до: 25</t>
  </si>
  <si>
    <t>Монтаж: отдельно устанавливаемый преобразователь или блок питания</t>
  </si>
  <si>
    <t>ТЕРм10-02-016-06</t>
  </si>
  <si>
    <t>компл.</t>
  </si>
  <si>
    <t>Монтаж тепловычислителя СПТ961</t>
  </si>
  <si>
    <t>ТЕРм11-03-011-03 прим.</t>
  </si>
  <si>
    <t>Монтаж: преобразователь давления, устанавливаемый на резьбовых (муфтовых) соединениях</t>
  </si>
  <si>
    <t>ТЕРм11-02-022-01</t>
  </si>
  <si>
    <t>Монтаж: преобразователь сопротивления, устанавливаемый на резьбовых (муфтовых) соединениях</t>
  </si>
  <si>
    <t>Монтаж: расходомер ультразвуковой US-800, устанавливаемый на фланцевых соединениях, диаметр условного прохода, мм, до: 32</t>
  </si>
  <si>
    <t>ТЕРм11-02-022-03</t>
  </si>
  <si>
    <t xml:space="preserve">                           Раздел 1. Монтажные работы</t>
  </si>
  <si>
    <t>Обору-дование</t>
  </si>
  <si>
    <t>Общая масса обору-дования, т</t>
  </si>
  <si>
    <t>Обоснова-ние</t>
  </si>
  <si>
    <t xml:space="preserve">Составлен(а) в базовых ценах 2001г. </t>
  </si>
  <si>
    <t>_______________________________________________________________________________________________82,1</t>
  </si>
  <si>
    <t>___________________________1,343</t>
  </si>
  <si>
    <t>Средства на оплату труда _______________________________________________________________________________________________</t>
  </si>
  <si>
    <t>с К=4,19</t>
  </si>
  <si>
    <t>_______________________________________________________________________________________________15,979</t>
  </si>
  <si>
    <t>с К=4,38</t>
  </si>
  <si>
    <t>_______________________________________________________________________________________________15,467</t>
  </si>
  <si>
    <t>ВСЕГО:</t>
  </si>
  <si>
    <t>___________________________31,446</t>
  </si>
  <si>
    <t>Справочно, в тыс.руб. :</t>
  </si>
  <si>
    <t>Основание: проект № ЖАЕ.10590 Тема КПМ Э6064.097</t>
  </si>
  <si>
    <t>электроснабжение. Узел учета. Столовая № 3</t>
  </si>
  <si>
    <t>ЛОКАЛЬНЫЙ СМЕТНЫЙ РАСЧЕТ № 23783</t>
  </si>
  <si>
    <t>"______ " __________2012 г.</t>
  </si>
  <si>
    <t>" _____ " ________________ 2012 г.</t>
  </si>
  <si>
    <t>_________________</t>
  </si>
  <si>
    <t xml:space="preserve">   65% ФОТ (от 557)  (Поз. 7-9)</t>
  </si>
  <si>
    <t xml:space="preserve">   60% ФОТ (от 718)  (Поз. 1-6)</t>
  </si>
  <si>
    <t xml:space="preserve">   95% ФОТ (от 557)  (Поз. 7-9)</t>
  </si>
  <si>
    <t xml:space="preserve">   80% ФОТ (от 718)  (Поз. 1-6)</t>
  </si>
  <si>
    <t xml:space="preserve">   2. Производство монтажных работ в сущ.зданиях в стесн. условиях с наличием в зоне производства работ действующего тех. оборудования ОЗП=1,35; ЭМ=1,35; ЗПМ=1,35; ТЗ=1,35; ТЗМ=1,35  (Поз. 1-9)</t>
  </si>
  <si>
    <t xml:space="preserve">   Поправочный коэф-т к стоимости эксплуатации машин  (письмо УРЦЭиЦС №Ц-1699 от 06.06.2008г.) ЭМ=1,2  (Поз. 1-9)</t>
  </si>
  <si>
    <t xml:space="preserve">   Территориальная поправка на материалы МАТ=1,08  (Поз. 1-9, 12-14, 17, 16)</t>
  </si>
  <si>
    <t xml:space="preserve">   Районный к-т 4,3%  (Поз. 1-9)</t>
  </si>
  <si>
    <r>
      <t>Расходомер ультразвуковой US -800 диам.65 мм (Цена:32061руб:1,18:4,19)</t>
    </r>
    <r>
      <rPr>
        <i/>
        <sz val="7"/>
        <rFont val="Arial"/>
        <family val="2"/>
        <charset val="204"/>
      </rPr>
      <t xml:space="preserve">
КОЭФ. К ПОЗИЦИИ:
Транспортные расходы на оборудование ПЗ=1,03;
Загот.складские расходы на оборудование ПЗ=1,012</t>
    </r>
  </si>
  <si>
    <r>
      <t>Расходомер ультразвуковой US -800 диам.40 мм (Цена:25830руб:1,18:4,19)</t>
    </r>
    <r>
      <rPr>
        <i/>
        <sz val="7"/>
        <rFont val="Arial"/>
        <family val="2"/>
        <charset val="204"/>
      </rPr>
      <t xml:space="preserve">
КОЭФ. К ПОЗИЦИИ:
Транспортные расходы на оборудование ПЗ=1,03;
Загот.складские расходы на оборудование ПЗ=1,012</t>
    </r>
  </si>
  <si>
    <t>Монтаж: расходомер ультразвуковой US-800, устанавливаемые на фланцевых соединениях, диаметр условного прохода, мм, до: 80</t>
  </si>
  <si>
    <t>ТЕРм11-02-022-05</t>
  </si>
  <si>
    <t>Монтаж: расходомер ультразвуковой US-800, устанавливаемые на фланцевых соединениях, диаметр условного прохода, мм, до: 50</t>
  </si>
  <si>
    <t>ТЕРм11-02-022-04</t>
  </si>
  <si>
    <t>_______________________________________________________________________________________________77,51</t>
  </si>
  <si>
    <t>___________________________1,275</t>
  </si>
  <si>
    <t>_______________________________________________________________________________________________17,293</t>
  </si>
  <si>
    <t>_______________________________________________________________________________________________9,044</t>
  </si>
  <si>
    <t>___________________________26,337</t>
  </si>
  <si>
    <t>Основание: проект № ЖАЕ.10610 Тема КПМ Э6063.097</t>
  </si>
  <si>
    <t>электроснабжение. Узел учета. Столовая № 11</t>
  </si>
  <si>
    <t>ЛОКАЛЬНЫЙ СМЕТНЫЙ РАСЧЕТ № 23784</t>
  </si>
  <si>
    <t xml:space="preserve">  Петресчёт цен в текущие 16 787 *4,38</t>
  </si>
  <si>
    <t xml:space="preserve">   Условия производства работ ОЗП=1,2; ЭМ=1,2; ЗПМ=1,2; ТЗ=1,2; ТЗМ=1,2  (Поз. 1-4, 8, 11, 15, 17-20, 29-32, 21-25)</t>
  </si>
  <si>
    <t xml:space="preserve">   Поправочный коэффициент к сметной ст-ти эксплуат.строительных машин №Ц-1699 ЭМ=1,2  (Поз. 1-4, 8, 11, 15, 17-20, 29-32, 21-25)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</si>
  <si>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1-4, 8, 11, 15, 17-20, 29-32, 21-25)</t>
  </si>
  <si>
    <t xml:space="preserve">   Территориальная поправка на материалы МАТ=1,08  (Поз. 1-4, 8, 11, 15, 17-20, 29-32, 5-7, 9-10, 12-14, 16, 26)</t>
  </si>
  <si>
    <t xml:space="preserve">   Районный к-т 4,3%  (Поз. 1-4, 8, 11, 15, 17-20, 29-32, 21-25, 27-28, 33)</t>
  </si>
  <si>
    <t>л</t>
  </si>
  <si>
    <r>
      <t>Стоимость жидкой теплоизоляции "КОРУНД" (Цена:450:1,18:3,58=106,52)</t>
    </r>
    <r>
      <rPr>
        <i/>
        <sz val="7"/>
        <rFont val="Times New Roman"/>
        <family val="1"/>
        <charset val="204"/>
      </rPr>
      <t xml:space="preserve">
КОЭФ. К ПОЗИЦИИ:
Загот.складские расходы МАТ=1,02</t>
    </r>
  </si>
  <si>
    <t>100 м2</t>
  </si>
  <si>
    <r>
      <t>Нанесение жидкой теплоизоляции "КОРУНД"   (расход 0,5л/м2)</t>
    </r>
    <r>
      <rPr>
        <i/>
        <sz val="7"/>
        <rFont val="Times New Roman"/>
        <family val="1"/>
        <charset val="204"/>
      </rPr>
      <t xml:space="preserve">
КОЭФ. К ПОЗИЦИИ:
Количество слоев ПЗ=2; ОЗП=2; ЭМ=2; ЗПМ=2; МАТ=2; ТЗ=2; ТЗМ=2</t>
    </r>
  </si>
  <si>
    <t>ТЕР13-03-002-04</t>
  </si>
  <si>
    <r>
      <t>Нанесение жидкой теплоизоляции "КОРУНД"   (расход 0,5л/м2)</t>
    </r>
    <r>
      <rPr>
        <i/>
        <sz val="7"/>
        <rFont val="Times New Roman"/>
        <family val="1"/>
        <charset val="204"/>
      </rPr>
      <t xml:space="preserve">
КОЭФ. К ПОЗИЦИИ:
Количество слоев ПЗ=3; ОЗП=3; ЭМ=3; ЗПМ=3; МАТ=3; ТЗ=3; ТЗМ=3</t>
    </r>
  </si>
  <si>
    <t xml:space="preserve">100 м2 </t>
  </si>
  <si>
    <t>Обезжиривание поверхностей аппаратов и трубопроводов диаметром до 500 мм: уайт-спиритом</t>
  </si>
  <si>
    <t>ТЕР13-07-001-02</t>
  </si>
  <si>
    <t xml:space="preserve">1 м2 </t>
  </si>
  <si>
    <t xml:space="preserve">Обеспыливание поверхности     </t>
  </si>
  <si>
    <t>ТЕР13-06-004-01</t>
  </si>
  <si>
    <t xml:space="preserve">Очистка поверхности щетками   </t>
  </si>
  <si>
    <t>ТЕР13-06-003-01</t>
  </si>
  <si>
    <t>Гидравлическое испытание трубопроводов систем отопления, водопровода и горячего водоснабжения диаметром: до 100 мм</t>
  </si>
  <si>
    <t>ТЕР16-07-005-02</t>
  </si>
  <si>
    <t>10 фильтров</t>
  </si>
  <si>
    <t>Установка фильтров диаметром: 50 мм</t>
  </si>
  <si>
    <t>ТЕР18-06-007-04</t>
  </si>
  <si>
    <t>Установка термометров: в оправе прямых и угловых</t>
  </si>
  <si>
    <t>ТЕР18-07-001-04</t>
  </si>
  <si>
    <t>Грязевики из стальных электросварных и водо-газопроводных труб с наружным диаметром входного патрубка 108 мм, корпуса 377 мм</t>
  </si>
  <si>
    <t>ТСЦ-300-0260</t>
  </si>
  <si>
    <t>1 шт.</t>
  </si>
  <si>
    <t>Установка грязевиков наружным диаметром патрубков: до 108 мм</t>
  </si>
  <si>
    <t>ТЕР18-06-002-04</t>
  </si>
  <si>
    <t>Фланцы стальные плоские приварные из стали ВСт3сп2, ВСт3сп3; давлением 1.6 МПа (16 кгс/см2), диаметром 50 мм</t>
  </si>
  <si>
    <t>ТСЦ-300-0983</t>
  </si>
  <si>
    <t>Фланцы стальные плоские приварные из стали ВСт3сп2, ВСт3сп3; давлением 1.6 МПа (16 кгс/см2), диаметром 100 мм</t>
  </si>
  <si>
    <t>ТСЦ-300-0986</t>
  </si>
  <si>
    <t>Вентили проходные фланцевые 15КЧ19П для воды и пара, давлением 1,6 МПа (16 кгс/см2), диаметром 50 мм</t>
  </si>
  <si>
    <t>ТСЦ-300-1269</t>
  </si>
  <si>
    <t>Установка вентилей, задвижек, затворов, клапанов обратных, кранов проходных на трубопроводах из стальных труб диаметром: до 50 мм</t>
  </si>
  <si>
    <t>ТЕР16-05-001-02</t>
  </si>
  <si>
    <t>Вентили проходные фланцевые 15С22НЖ для воды и пара, давлением 4 МПа (40 кгс/см2), диаметром 100 мм</t>
  </si>
  <si>
    <t>ТСЦ-300-1264</t>
  </si>
  <si>
    <t>Вентили проходные фланцевые 15Ч14БР для воды и пара, давлением 1.6 МПа 16 кгс/см2, диаметром 100 мм</t>
  </si>
  <si>
    <t>ТСЦ-300-1117</t>
  </si>
  <si>
    <t>Установка вентилей, задвижек, затворов, клапанов обратных, кранов проходных на трубопроводах из стальных труб диаметром: до 100 мм</t>
  </si>
  <si>
    <t>ТЕР16-05-001-03</t>
  </si>
  <si>
    <t>Краны проходные натяжные муфтовые латунные 11Б1БК для жидких сред, давлением 0.6 МПа (6 кгс/см2), диаметром 25 мм</t>
  </si>
  <si>
    <t>ТСЦ-300-1252</t>
  </si>
  <si>
    <t>Вентили проходные муфтовые 15кч18п для воды, давлением 1.6 МПа (16 кгс/см2), диаметром 15 мм</t>
  </si>
  <si>
    <t>ТСЦ-300-1341</t>
  </si>
  <si>
    <t>Прокладка трубопроводов газоснабжения из стальных водогазопроводных неоцинкованных труб диаметром: 15 мм</t>
  </si>
  <si>
    <t>ТЕР16-02-003-01</t>
  </si>
  <si>
    <t>Прокладка трубопроводов газоснабжения из стальных водогазопроводных неоцинкованных труб диаметром: 40 мм</t>
  </si>
  <si>
    <t>ТЕР16-02-003-05</t>
  </si>
  <si>
    <t>Прокладка трубопроводов газоснабжения из стальных водогазопроводных неоцинкованных труб диаметром: 50 мм</t>
  </si>
  <si>
    <t>ТЕР16-02-003-06</t>
  </si>
  <si>
    <t xml:space="preserve">                       Узел учета тепла</t>
  </si>
  <si>
    <t>Разборка грязевиков</t>
  </si>
  <si>
    <t>ТЕРр65-13-02</t>
  </si>
  <si>
    <r>
      <t>Разборка вентилей на трубопроводах из стальных труб диаметром: до 100 мм</t>
    </r>
    <r>
      <rPr>
        <i/>
        <sz val="7"/>
        <rFont val="Times New Roman"/>
        <family val="1"/>
        <charset val="204"/>
      </rPr>
      <t xml:space="preserve">
КОЭФ. К ПОЗИЦИИ:
Новый коэффициент ОЗП=0,4; ЭМ=0,4; ЗПМ=0,4; МАТ=0; ТЗ=0,4; ТЗМ=0,4</t>
    </r>
  </si>
  <si>
    <r>
      <t>Разборка вентилей на трубопроводах из стальных труб диаметром: до 50 мм</t>
    </r>
    <r>
      <rPr>
        <i/>
        <sz val="7"/>
        <rFont val="Times New Roman"/>
        <family val="1"/>
        <charset val="204"/>
      </rPr>
      <t xml:space="preserve">
КОЭФ. К ПОЗИЦИИ:
Новый коэффициент ОЗП=0,4; ЭМ=0,4; ЗПМ=0,4; МАТ=0; ТЗ=0,4; ТЗМ=0,4</t>
    </r>
  </si>
  <si>
    <t>100 м трубопроводов</t>
  </si>
  <si>
    <t>Разборка трубопроводов из водогазопроводных труб в зданиях и сооружениях: на сварке диаметром до 50 мм</t>
  </si>
  <si>
    <t>ТЕРр65-14-03</t>
  </si>
  <si>
    <t>Разборка трубопроводов из водогазопроводных труб в зданиях и сооружениях: на сварке диаметром до 100 мм</t>
  </si>
  <si>
    <t>ТЕРр65-14-04</t>
  </si>
  <si>
    <t xml:space="preserve">                           Разборка конструкций.</t>
  </si>
  <si>
    <t>_______________________________________________________________________________________________61,38</t>
  </si>
  <si>
    <t>Основание: № 23850-10-ОВ</t>
  </si>
  <si>
    <t>Учёт тепла.  Площадка 17  Здание  429  Столовая 11</t>
  </si>
  <si>
    <t>ЛОКАЛЬНЫЙ СМЕТНЫЙ РАСЧЕТ № 23829</t>
  </si>
  <si>
    <t>23776</t>
  </si>
  <si>
    <t>23777</t>
  </si>
  <si>
    <t>23780</t>
  </si>
  <si>
    <t>23781</t>
  </si>
  <si>
    <t>23783</t>
  </si>
  <si>
    <t>23784</t>
  </si>
  <si>
    <t>23829</t>
  </si>
  <si>
    <t xml:space="preserve">Электроснабжение шкафа учета. Площадка 8. Здание 53. Столовая №3 </t>
  </si>
  <si>
    <t xml:space="preserve">Электроснабжение шкафа учета. Площадка 17. Здание 429. Столовая №11 </t>
  </si>
  <si>
    <t>Электроснабжение. Узел учета. Столовая № 3</t>
  </si>
  <si>
    <t>Водопровод и канализацию. Здание 429. Столовая 11. Узел учёта холодной воды.</t>
  </si>
  <si>
    <t>Электроснабжение. Узел учета. Столовая № 11</t>
  </si>
  <si>
    <t>Выполнение строительно-монтажных работ по установке узлов учета энергоресурсов</t>
  </si>
  <si>
    <t>Стоимость в текущих ценах 2012 года</t>
  </si>
  <si>
    <t>Приложение №__ к договору от "__"_______2012 №____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</si>
</sst>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/mm/yy;@"/>
    <numFmt numFmtId="165" formatCode="#,##0.00000"/>
    <numFmt numFmtId="166" formatCode="#,##0.000"/>
    <numFmt numFmtId="167" formatCode="0.000"/>
  </numFmts>
  <fonts count="58">
    <font>
      <sz val="10"/>
      <name val="Arial Cyr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Arial Cyr"/>
      <charset val="204"/>
    </font>
    <font>
      <b/>
      <sz val="9"/>
      <name val="Times New Roman"/>
      <family val="1"/>
      <charset val="204"/>
    </font>
    <font>
      <i/>
      <sz val="7"/>
      <name val="Times New Roman"/>
      <family val="1"/>
      <charset val="204"/>
    </font>
    <font>
      <b/>
      <sz val="7"/>
      <name val="Times New Roman"/>
      <family val="1"/>
      <charset val="204"/>
    </font>
    <font>
      <i/>
      <sz val="11"/>
      <name val="Times New Roman"/>
      <family val="1"/>
      <charset val="204"/>
    </font>
    <font>
      <i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0"/>
      <name val="Times New Roman"/>
      <family val="1"/>
    </font>
    <font>
      <sz val="10"/>
      <name val="Helv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9"/>
      <name val="Times New Roman"/>
      <family val="1"/>
      <charset val="204"/>
    </font>
    <font>
      <b/>
      <sz val="14"/>
      <name val="Arial Cyr"/>
      <charset val="204"/>
    </font>
    <font>
      <b/>
      <sz val="12"/>
      <name val="Arial Cyr"/>
      <charset val="204"/>
    </font>
    <font>
      <sz val="9"/>
      <name val="Arial Cyr"/>
      <charset val="204"/>
    </font>
    <font>
      <b/>
      <sz val="10"/>
      <name val="Arial Cyr"/>
      <charset val="204"/>
    </font>
    <font>
      <i/>
      <sz val="10"/>
      <name val="Arial Cyr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sz val="9"/>
      <name val="Arial"/>
      <family val="2"/>
      <charset val="204"/>
    </font>
    <font>
      <sz val="7"/>
      <name val="Arial"/>
      <family val="2"/>
      <charset val="204"/>
    </font>
    <font>
      <b/>
      <sz val="7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10"/>
      <name val="Arial"/>
      <family val="2"/>
      <charset val="204"/>
    </font>
    <font>
      <b/>
      <i/>
      <sz val="10"/>
      <name val="Arial"/>
      <family val="2"/>
      <charset val="204"/>
    </font>
    <font>
      <b/>
      <u/>
      <sz val="10"/>
      <name val="Arial"/>
      <family val="2"/>
      <charset val="204"/>
    </font>
    <font>
      <i/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i/>
      <sz val="10"/>
      <name val="Arial Cyr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86">
    <xf numFmtId="0" fontId="0" fillId="0" borderId="0"/>
    <xf numFmtId="0" fontId="8" fillId="0" borderId="0" applyAlignment="0"/>
    <xf numFmtId="0" fontId="17" fillId="0" borderId="0"/>
    <xf numFmtId="0" fontId="17" fillId="0" borderId="0"/>
    <xf numFmtId="0" fontId="40" fillId="2" borderId="0" applyNumberFormat="0" applyBorder="0" applyAlignment="0" applyProtection="0"/>
    <xf numFmtId="0" fontId="40" fillId="2" borderId="0" applyNumberFormat="0" applyBorder="0" applyAlignment="0" applyProtection="0"/>
    <xf numFmtId="0" fontId="40" fillId="3" borderId="0" applyNumberFormat="0" applyBorder="0" applyAlignment="0" applyProtection="0"/>
    <xf numFmtId="0" fontId="40" fillId="3" borderId="0" applyNumberFormat="0" applyBorder="0" applyAlignment="0" applyProtection="0"/>
    <xf numFmtId="0" fontId="40" fillId="4" borderId="0" applyNumberFormat="0" applyBorder="0" applyAlignment="0" applyProtection="0"/>
    <xf numFmtId="0" fontId="40" fillId="4" borderId="0" applyNumberFormat="0" applyBorder="0" applyAlignment="0" applyProtection="0"/>
    <xf numFmtId="0" fontId="40" fillId="5" borderId="0" applyNumberFormat="0" applyBorder="0" applyAlignment="0" applyProtection="0"/>
    <xf numFmtId="0" fontId="40" fillId="5" borderId="0" applyNumberFormat="0" applyBorder="0" applyAlignment="0" applyProtection="0"/>
    <xf numFmtId="0" fontId="40" fillId="6" borderId="0" applyNumberFormat="0" applyBorder="0" applyAlignment="0" applyProtection="0"/>
    <xf numFmtId="0" fontId="40" fillId="6" borderId="0" applyNumberFormat="0" applyBorder="0" applyAlignment="0" applyProtection="0"/>
    <xf numFmtId="0" fontId="40" fillId="7" borderId="0" applyNumberFormat="0" applyBorder="0" applyAlignment="0" applyProtection="0"/>
    <xf numFmtId="0" fontId="40" fillId="7" borderId="0" applyNumberFormat="0" applyBorder="0" applyAlignment="0" applyProtection="0"/>
    <xf numFmtId="0" fontId="40" fillId="8" borderId="0" applyNumberFormat="0" applyBorder="0" applyAlignment="0" applyProtection="0"/>
    <xf numFmtId="0" fontId="40" fillId="8" borderId="0" applyNumberFormat="0" applyBorder="0" applyAlignment="0" applyProtection="0"/>
    <xf numFmtId="0" fontId="40" fillId="9" borderId="0" applyNumberFormat="0" applyBorder="0" applyAlignment="0" applyProtection="0"/>
    <xf numFmtId="0" fontId="40" fillId="9" borderId="0" applyNumberFormat="0" applyBorder="0" applyAlignment="0" applyProtection="0"/>
    <xf numFmtId="0" fontId="40" fillId="10" borderId="0" applyNumberFormat="0" applyBorder="0" applyAlignment="0" applyProtection="0"/>
    <xf numFmtId="0" fontId="40" fillId="10" borderId="0" applyNumberFormat="0" applyBorder="0" applyAlignment="0" applyProtection="0"/>
    <xf numFmtId="0" fontId="40" fillId="5" borderId="0" applyNumberFormat="0" applyBorder="0" applyAlignment="0" applyProtection="0"/>
    <xf numFmtId="0" fontId="40" fillId="5" borderId="0" applyNumberFormat="0" applyBorder="0" applyAlignment="0" applyProtection="0"/>
    <xf numFmtId="0" fontId="40" fillId="8" borderId="0" applyNumberFormat="0" applyBorder="0" applyAlignment="0" applyProtection="0"/>
    <xf numFmtId="0" fontId="40" fillId="8" borderId="0" applyNumberFormat="0" applyBorder="0" applyAlignment="0" applyProtection="0"/>
    <xf numFmtId="0" fontId="40" fillId="11" borderId="0" applyNumberFormat="0" applyBorder="0" applyAlignment="0" applyProtection="0"/>
    <xf numFmtId="0" fontId="40" fillId="11" borderId="0" applyNumberFormat="0" applyBorder="0" applyAlignment="0" applyProtection="0"/>
    <xf numFmtId="0" fontId="41" fillId="12" borderId="0" applyNumberFormat="0" applyBorder="0" applyAlignment="0" applyProtection="0"/>
    <xf numFmtId="0" fontId="41" fillId="12" borderId="0" applyNumberFormat="0" applyBorder="0" applyAlignment="0" applyProtection="0"/>
    <xf numFmtId="0" fontId="41" fillId="9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4" borderId="0" applyNumberFormat="0" applyBorder="0" applyAlignment="0" applyProtection="0"/>
    <xf numFmtId="0" fontId="41" fillId="15" borderId="0" applyNumberFormat="0" applyBorder="0" applyAlignment="0" applyProtection="0"/>
    <xf numFmtId="0" fontId="41" fillId="15" borderId="0" applyNumberFormat="0" applyBorder="0" applyAlignment="0" applyProtection="0"/>
    <xf numFmtId="0" fontId="41" fillId="16" borderId="0" applyNumberFormat="0" applyBorder="0" applyAlignment="0" applyProtection="0"/>
    <xf numFmtId="0" fontId="41" fillId="16" borderId="0" applyNumberFormat="0" applyBorder="0" applyAlignment="0" applyProtection="0"/>
    <xf numFmtId="0" fontId="41" fillId="17" borderId="0" applyNumberFormat="0" applyBorder="0" applyAlignment="0" applyProtection="0"/>
    <xf numFmtId="0" fontId="41" fillId="17" borderId="0" applyNumberFormat="0" applyBorder="0" applyAlignment="0" applyProtection="0"/>
    <xf numFmtId="0" fontId="41" fillId="18" borderId="0" applyNumberFormat="0" applyBorder="0" applyAlignment="0" applyProtection="0"/>
    <xf numFmtId="0" fontId="41" fillId="18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4" borderId="0" applyNumberFormat="0" applyBorder="0" applyAlignment="0" applyProtection="0"/>
    <xf numFmtId="0" fontId="41" fillId="19" borderId="0" applyNumberFormat="0" applyBorder="0" applyAlignment="0" applyProtection="0"/>
    <xf numFmtId="0" fontId="41" fillId="19" borderId="0" applyNumberFormat="0" applyBorder="0" applyAlignment="0" applyProtection="0"/>
    <xf numFmtId="0" fontId="42" fillId="7" borderId="14" applyNumberFormat="0" applyAlignment="0" applyProtection="0"/>
    <xf numFmtId="0" fontId="42" fillId="7" borderId="14" applyNumberFormat="0" applyAlignment="0" applyProtection="0"/>
    <xf numFmtId="0" fontId="43" fillId="20" borderId="15" applyNumberFormat="0" applyAlignment="0" applyProtection="0"/>
    <xf numFmtId="0" fontId="43" fillId="20" borderId="15" applyNumberFormat="0" applyAlignment="0" applyProtection="0"/>
    <xf numFmtId="0" fontId="44" fillId="20" borderId="14" applyNumberFormat="0" applyAlignment="0" applyProtection="0"/>
    <xf numFmtId="0" fontId="44" fillId="20" borderId="14" applyNumberFormat="0" applyAlignment="0" applyProtection="0"/>
    <xf numFmtId="0" fontId="45" fillId="0" borderId="16" applyNumberFormat="0" applyFill="0" applyAlignment="0" applyProtection="0"/>
    <xf numFmtId="0" fontId="45" fillId="0" borderId="16" applyNumberFormat="0" applyFill="0" applyAlignment="0" applyProtection="0"/>
    <xf numFmtId="0" fontId="46" fillId="0" borderId="17" applyNumberFormat="0" applyFill="0" applyAlignment="0" applyProtection="0"/>
    <xf numFmtId="0" fontId="46" fillId="0" borderId="17" applyNumberFormat="0" applyFill="0" applyAlignment="0" applyProtection="0"/>
    <xf numFmtId="0" fontId="47" fillId="0" borderId="18" applyNumberFormat="0" applyFill="0" applyAlignment="0" applyProtection="0"/>
    <xf numFmtId="0" fontId="47" fillId="0" borderId="18" applyNumberFormat="0" applyFill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8" fillId="0" borderId="19" applyNumberFormat="0" applyFill="0" applyAlignment="0" applyProtection="0"/>
    <xf numFmtId="0" fontId="48" fillId="0" borderId="19" applyNumberFormat="0" applyFill="0" applyAlignment="0" applyProtection="0"/>
    <xf numFmtId="0" fontId="49" fillId="21" borderId="20" applyNumberFormat="0" applyAlignment="0" applyProtection="0"/>
    <xf numFmtId="0" fontId="49" fillId="21" borderId="20" applyNumberFormat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1" fillId="22" borderId="0" applyNumberFormat="0" applyBorder="0" applyAlignment="0" applyProtection="0"/>
    <xf numFmtId="0" fontId="51" fillId="22" borderId="0" applyNumberFormat="0" applyBorder="0" applyAlignment="0" applyProtection="0"/>
    <xf numFmtId="0" fontId="52" fillId="3" borderId="0" applyNumberFormat="0" applyBorder="0" applyAlignment="0" applyProtection="0"/>
    <xf numFmtId="0" fontId="52" fillId="3" borderId="0" applyNumberFormat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8" fillId="23" borderId="21" applyNumberFormat="0" applyFont="0" applyAlignment="0" applyProtection="0"/>
    <xf numFmtId="0" fontId="8" fillId="23" borderId="21" applyNumberFormat="0" applyFont="0" applyAlignment="0" applyProtection="0"/>
    <xf numFmtId="0" fontId="54" fillId="0" borderId="22" applyNumberFormat="0" applyFill="0" applyAlignment="0" applyProtection="0"/>
    <xf numFmtId="0" fontId="54" fillId="0" borderId="22" applyNumberFormat="0" applyFill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6" fillId="4" borderId="0" applyNumberFormat="0" applyBorder="0" applyAlignment="0" applyProtection="0"/>
    <xf numFmtId="0" fontId="56" fillId="4" borderId="0" applyNumberFormat="0" applyBorder="0" applyAlignment="0" applyProtection="0"/>
  </cellStyleXfs>
  <cellXfs count="240">
    <xf numFmtId="0" fontId="0" fillId="0" borderId="0" xfId="0"/>
    <xf numFmtId="0" fontId="2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3" fillId="0" borderId="0" xfId="0" applyFont="1" applyAlignment="1">
      <alignment horizontal="righ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right" vertical="top"/>
    </xf>
    <xf numFmtId="0" fontId="1" fillId="0" borderId="1" xfId="0" applyFont="1" applyBorder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5" fillId="0" borderId="0" xfId="0" applyFont="1" applyAlignment="1">
      <alignment horizontal="left" vertical="top"/>
    </xf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top"/>
    </xf>
    <xf numFmtId="49" fontId="1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49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4" fillId="0" borderId="0" xfId="0" applyFont="1"/>
    <xf numFmtId="0" fontId="4" fillId="0" borderId="2" xfId="0" applyFont="1" applyBorder="1" applyAlignment="1">
      <alignment horizontal="right" vertical="top"/>
    </xf>
    <xf numFmtId="0" fontId="6" fillId="0" borderId="2" xfId="0" applyFont="1" applyBorder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0" fontId="5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 wrapText="1"/>
    </xf>
    <xf numFmtId="0" fontId="4" fillId="0" borderId="2" xfId="0" applyFont="1" applyBorder="1"/>
    <xf numFmtId="0" fontId="6" fillId="0" borderId="0" xfId="0" applyFont="1" applyAlignment="1">
      <alignment horizontal="center" vertical="top"/>
    </xf>
    <xf numFmtId="49" fontId="6" fillId="0" borderId="0" xfId="0" applyNumberFormat="1" applyFont="1" applyAlignment="1">
      <alignment horizontal="left" vertical="top"/>
    </xf>
    <xf numFmtId="0" fontId="7" fillId="0" borderId="0" xfId="0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9" fillId="0" borderId="1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7" fillId="0" borderId="1" xfId="0" applyFont="1" applyBorder="1" applyAlignment="1">
      <alignment horizontal="right" vertical="top"/>
    </xf>
    <xf numFmtId="0" fontId="2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right" vertical="top" wrapText="1"/>
    </xf>
    <xf numFmtId="0" fontId="11" fillId="0" borderId="1" xfId="0" applyFont="1" applyBorder="1" applyAlignment="1">
      <alignment horizontal="right" vertical="top" wrapText="1"/>
    </xf>
    <xf numFmtId="3" fontId="4" fillId="0" borderId="0" xfId="0" applyNumberFormat="1" applyFont="1" applyAlignment="1">
      <alignment horizontal="right" vertical="top"/>
    </xf>
    <xf numFmtId="3" fontId="4" fillId="0" borderId="0" xfId="0" applyNumberFormat="1" applyFont="1" applyAlignment="1">
      <alignment horizontal="left"/>
    </xf>
    <xf numFmtId="3" fontId="7" fillId="0" borderId="1" xfId="0" applyNumberFormat="1" applyFont="1" applyBorder="1" applyAlignment="1">
      <alignment horizontal="right" vertical="top"/>
    </xf>
    <xf numFmtId="3" fontId="7" fillId="0" borderId="1" xfId="0" applyNumberFormat="1" applyFont="1" applyBorder="1" applyAlignment="1">
      <alignment horizontal="right" vertical="top" wrapText="1"/>
    </xf>
    <xf numFmtId="3" fontId="11" fillId="0" borderId="1" xfId="0" applyNumberFormat="1" applyFont="1" applyBorder="1" applyAlignment="1">
      <alignment horizontal="right" vertical="top" wrapText="1"/>
    </xf>
    <xf numFmtId="3" fontId="7" fillId="0" borderId="0" xfId="0" applyNumberFormat="1" applyFont="1" applyAlignment="1">
      <alignment horizontal="right" vertical="top"/>
    </xf>
    <xf numFmtId="3" fontId="2" fillId="0" borderId="0" xfId="0" applyNumberFormat="1" applyFont="1" applyAlignment="1">
      <alignment horizontal="right" vertical="top"/>
    </xf>
    <xf numFmtId="0" fontId="2" fillId="0" borderId="0" xfId="0" applyFont="1" applyBorder="1"/>
    <xf numFmtId="0" fontId="2" fillId="0" borderId="0" xfId="0" applyFont="1" applyBorder="1" applyAlignment="1">
      <alignment horizontal="right" vertical="top"/>
    </xf>
    <xf numFmtId="0" fontId="12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center" vertical="top"/>
    </xf>
    <xf numFmtId="0" fontId="2" fillId="0" borderId="0" xfId="0" applyFont="1"/>
    <xf numFmtId="0" fontId="2" fillId="0" borderId="0" xfId="0" applyFont="1" applyAlignment="1">
      <alignment horizontal="left" vertical="top"/>
    </xf>
    <xf numFmtId="0" fontId="14" fillId="0" borderId="0" xfId="0" applyFont="1" applyAlignment="1">
      <alignment horizontal="center" vertical="top"/>
    </xf>
    <xf numFmtId="164" fontId="4" fillId="0" borderId="0" xfId="0" applyNumberFormat="1" applyFont="1" applyAlignment="1">
      <alignment horizontal="left" vertical="top"/>
    </xf>
    <xf numFmtId="49" fontId="4" fillId="0" borderId="0" xfId="2" applyNumberFormat="1" applyFont="1" applyFill="1"/>
    <xf numFmtId="0" fontId="19" fillId="0" borderId="0" xfId="2" applyFont="1" applyFill="1" applyAlignment="1">
      <alignment horizontal="center" vertical="center"/>
    </xf>
    <xf numFmtId="49" fontId="4" fillId="0" borderId="0" xfId="2" applyNumberFormat="1" applyFont="1" applyFill="1" applyAlignment="1">
      <alignment horizontal="center" vertical="center"/>
    </xf>
    <xf numFmtId="0" fontId="20" fillId="0" borderId="0" xfId="2" applyFont="1" applyFill="1" applyAlignment="1">
      <alignment horizontal="center" vertical="center"/>
    </xf>
    <xf numFmtId="49" fontId="18" fillId="0" borderId="0" xfId="2" applyNumberFormat="1" applyFont="1" applyFill="1" applyAlignment="1">
      <alignment horizontal="center" vertical="center"/>
    </xf>
    <xf numFmtId="49" fontId="19" fillId="0" borderId="0" xfId="2" applyNumberFormat="1" applyFont="1" applyFill="1" applyAlignment="1">
      <alignment horizontal="center" vertical="center" wrapText="1"/>
    </xf>
    <xf numFmtId="0" fontId="4" fillId="0" borderId="0" xfId="2" applyFont="1" applyAlignment="1">
      <alignment wrapText="1"/>
    </xf>
    <xf numFmtId="49" fontId="21" fillId="0" borderId="0" xfId="2" applyNumberFormat="1" applyFont="1" applyFill="1" applyAlignment="1">
      <alignment wrapText="1"/>
    </xf>
    <xf numFmtId="0" fontId="18" fillId="0" borderId="0" xfId="2" applyFont="1" applyFill="1"/>
    <xf numFmtId="0" fontId="18" fillId="0" borderId="3" xfId="2" applyFont="1" applyFill="1" applyBorder="1"/>
    <xf numFmtId="0" fontId="18" fillId="0" borderId="0" xfId="2" applyFont="1" applyFill="1" applyAlignment="1">
      <alignment horizontal="center"/>
    </xf>
    <xf numFmtId="49" fontId="18" fillId="0" borderId="0" xfId="2" applyNumberFormat="1" applyFont="1" applyFill="1"/>
    <xf numFmtId="49" fontId="18" fillId="0" borderId="5" xfId="2" applyNumberFormat="1" applyFont="1" applyFill="1" applyBorder="1" applyAlignment="1">
      <alignment horizontal="center"/>
    </xf>
    <xf numFmtId="49" fontId="18" fillId="0" borderId="1" xfId="2" applyNumberFormat="1" applyFont="1" applyFill="1" applyBorder="1" applyAlignment="1">
      <alignment horizontal="center"/>
    </xf>
    <xf numFmtId="4" fontId="18" fillId="0" borderId="6" xfId="2" applyNumberFormat="1" applyFont="1" applyFill="1" applyBorder="1" applyAlignment="1">
      <alignment horizontal="center" vertical="center"/>
    </xf>
    <xf numFmtId="4" fontId="18" fillId="0" borderId="4" xfId="2" applyNumberFormat="1" applyFont="1" applyFill="1" applyBorder="1" applyAlignment="1">
      <alignment horizontal="center" vertical="center"/>
    </xf>
    <xf numFmtId="0" fontId="4" fillId="0" borderId="0" xfId="2" applyFont="1" applyFill="1" applyAlignment="1">
      <alignment vertical="center"/>
    </xf>
    <xf numFmtId="4" fontId="22" fillId="0" borderId="6" xfId="2" applyNumberFormat="1" applyFont="1" applyFill="1" applyBorder="1" applyAlignment="1">
      <alignment horizontal="center" vertical="center"/>
    </xf>
    <xf numFmtId="4" fontId="22" fillId="0" borderId="4" xfId="2" applyNumberFormat="1" applyFont="1" applyFill="1" applyBorder="1" applyAlignment="1">
      <alignment horizontal="center" vertical="center"/>
    </xf>
    <xf numFmtId="49" fontId="22" fillId="0" borderId="7" xfId="2" applyNumberFormat="1" applyFont="1" applyFill="1" applyBorder="1" applyAlignment="1">
      <alignment horizontal="left" vertical="center"/>
    </xf>
    <xf numFmtId="49" fontId="18" fillId="0" borderId="0" xfId="2" applyNumberFormat="1" applyFont="1" applyFill="1" applyBorder="1" applyAlignment="1">
      <alignment horizontal="centerContinuous" vertical="center" wrapText="1"/>
    </xf>
    <xf numFmtId="165" fontId="22" fillId="0" borderId="6" xfId="2" applyNumberFormat="1" applyFont="1" applyFill="1" applyBorder="1" applyAlignment="1">
      <alignment horizontal="center" vertical="center"/>
    </xf>
    <xf numFmtId="49" fontId="19" fillId="0" borderId="8" xfId="2" applyNumberFormat="1" applyFont="1" applyFill="1" applyBorder="1" applyAlignment="1">
      <alignment horizontal="left" vertical="center"/>
    </xf>
    <xf numFmtId="165" fontId="22" fillId="0" borderId="10" xfId="2" applyNumberFormat="1" applyFont="1" applyFill="1" applyBorder="1" applyAlignment="1">
      <alignment horizontal="center" vertical="center"/>
    </xf>
    <xf numFmtId="4" fontId="22" fillId="0" borderId="9" xfId="2" applyNumberFormat="1" applyFont="1" applyFill="1" applyBorder="1" applyAlignment="1">
      <alignment horizontal="center" vertical="center"/>
    </xf>
    <xf numFmtId="49" fontId="22" fillId="0" borderId="0" xfId="2" applyNumberFormat="1" applyFont="1" applyFill="1" applyBorder="1" applyAlignment="1">
      <alignment horizontal="left" vertical="center"/>
    </xf>
    <xf numFmtId="165" fontId="22" fillId="0" borderId="0" xfId="2" applyNumberFormat="1" applyFont="1" applyFill="1" applyBorder="1" applyAlignment="1">
      <alignment horizontal="center" vertical="center"/>
    </xf>
    <xf numFmtId="0" fontId="23" fillId="0" borderId="0" xfId="2" applyFont="1" applyFill="1" applyAlignment="1">
      <alignment horizontal="centerContinuous" vertical="top"/>
    </xf>
    <xf numFmtId="0" fontId="23" fillId="0" borderId="0" xfId="2" applyFont="1" applyFill="1" applyBorder="1" applyAlignment="1">
      <alignment horizontal="centerContinuous" vertical="top"/>
    </xf>
    <xf numFmtId="0" fontId="1" fillId="0" borderId="0" xfId="2" applyFont="1" applyFill="1"/>
    <xf numFmtId="0" fontId="8" fillId="0" borderId="0" xfId="2" applyFont="1" applyFill="1"/>
    <xf numFmtId="0" fontId="8" fillId="0" borderId="0" xfId="2" applyFont="1" applyFill="1" applyAlignment="1">
      <alignment horizontal="center" vertical="center"/>
    </xf>
    <xf numFmtId="0" fontId="21" fillId="0" borderId="0" xfId="2" applyFont="1" applyFill="1" applyAlignment="1">
      <alignment horizontal="left" vertical="top"/>
    </xf>
    <xf numFmtId="0" fontId="23" fillId="0" borderId="3" xfId="2" applyFont="1" applyFill="1" applyBorder="1" applyAlignment="1">
      <alignment horizontal="centerContinuous" vertical="top"/>
    </xf>
    <xf numFmtId="0" fontId="21" fillId="0" borderId="0" xfId="2" applyFont="1" applyFill="1" applyBorder="1" applyAlignment="1">
      <alignment horizontal="left" vertical="top"/>
    </xf>
    <xf numFmtId="4" fontId="1" fillId="0" borderId="0" xfId="2" applyNumberFormat="1" applyFont="1" applyFill="1"/>
    <xf numFmtId="0" fontId="17" fillId="0" borderId="0" xfId="2" applyFill="1"/>
    <xf numFmtId="0" fontId="17" fillId="0" borderId="0" xfId="2" applyFill="1" applyAlignment="1">
      <alignment horizontal="center" vertical="center"/>
    </xf>
    <xf numFmtId="4" fontId="17" fillId="0" borderId="0" xfId="2" applyNumberFormat="1" applyFill="1"/>
    <xf numFmtId="0" fontId="24" fillId="0" borderId="0" xfId="0" applyFont="1" applyFill="1"/>
    <xf numFmtId="0" fontId="25" fillId="0" borderId="0" xfId="0" applyFont="1" applyFill="1"/>
    <xf numFmtId="0" fontId="8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27" fillId="0" borderId="1" xfId="0" applyFont="1" applyFill="1" applyBorder="1" applyAlignment="1">
      <alignment horizontal="center" vertical="center"/>
    </xf>
    <xf numFmtId="4" fontId="27" fillId="0" borderId="1" xfId="0" applyNumberFormat="1" applyFont="1" applyFill="1" applyBorder="1" applyAlignment="1">
      <alignment horizontal="center" vertical="center"/>
    </xf>
    <xf numFmtId="0" fontId="27" fillId="0" borderId="0" xfId="0" applyFont="1" applyFill="1" applyAlignment="1">
      <alignment horizontal="center" vertical="center"/>
    </xf>
    <xf numFmtId="0" fontId="0" fillId="0" borderId="0" xfId="0" applyFill="1"/>
    <xf numFmtId="166" fontId="0" fillId="0" borderId="0" xfId="0" applyNumberFormat="1" applyFill="1"/>
    <xf numFmtId="0" fontId="0" fillId="0" borderId="0" xfId="0" applyFill="1" applyAlignment="1">
      <alignment wrapText="1"/>
    </xf>
    <xf numFmtId="0" fontId="27" fillId="0" borderId="1" xfId="0" applyFont="1" applyFill="1" applyBorder="1" applyAlignment="1">
      <alignment horizontal="center" vertical="center" wrapText="1"/>
    </xf>
    <xf numFmtId="166" fontId="0" fillId="0" borderId="0" xfId="0" applyNumberFormat="1" applyFill="1" applyAlignment="1">
      <alignment wrapText="1"/>
    </xf>
    <xf numFmtId="0" fontId="0" fillId="0" borderId="1" xfId="0" applyFill="1" applyBorder="1" applyAlignment="1">
      <alignment horizontal="center" vertical="center" wrapText="1"/>
    </xf>
    <xf numFmtId="166" fontId="0" fillId="0" borderId="1" xfId="0" applyNumberForma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4" fontId="0" fillId="0" borderId="1" xfId="0" applyNumberFormat="1" applyFill="1" applyBorder="1" applyAlignment="1">
      <alignment horizontal="center" vertical="center" wrapText="1"/>
    </xf>
    <xf numFmtId="0" fontId="27" fillId="0" borderId="1" xfId="0" applyFont="1" applyFill="1" applyBorder="1" applyAlignment="1">
      <alignment wrapText="1"/>
    </xf>
    <xf numFmtId="166" fontId="27" fillId="0" borderId="1" xfId="0" applyNumberFormat="1" applyFont="1" applyFill="1" applyBorder="1" applyAlignment="1">
      <alignment horizontal="center" vertical="center" wrapText="1"/>
    </xf>
    <xf numFmtId="0" fontId="27" fillId="0" borderId="0" xfId="0" applyFont="1" applyFill="1" applyAlignment="1">
      <alignment wrapText="1"/>
    </xf>
    <xf numFmtId="166" fontId="28" fillId="0" borderId="0" xfId="0" applyNumberFormat="1" applyFont="1" applyFill="1" applyAlignment="1">
      <alignment horizontal="right"/>
    </xf>
    <xf numFmtId="0" fontId="25" fillId="0" borderId="0" xfId="0" applyFont="1" applyFill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top" wrapText="1"/>
    </xf>
    <xf numFmtId="49" fontId="18" fillId="0" borderId="12" xfId="2" applyNumberFormat="1" applyFont="1" applyFill="1" applyBorder="1" applyAlignment="1">
      <alignment horizontal="center" vertical="center" wrapText="1"/>
    </xf>
    <xf numFmtId="49" fontId="18" fillId="0" borderId="13" xfId="2" applyNumberFormat="1" applyFont="1" applyFill="1" applyBorder="1" applyAlignment="1">
      <alignment horizontal="center" vertical="center" wrapText="1"/>
    </xf>
    <xf numFmtId="49" fontId="18" fillId="0" borderId="6" xfId="2" applyNumberFormat="1" applyFont="1" applyFill="1" applyBorder="1" applyAlignment="1">
      <alignment horizontal="center" vertical="center" wrapText="1"/>
    </xf>
    <xf numFmtId="0" fontId="22" fillId="0" borderId="7" xfId="2" applyNumberFormat="1" applyFont="1" applyFill="1" applyBorder="1" applyAlignment="1">
      <alignment horizontal="left" vertical="center" wrapText="1"/>
    </xf>
    <xf numFmtId="49" fontId="19" fillId="0" borderId="7" xfId="2" applyNumberFormat="1" applyFont="1" applyFill="1" applyBorder="1" applyAlignment="1">
      <alignment horizontal="left" vertical="center" wrapText="1"/>
    </xf>
    <xf numFmtId="49" fontId="18" fillId="0" borderId="11" xfId="2" applyNumberFormat="1" applyFont="1" applyFill="1" applyBorder="1" applyAlignment="1">
      <alignment horizontal="center"/>
    </xf>
    <xf numFmtId="0" fontId="18" fillId="0" borderId="12" xfId="2" applyNumberFormat="1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3" fontId="2" fillId="0" borderId="0" xfId="0" applyNumberFormat="1" applyFont="1" applyBorder="1" applyAlignment="1">
      <alignment horizontal="right" vertical="top"/>
    </xf>
    <xf numFmtId="0" fontId="4" fillId="0" borderId="3" xfId="0" applyFont="1" applyBorder="1" applyAlignment="1">
      <alignment horizontal="left" vertical="top"/>
    </xf>
    <xf numFmtId="0" fontId="4" fillId="0" borderId="3" xfId="0" applyFont="1" applyBorder="1" applyAlignment="1">
      <alignment horizontal="right" vertical="top"/>
    </xf>
    <xf numFmtId="3" fontId="4" fillId="0" borderId="2" xfId="0" applyNumberFormat="1" applyFont="1" applyBorder="1" applyAlignment="1">
      <alignment horizontal="right" vertical="top"/>
    </xf>
    <xf numFmtId="0" fontId="16" fillId="0" borderId="0" xfId="0" applyFont="1" applyAlignment="1">
      <alignment horizontal="left" vertical="top"/>
    </xf>
    <xf numFmtId="3" fontId="4" fillId="0" borderId="0" xfId="0" applyNumberFormat="1" applyFont="1" applyAlignment="1">
      <alignment horizontal="left" vertical="top"/>
    </xf>
    <xf numFmtId="0" fontId="8" fillId="0" borderId="0" xfId="0" applyFont="1"/>
    <xf numFmtId="0" fontId="0" fillId="0" borderId="0" xfId="0" applyBorder="1"/>
    <xf numFmtId="167" fontId="4" fillId="0" borderId="0" xfId="0" applyNumberFormat="1" applyFont="1" applyAlignment="1"/>
    <xf numFmtId="3" fontId="4" fillId="0" borderId="0" xfId="0" applyNumberFormat="1" applyFont="1" applyAlignment="1"/>
    <xf numFmtId="0" fontId="29" fillId="0" borderId="0" xfId="0" applyFont="1"/>
    <xf numFmtId="0" fontId="30" fillId="0" borderId="0" xfId="0" applyFont="1" applyAlignment="1">
      <alignment horizontal="right" vertical="top"/>
    </xf>
    <xf numFmtId="0" fontId="30" fillId="0" borderId="0" xfId="0" applyFont="1" applyAlignment="1">
      <alignment horizontal="center" vertical="top" wrapText="1"/>
    </xf>
    <xf numFmtId="0" fontId="31" fillId="0" borderId="0" xfId="0" applyFont="1" applyAlignment="1">
      <alignment horizontal="center" vertical="top" wrapText="1"/>
    </xf>
    <xf numFmtId="0" fontId="31" fillId="0" borderId="0" xfId="0" applyFont="1" applyAlignment="1">
      <alignment horizontal="left" vertical="top" wrapText="1"/>
    </xf>
    <xf numFmtId="49" fontId="31" fillId="0" borderId="0" xfId="0" applyNumberFormat="1" applyFont="1" applyAlignment="1">
      <alignment horizontal="left" vertical="top"/>
    </xf>
    <xf numFmtId="0" fontId="31" fillId="0" borderId="0" xfId="0" applyFont="1" applyAlignment="1">
      <alignment horizontal="center" vertical="top"/>
    </xf>
    <xf numFmtId="0" fontId="32" fillId="0" borderId="0" xfId="0" applyFont="1" applyAlignment="1">
      <alignment horizontal="right" vertical="top"/>
    </xf>
    <xf numFmtId="0" fontId="29" fillId="0" borderId="0" xfId="0" applyFont="1" applyAlignment="1">
      <alignment horizontal="left"/>
    </xf>
    <xf numFmtId="0" fontId="32" fillId="0" borderId="1" xfId="0" applyFont="1" applyBorder="1" applyAlignment="1">
      <alignment horizontal="right" vertical="top"/>
    </xf>
    <xf numFmtId="0" fontId="33" fillId="0" borderId="1" xfId="0" applyFont="1" applyBorder="1" applyAlignment="1">
      <alignment horizontal="right" vertical="top" wrapText="1"/>
    </xf>
    <xf numFmtId="0" fontId="32" fillId="0" borderId="1" xfId="0" applyFont="1" applyBorder="1" applyAlignment="1">
      <alignment horizontal="right" vertical="top" wrapText="1"/>
    </xf>
    <xf numFmtId="0" fontId="30" fillId="0" borderId="1" xfId="0" applyFont="1" applyBorder="1" applyAlignment="1">
      <alignment horizontal="center" vertical="top" wrapText="1"/>
    </xf>
    <xf numFmtId="0" fontId="31" fillId="0" borderId="1" xfId="0" applyFont="1" applyBorder="1" applyAlignment="1">
      <alignment horizontal="center" vertical="top" wrapText="1"/>
    </xf>
    <xf numFmtId="0" fontId="31" fillId="0" borderId="1" xfId="0" applyFont="1" applyBorder="1" applyAlignment="1">
      <alignment horizontal="left" vertical="top" wrapText="1"/>
    </xf>
    <xf numFmtId="49" fontId="34" fillId="0" borderId="1" xfId="0" applyNumberFormat="1" applyFont="1" applyBorder="1" applyAlignment="1">
      <alignment horizontal="left" vertical="top" wrapText="1"/>
    </xf>
    <xf numFmtId="0" fontId="31" fillId="0" borderId="1" xfId="0" applyFont="1" applyBorder="1" applyAlignment="1">
      <alignment horizontal="center" vertical="top"/>
    </xf>
    <xf numFmtId="0" fontId="30" fillId="0" borderId="1" xfId="0" applyFont="1" applyBorder="1" applyAlignment="1">
      <alignment horizontal="center" vertical="top"/>
    </xf>
    <xf numFmtId="0" fontId="31" fillId="0" borderId="1" xfId="0" applyFont="1" applyBorder="1" applyAlignment="1">
      <alignment horizontal="center" vertical="center"/>
    </xf>
    <xf numFmtId="0" fontId="31" fillId="0" borderId="1" xfId="0" applyFont="1" applyBorder="1" applyAlignment="1">
      <alignment horizontal="center" vertical="center" wrapText="1"/>
    </xf>
    <xf numFmtId="49" fontId="31" fillId="0" borderId="1" xfId="0" applyNumberFormat="1" applyFont="1" applyBorder="1" applyAlignment="1">
      <alignment horizontal="center" vertical="center"/>
    </xf>
    <xf numFmtId="0" fontId="29" fillId="0" borderId="0" xfId="0" applyFont="1" applyAlignment="1">
      <alignment horizontal="right" vertical="top"/>
    </xf>
    <xf numFmtId="0" fontId="29" fillId="0" borderId="0" xfId="0" applyFont="1" applyAlignment="1">
      <alignment horizontal="center" vertical="top"/>
    </xf>
    <xf numFmtId="0" fontId="29" fillId="0" borderId="0" xfId="0" applyFont="1" applyAlignment="1">
      <alignment horizontal="center" vertical="top" wrapText="1"/>
    </xf>
    <xf numFmtId="0" fontId="29" fillId="0" borderId="0" xfId="0" applyFont="1" applyAlignment="1">
      <alignment horizontal="left" vertical="top" wrapText="1"/>
    </xf>
    <xf numFmtId="49" fontId="29" fillId="0" borderId="0" xfId="0" applyNumberFormat="1" applyFont="1" applyAlignment="1">
      <alignment horizontal="left" vertical="top"/>
    </xf>
    <xf numFmtId="0" fontId="37" fillId="0" borderId="0" xfId="0" applyFont="1" applyAlignment="1">
      <alignment horizontal="left"/>
    </xf>
    <xf numFmtId="0" fontId="36" fillId="0" borderId="0" xfId="0" applyFont="1" applyAlignment="1">
      <alignment horizontal="right" vertical="top"/>
    </xf>
    <xf numFmtId="0" fontId="36" fillId="0" borderId="0" xfId="0" applyFont="1" applyAlignment="1">
      <alignment vertical="top"/>
    </xf>
    <xf numFmtId="0" fontId="29" fillId="0" borderId="0" xfId="0" applyFont="1" applyAlignment="1">
      <alignment horizontal="left" vertical="top"/>
    </xf>
    <xf numFmtId="167" fontId="36" fillId="0" borderId="0" xfId="0" applyNumberFormat="1" applyFont="1" applyAlignment="1">
      <alignment horizontal="right" vertical="top"/>
    </xf>
    <xf numFmtId="0" fontId="38" fillId="0" borderId="0" xfId="0" applyFont="1" applyAlignment="1">
      <alignment vertical="top"/>
    </xf>
    <xf numFmtId="49" fontId="39" fillId="0" borderId="0" xfId="0" applyNumberFormat="1" applyFont="1" applyAlignment="1">
      <alignment horizontal="left" vertical="top"/>
    </xf>
    <xf numFmtId="0" fontId="39" fillId="0" borderId="0" xfId="0" applyFont="1" applyAlignment="1">
      <alignment horizontal="center" vertical="top"/>
    </xf>
    <xf numFmtId="0" fontId="29" fillId="0" borderId="2" xfId="0" applyFont="1" applyBorder="1" applyAlignment="1">
      <alignment horizontal="right" vertical="top"/>
    </xf>
    <xf numFmtId="0" fontId="39" fillId="0" borderId="2" xfId="0" applyFont="1" applyBorder="1" applyAlignment="1">
      <alignment horizontal="center" vertical="top"/>
    </xf>
    <xf numFmtId="0" fontId="29" fillId="0" borderId="2" xfId="0" applyFont="1" applyBorder="1"/>
    <xf numFmtId="0" fontId="29" fillId="0" borderId="0" xfId="0" applyFont="1" applyAlignment="1">
      <alignment horizontal="right" vertical="top" wrapText="1"/>
    </xf>
    <xf numFmtId="0" fontId="36" fillId="0" borderId="0" xfId="0" applyFont="1" applyAlignment="1">
      <alignment horizontal="center" vertical="top"/>
    </xf>
    <xf numFmtId="0" fontId="39" fillId="0" borderId="0" xfId="0" applyFont="1" applyBorder="1" applyAlignment="1">
      <alignment horizontal="center" vertical="top"/>
    </xf>
    <xf numFmtId="0" fontId="36" fillId="0" borderId="0" xfId="0" applyFont="1" applyAlignment="1">
      <alignment horizontal="left" vertical="top"/>
    </xf>
    <xf numFmtId="0" fontId="29" fillId="0" borderId="0" xfId="0" applyFont="1" applyBorder="1" applyAlignment="1"/>
    <xf numFmtId="3" fontId="29" fillId="0" borderId="0" xfId="0" applyNumberFormat="1" applyFont="1" applyAlignment="1">
      <alignment horizontal="right" vertical="top"/>
    </xf>
    <xf numFmtId="3" fontId="29" fillId="0" borderId="0" xfId="0" applyNumberFormat="1" applyFont="1" applyBorder="1" applyAlignment="1">
      <alignment horizontal="right" vertical="top"/>
    </xf>
    <xf numFmtId="3" fontId="31" fillId="0" borderId="1" xfId="0" applyNumberFormat="1" applyFont="1" applyBorder="1" applyAlignment="1">
      <alignment horizontal="center" vertical="center"/>
    </xf>
    <xf numFmtId="3" fontId="32" fillId="0" borderId="1" xfId="0" applyNumberFormat="1" applyFont="1" applyBorder="1" applyAlignment="1">
      <alignment horizontal="right" vertical="top"/>
    </xf>
    <xf numFmtId="3" fontId="32" fillId="0" borderId="1" xfId="0" applyNumberFormat="1" applyFont="1" applyBorder="1" applyAlignment="1">
      <alignment horizontal="right" vertical="top" wrapText="1"/>
    </xf>
    <xf numFmtId="3" fontId="33" fillId="0" borderId="1" xfId="0" applyNumberFormat="1" applyFont="1" applyBorder="1" applyAlignment="1">
      <alignment horizontal="right" vertical="top" wrapText="1"/>
    </xf>
    <xf numFmtId="3" fontId="32" fillId="0" borderId="0" xfId="0" applyNumberFormat="1" applyFont="1" applyAlignment="1">
      <alignment horizontal="right" vertical="top"/>
    </xf>
    <xf numFmtId="3" fontId="30" fillId="0" borderId="0" xfId="0" applyNumberFormat="1" applyFont="1" applyAlignment="1">
      <alignment horizontal="right" vertical="top"/>
    </xf>
    <xf numFmtId="49" fontId="18" fillId="0" borderId="1" xfId="2" applyNumberFormat="1" applyFont="1" applyFill="1" applyBorder="1" applyAlignment="1">
      <alignment horizontal="center" vertical="center"/>
    </xf>
    <xf numFmtId="49" fontId="18" fillId="0" borderId="6" xfId="2" applyNumberFormat="1" applyFont="1" applyFill="1" applyBorder="1" applyAlignment="1">
      <alignment horizontal="centerContinuous" vertical="center" wrapText="1"/>
    </xf>
    <xf numFmtId="49" fontId="18" fillId="0" borderId="10" xfId="2" applyNumberFormat="1" applyFont="1" applyFill="1" applyBorder="1" applyAlignment="1">
      <alignment horizontal="centerContinuous" vertical="center" wrapText="1"/>
    </xf>
    <xf numFmtId="0" fontId="18" fillId="0" borderId="0" xfId="2" applyFont="1" applyFill="1" applyAlignment="1">
      <alignment horizontal="right" vertical="center"/>
    </xf>
    <xf numFmtId="0" fontId="18" fillId="0" borderId="7" xfId="2" applyNumberFormat="1" applyFont="1" applyFill="1" applyBorder="1" applyAlignment="1">
      <alignment vertical="center" wrapText="1"/>
    </xf>
    <xf numFmtId="4" fontId="27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top" wrapText="1"/>
    </xf>
    <xf numFmtId="167" fontId="4" fillId="0" borderId="0" xfId="0" applyNumberFormat="1" applyFont="1" applyAlignment="1">
      <alignment horizontal="right"/>
    </xf>
    <xf numFmtId="167" fontId="0" fillId="0" borderId="0" xfId="0" applyNumberFormat="1" applyAlignment="1">
      <alignment horizontal="right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9" fillId="0" borderId="1" xfId="0" applyFont="1" applyBorder="1" applyAlignment="1">
      <alignment horizontal="left" vertical="top" wrapText="1"/>
    </xf>
    <xf numFmtId="0" fontId="0" fillId="0" borderId="1" xfId="0" applyBorder="1" applyAlignment="1">
      <alignment vertical="top"/>
    </xf>
    <xf numFmtId="0" fontId="9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34" fillId="0" borderId="1" xfId="0" applyFont="1" applyBorder="1" applyAlignment="1">
      <alignment horizontal="left" vertical="top" wrapText="1"/>
    </xf>
    <xf numFmtId="0" fontId="0" fillId="0" borderId="1" xfId="0" applyBorder="1" applyAlignment="1">
      <alignment vertical="top" wrapText="1"/>
    </xf>
    <xf numFmtId="0" fontId="29" fillId="0" borderId="0" xfId="0" applyFont="1" applyAlignment="1">
      <alignment horizontal="right"/>
    </xf>
    <xf numFmtId="0" fontId="31" fillId="0" borderId="1" xfId="0" applyFont="1" applyBorder="1" applyAlignment="1">
      <alignment horizontal="left" vertical="top" wrapText="1"/>
    </xf>
    <xf numFmtId="0" fontId="29" fillId="0" borderId="3" xfId="0" applyFont="1" applyBorder="1" applyAlignment="1">
      <alignment horizontal="center"/>
    </xf>
    <xf numFmtId="0" fontId="31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 wrapText="1"/>
    </xf>
    <xf numFmtId="49" fontId="31" fillId="0" borderId="1" xfId="0" applyNumberFormat="1" applyFont="1" applyBorder="1" applyAlignment="1">
      <alignment horizontal="center" vertical="center" wrapText="1"/>
    </xf>
    <xf numFmtId="49" fontId="31" fillId="0" borderId="1" xfId="0" applyNumberFormat="1" applyFont="1" applyBorder="1" applyAlignment="1">
      <alignment horizontal="center" vertical="center"/>
    </xf>
    <xf numFmtId="0" fontId="36" fillId="0" borderId="1" xfId="0" applyFont="1" applyBorder="1" applyAlignment="1">
      <alignment horizontal="left" vertical="top" wrapText="1"/>
    </xf>
    <xf numFmtId="0" fontId="30" fillId="0" borderId="1" xfId="0" applyFont="1" applyBorder="1" applyAlignment="1">
      <alignment horizontal="center" vertical="center" textRotation="90" wrapText="1" readingOrder="1"/>
    </xf>
    <xf numFmtId="0" fontId="29" fillId="0" borderId="1" xfId="0" applyFont="1" applyBorder="1" applyAlignment="1">
      <alignment horizontal="center" vertical="center"/>
    </xf>
    <xf numFmtId="3" fontId="31" fillId="0" borderId="1" xfId="0" applyNumberFormat="1" applyFont="1" applyBorder="1" applyAlignment="1">
      <alignment horizontal="center" vertical="center" wrapText="1"/>
    </xf>
    <xf numFmtId="3" fontId="31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left" vertical="top"/>
    </xf>
    <xf numFmtId="0" fontId="57" fillId="0" borderId="1" xfId="0" applyFont="1" applyBorder="1" applyAlignment="1">
      <alignment vertical="top"/>
    </xf>
    <xf numFmtId="0" fontId="18" fillId="0" borderId="0" xfId="2" applyFont="1" applyFill="1" applyAlignment="1">
      <alignment horizontal="center" vertical="center"/>
    </xf>
    <xf numFmtId="49" fontId="19" fillId="0" borderId="0" xfId="2" applyNumberFormat="1" applyFont="1" applyFill="1" applyAlignment="1">
      <alignment horizontal="center" vertical="center"/>
    </xf>
    <xf numFmtId="49" fontId="19" fillId="0" borderId="0" xfId="2" applyNumberFormat="1" applyFont="1" applyFill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24" fillId="0" borderId="0" xfId="0" applyFont="1" applyFill="1" applyAlignment="1">
      <alignment horizontal="center"/>
    </xf>
    <xf numFmtId="0" fontId="24" fillId="0" borderId="0" xfId="0" applyFont="1" applyFill="1"/>
    <xf numFmtId="0" fontId="25" fillId="0" borderId="0" xfId="0" applyFont="1" applyFill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right"/>
    </xf>
  </cellXfs>
  <cellStyles count="86">
    <cellStyle name="20% - Акцент1 2" xfId="4"/>
    <cellStyle name="20% - Акцент1 3" xfId="5"/>
    <cellStyle name="20% - Акцент2 2" xfId="6"/>
    <cellStyle name="20% - Акцент2 3" xfId="7"/>
    <cellStyle name="20% - Акцент3 2" xfId="8"/>
    <cellStyle name="20% - Акцент3 3" xfId="9"/>
    <cellStyle name="20% - Акцент4 2" xfId="10"/>
    <cellStyle name="20% - Акцент4 3" xfId="11"/>
    <cellStyle name="20% - Акцент5 2" xfId="12"/>
    <cellStyle name="20% - Акцент5 3" xfId="13"/>
    <cellStyle name="20% - Акцент6 2" xfId="14"/>
    <cellStyle name="20% - Акцент6 3" xfId="15"/>
    <cellStyle name="40% - Акцент1 2" xfId="16"/>
    <cellStyle name="40% - Акцент1 3" xfId="17"/>
    <cellStyle name="40% - Акцент2 2" xfId="18"/>
    <cellStyle name="40% - Акцент2 3" xfId="19"/>
    <cellStyle name="40% - Акцент3 2" xfId="20"/>
    <cellStyle name="40% - Акцент3 3" xfId="21"/>
    <cellStyle name="40% - Акцент4 2" xfId="22"/>
    <cellStyle name="40% - Акцент4 3" xfId="23"/>
    <cellStyle name="40% - Акцент5 2" xfId="24"/>
    <cellStyle name="40% - Акцент5 3" xfId="25"/>
    <cellStyle name="40% - Акцент6 2" xfId="26"/>
    <cellStyle name="40% - Акцент6 3" xfId="27"/>
    <cellStyle name="60% - Акцент1 2" xfId="28"/>
    <cellStyle name="60% - Акцент1 3" xfId="29"/>
    <cellStyle name="60% - Акцент2 2" xfId="30"/>
    <cellStyle name="60% - Акцент2 3" xfId="31"/>
    <cellStyle name="60% - Акцент3 2" xfId="32"/>
    <cellStyle name="60% - Акцент3 3" xfId="33"/>
    <cellStyle name="60% - Акцент4 2" xfId="34"/>
    <cellStyle name="60% - Акцент4 3" xfId="35"/>
    <cellStyle name="60% - Акцент5 2" xfId="36"/>
    <cellStyle name="60% - Акцент5 3" xfId="37"/>
    <cellStyle name="60% - Акцент6 2" xfId="38"/>
    <cellStyle name="60% - Акцент6 3" xfId="39"/>
    <cellStyle name="Акцент1 2" xfId="40"/>
    <cellStyle name="Акцент1 3" xfId="41"/>
    <cellStyle name="Акцент2 2" xfId="42"/>
    <cellStyle name="Акцент2 3" xfId="43"/>
    <cellStyle name="Акцент3 2" xfId="44"/>
    <cellStyle name="Акцент3 3" xfId="45"/>
    <cellStyle name="Акцент4 2" xfId="46"/>
    <cellStyle name="Акцент4 3" xfId="47"/>
    <cellStyle name="Акцент5 2" xfId="48"/>
    <cellStyle name="Акцент5 3" xfId="49"/>
    <cellStyle name="Акцент6 2" xfId="50"/>
    <cellStyle name="Акцент6 3" xfId="51"/>
    <cellStyle name="Ввод  2" xfId="52"/>
    <cellStyle name="Ввод  3" xfId="53"/>
    <cellStyle name="Вывод 2" xfId="54"/>
    <cellStyle name="Вывод 3" xfId="55"/>
    <cellStyle name="Вычисление 2" xfId="56"/>
    <cellStyle name="Вычисление 3" xfId="57"/>
    <cellStyle name="Заголовок 1 2" xfId="58"/>
    <cellStyle name="Заголовок 1 3" xfId="59"/>
    <cellStyle name="Заголовок 2 2" xfId="60"/>
    <cellStyle name="Заголовок 2 3" xfId="61"/>
    <cellStyle name="Заголовок 3 2" xfId="62"/>
    <cellStyle name="Заголовок 3 3" xfId="63"/>
    <cellStyle name="Заголовок 4 2" xfId="64"/>
    <cellStyle name="Заголовок 4 3" xfId="65"/>
    <cellStyle name="Итог 2" xfId="66"/>
    <cellStyle name="Итог 3" xfId="67"/>
    <cellStyle name="Контрольная ячейка 2" xfId="68"/>
    <cellStyle name="Контрольная ячейка 3" xfId="69"/>
    <cellStyle name="Название 2" xfId="70"/>
    <cellStyle name="Название 3" xfId="71"/>
    <cellStyle name="Нейтральный 2" xfId="72"/>
    <cellStyle name="Нейтральный 3" xfId="73"/>
    <cellStyle name="Обычный" xfId="0" builtinId="0"/>
    <cellStyle name="Обычный 2" xfId="1"/>
    <cellStyle name="Обычный_Сводка затрат 153 с НМЦ для Катаева" xfId="2"/>
    <cellStyle name="Плохой 2" xfId="74"/>
    <cellStyle name="Плохой 3" xfId="75"/>
    <cellStyle name="Пояснение 2" xfId="76"/>
    <cellStyle name="Пояснение 3" xfId="77"/>
    <cellStyle name="Примечание 2" xfId="78"/>
    <cellStyle name="Примечание 3" xfId="79"/>
    <cellStyle name="Связанная ячейка 2" xfId="80"/>
    <cellStyle name="Связанная ячейка 3" xfId="81"/>
    <cellStyle name="Стиль 1" xfId="3"/>
    <cellStyle name="Текст предупреждения 2" xfId="82"/>
    <cellStyle name="Текст предупреждения 3" xfId="83"/>
    <cellStyle name="Хороший 2" xfId="84"/>
    <cellStyle name="Хороший 3" xfId="8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R53"/>
  <sheetViews>
    <sheetView showGridLines="0" topLeftCell="A26" zoomScaleNormal="75" zoomScaleSheetLayoutView="75" workbookViewId="0">
      <selection activeCell="C54" sqref="C54"/>
    </sheetView>
  </sheetViews>
  <sheetFormatPr defaultRowHeight="12.75" outlineLevelRow="1"/>
  <cols>
    <col min="1" max="1" width="3.28515625" style="2" customWidth="1"/>
    <col min="2" max="2" width="9.7109375" style="12" customWidth="1"/>
    <col min="3" max="3" width="34.28515625" style="4" customWidth="1"/>
    <col min="4" max="4" width="7.7109375" style="5" customWidth="1"/>
    <col min="5" max="5" width="8.5703125" style="1" customWidth="1"/>
    <col min="6" max="6" width="7.7109375" style="6" customWidth="1"/>
    <col min="7" max="9" width="6.7109375" style="6" customWidth="1"/>
    <col min="10" max="10" width="7.7109375" style="42" customWidth="1"/>
    <col min="11" max="17" width="6.7109375" style="6" customWidth="1"/>
  </cols>
  <sheetData>
    <row r="1" spans="1:18" outlineLevel="1">
      <c r="A1" s="11" t="s">
        <v>18</v>
      </c>
      <c r="B1" s="28"/>
      <c r="D1" s="201" t="s">
        <v>63</v>
      </c>
      <c r="E1" s="201"/>
      <c r="F1" s="201"/>
      <c r="G1" s="201"/>
      <c r="H1" s="201"/>
      <c r="I1" s="201"/>
      <c r="M1" s="11" t="s">
        <v>19</v>
      </c>
      <c r="Q1"/>
    </row>
    <row r="2" spans="1:18" ht="15" outlineLevel="1">
      <c r="A2" s="17"/>
      <c r="B2" s="9"/>
      <c r="E2" s="43"/>
      <c r="F2" s="44"/>
      <c r="G2" s="20" t="s">
        <v>0</v>
      </c>
      <c r="H2" s="45"/>
      <c r="I2" s="46"/>
      <c r="J2" s="128"/>
      <c r="M2" s="17" t="s">
        <v>95</v>
      </c>
      <c r="N2" s="9"/>
      <c r="O2" s="9"/>
      <c r="Q2"/>
    </row>
    <row r="3" spans="1:18" outlineLevel="1">
      <c r="A3" s="17"/>
      <c r="B3" s="6"/>
      <c r="E3" s="47"/>
      <c r="M3" s="17" t="s">
        <v>96</v>
      </c>
      <c r="Q3"/>
    </row>
    <row r="4" spans="1:18" outlineLevel="1">
      <c r="A4" s="48" t="s">
        <v>62</v>
      </c>
      <c r="B4" s="48"/>
      <c r="C4" s="5"/>
      <c r="D4" s="47"/>
      <c r="E4" s="6"/>
      <c r="G4" s="22" t="s">
        <v>97</v>
      </c>
      <c r="H4" s="49"/>
      <c r="I4" s="49"/>
      <c r="M4" s="48" t="s">
        <v>62</v>
      </c>
      <c r="N4" s="48"/>
      <c r="O4" s="48"/>
      <c r="Q4"/>
    </row>
    <row r="5" spans="1:18">
      <c r="A5" s="28" t="s">
        <v>64</v>
      </c>
      <c r="B5" s="28"/>
      <c r="C5" s="5"/>
      <c r="D5" s="47"/>
      <c r="E5" s="6"/>
      <c r="G5" s="13" t="s">
        <v>1</v>
      </c>
      <c r="H5" s="1"/>
      <c r="I5" s="1"/>
      <c r="M5" s="28" t="s">
        <v>65</v>
      </c>
      <c r="N5" s="28"/>
      <c r="O5" s="28"/>
      <c r="Q5"/>
    </row>
    <row r="6" spans="1:18">
      <c r="A6" s="13"/>
      <c r="B6" s="16"/>
      <c r="C6" s="14"/>
      <c r="D6" s="15"/>
      <c r="E6" s="18"/>
      <c r="F6" s="8"/>
      <c r="G6" s="8"/>
      <c r="H6" s="8"/>
      <c r="I6" s="8"/>
      <c r="J6" s="36"/>
      <c r="K6" s="8"/>
      <c r="L6" s="8"/>
      <c r="M6" s="8"/>
      <c r="N6" s="8"/>
      <c r="O6" s="8"/>
      <c r="P6" s="8"/>
      <c r="Q6" s="8"/>
    </row>
    <row r="7" spans="1:18">
      <c r="A7" s="13"/>
      <c r="B7" s="16"/>
      <c r="C7" s="23" t="s">
        <v>2</v>
      </c>
      <c r="D7" s="129" t="s">
        <v>98</v>
      </c>
      <c r="E7" s="10"/>
      <c r="F7" s="8"/>
      <c r="G7" s="8"/>
      <c r="H7" s="13"/>
      <c r="I7" s="8"/>
      <c r="J7" s="36"/>
      <c r="K7" s="130"/>
      <c r="L7" s="130"/>
      <c r="M7" s="8"/>
      <c r="N7" s="8"/>
      <c r="O7" s="8"/>
      <c r="P7" s="8"/>
      <c r="Q7" s="8"/>
    </row>
    <row r="8" spans="1:18">
      <c r="A8" s="13"/>
      <c r="B8" s="16"/>
      <c r="C8" s="14"/>
      <c r="D8" s="15"/>
      <c r="E8" s="24"/>
      <c r="F8" s="19"/>
      <c r="G8" s="19"/>
      <c r="H8" s="20" t="s">
        <v>3</v>
      </c>
      <c r="I8" s="20"/>
      <c r="J8" s="131"/>
      <c r="K8" s="21"/>
      <c r="L8" s="8"/>
      <c r="M8" s="8"/>
      <c r="N8" s="8"/>
      <c r="O8" s="8"/>
      <c r="P8" s="8"/>
      <c r="Q8" s="8"/>
    </row>
    <row r="9" spans="1:18">
      <c r="A9" s="25"/>
      <c r="B9" s="26"/>
      <c r="C9" s="14"/>
      <c r="D9" s="15"/>
      <c r="E9" s="18"/>
      <c r="F9" s="8"/>
      <c r="G9" s="8"/>
      <c r="H9" s="8"/>
      <c r="I9" s="8"/>
      <c r="J9" s="36"/>
      <c r="K9" s="8"/>
      <c r="L9" s="8"/>
      <c r="M9" s="8"/>
      <c r="N9" s="8"/>
      <c r="O9" s="8"/>
      <c r="P9" s="8"/>
      <c r="Q9" s="8"/>
    </row>
    <row r="10" spans="1:18" ht="14.25">
      <c r="A10" s="13"/>
      <c r="B10" s="16"/>
      <c r="C10" s="14"/>
      <c r="D10" s="10" t="s">
        <v>99</v>
      </c>
      <c r="E10" s="13"/>
      <c r="F10" s="8"/>
      <c r="G10" s="8"/>
      <c r="H10" s="8"/>
      <c r="I10" s="10"/>
      <c r="J10" s="37"/>
      <c r="K10" s="8"/>
      <c r="L10" s="8"/>
      <c r="M10" s="8"/>
      <c r="N10" s="8"/>
      <c r="O10" s="8"/>
      <c r="P10" s="8"/>
      <c r="Q10" s="8"/>
      <c r="R10" s="3"/>
    </row>
    <row r="11" spans="1:18">
      <c r="A11" s="13"/>
      <c r="B11" s="16"/>
      <c r="C11" s="14"/>
      <c r="D11" s="10" t="s">
        <v>100</v>
      </c>
      <c r="E11" s="13"/>
      <c r="F11" s="8"/>
      <c r="G11" s="8"/>
      <c r="H11" s="8"/>
      <c r="I11" s="10"/>
      <c r="J11" s="202">
        <f>J50/1000</f>
        <v>6.2240000000000002</v>
      </c>
      <c r="K11" s="203"/>
      <c r="L11" s="17" t="s">
        <v>101</v>
      </c>
      <c r="M11" s="8"/>
      <c r="N11" s="8"/>
      <c r="O11" s="8"/>
      <c r="P11" s="8"/>
      <c r="Q11" s="8"/>
    </row>
    <row r="12" spans="1:18">
      <c r="A12" s="13"/>
      <c r="B12" s="16"/>
      <c r="C12" s="14"/>
      <c r="D12" s="10" t="s">
        <v>56</v>
      </c>
      <c r="E12" s="13"/>
      <c r="F12" s="8"/>
      <c r="G12" s="8"/>
      <c r="H12" s="8"/>
      <c r="I12" s="10"/>
      <c r="J12" s="202">
        <f>0.239*4.38</f>
        <v>1.0468199999999999</v>
      </c>
      <c r="K12" s="203"/>
      <c r="L12" s="17" t="s">
        <v>101</v>
      </c>
      <c r="M12" s="8"/>
      <c r="N12" s="8"/>
      <c r="O12" s="8"/>
      <c r="P12" s="8"/>
      <c r="Q12" s="8"/>
    </row>
    <row r="13" spans="1:18" outlineLevel="1">
      <c r="A13" s="13"/>
      <c r="B13" s="16"/>
      <c r="C13" s="14"/>
      <c r="D13" s="10" t="s">
        <v>57</v>
      </c>
      <c r="E13" s="13"/>
      <c r="F13" s="8"/>
      <c r="G13" s="8"/>
      <c r="H13" s="8"/>
      <c r="I13" s="10"/>
      <c r="J13" s="204" t="s">
        <v>102</v>
      </c>
      <c r="K13" s="205"/>
      <c r="L13" s="17" t="s">
        <v>58</v>
      </c>
      <c r="M13" s="8"/>
      <c r="N13" s="8"/>
      <c r="O13" s="8"/>
      <c r="P13" s="8"/>
      <c r="Q13" s="8"/>
    </row>
    <row r="14" spans="1:18">
      <c r="A14" s="13"/>
      <c r="B14" s="16"/>
      <c r="C14" s="14"/>
      <c r="D14" s="18" t="s">
        <v>103</v>
      </c>
      <c r="E14" s="13"/>
      <c r="F14" s="8"/>
      <c r="G14" s="8"/>
      <c r="H14" s="8"/>
      <c r="I14" s="8"/>
      <c r="J14" s="36"/>
      <c r="K14" s="8"/>
      <c r="L14" s="8"/>
      <c r="M14" s="8"/>
      <c r="N14" s="8"/>
      <c r="O14" s="8"/>
      <c r="P14" s="8"/>
      <c r="Q14" s="8"/>
    </row>
    <row r="15" spans="1:18">
      <c r="A15" s="13"/>
      <c r="B15" s="16"/>
      <c r="C15" s="14"/>
      <c r="D15" s="15"/>
      <c r="E15" s="13"/>
      <c r="F15" s="8"/>
      <c r="G15" s="8"/>
      <c r="H15" s="8"/>
      <c r="I15" s="8"/>
      <c r="J15" s="36"/>
      <c r="K15" s="8"/>
      <c r="L15" s="8"/>
      <c r="M15" s="8"/>
      <c r="N15" s="8"/>
      <c r="O15" s="8"/>
      <c r="P15" s="8"/>
      <c r="Q15" s="8"/>
    </row>
    <row r="16" spans="1:18" ht="18" customHeight="1">
      <c r="A16" s="194" t="s">
        <v>4</v>
      </c>
      <c r="B16" s="196" t="s">
        <v>11</v>
      </c>
      <c r="C16" s="194" t="s">
        <v>5</v>
      </c>
      <c r="D16" s="194" t="s">
        <v>6</v>
      </c>
      <c r="E16" s="194" t="s">
        <v>7</v>
      </c>
      <c r="F16" s="194" t="s">
        <v>20</v>
      </c>
      <c r="G16" s="195"/>
      <c r="H16" s="195"/>
      <c r="I16" s="195"/>
      <c r="J16" s="194" t="s">
        <v>21</v>
      </c>
      <c r="K16" s="195"/>
      <c r="L16" s="195"/>
      <c r="M16" s="195"/>
      <c r="N16" s="194" t="s">
        <v>13</v>
      </c>
      <c r="O16" s="194" t="s">
        <v>15</v>
      </c>
      <c r="P16" s="194" t="s">
        <v>14</v>
      </c>
      <c r="Q16" s="194" t="s">
        <v>16</v>
      </c>
    </row>
    <row r="17" spans="1:17" ht="15.75" customHeight="1">
      <c r="A17" s="195"/>
      <c r="B17" s="197"/>
      <c r="C17" s="198"/>
      <c r="D17" s="194"/>
      <c r="E17" s="195"/>
      <c r="F17" s="194" t="s">
        <v>8</v>
      </c>
      <c r="G17" s="194" t="s">
        <v>10</v>
      </c>
      <c r="H17" s="195"/>
      <c r="I17" s="195"/>
      <c r="J17" s="199" t="s">
        <v>8</v>
      </c>
      <c r="K17" s="194" t="s">
        <v>10</v>
      </c>
      <c r="L17" s="195"/>
      <c r="M17" s="195"/>
      <c r="N17" s="194"/>
      <c r="O17" s="194"/>
      <c r="P17" s="194"/>
      <c r="Q17" s="194"/>
    </row>
    <row r="18" spans="1:17" ht="25.5" customHeight="1">
      <c r="A18" s="195"/>
      <c r="B18" s="197"/>
      <c r="C18" s="198"/>
      <c r="D18" s="194"/>
      <c r="E18" s="195"/>
      <c r="F18" s="195"/>
      <c r="G18" s="114" t="s">
        <v>9</v>
      </c>
      <c r="H18" s="114" t="s">
        <v>17</v>
      </c>
      <c r="I18" s="114" t="s">
        <v>12</v>
      </c>
      <c r="J18" s="200"/>
      <c r="K18" s="114" t="s">
        <v>9</v>
      </c>
      <c r="L18" s="114" t="s">
        <v>17</v>
      </c>
      <c r="M18" s="114" t="s">
        <v>12</v>
      </c>
      <c r="N18" s="194"/>
      <c r="O18" s="194"/>
      <c r="P18" s="194"/>
      <c r="Q18" s="194"/>
    </row>
    <row r="19" spans="1:17">
      <c r="A19" s="7">
        <v>1</v>
      </c>
      <c r="B19" s="116">
        <v>2</v>
      </c>
      <c r="C19" s="114">
        <v>3</v>
      </c>
      <c r="D19" s="114">
        <v>4</v>
      </c>
      <c r="E19" s="7">
        <v>5</v>
      </c>
      <c r="F19" s="115">
        <v>6</v>
      </c>
      <c r="G19" s="115">
        <v>7</v>
      </c>
      <c r="H19" s="115">
        <v>8</v>
      </c>
      <c r="I19" s="115">
        <v>9</v>
      </c>
      <c r="J19" s="117">
        <v>10</v>
      </c>
      <c r="K19" s="115">
        <v>11</v>
      </c>
      <c r="L19" s="115">
        <v>12</v>
      </c>
      <c r="M19" s="115">
        <v>13</v>
      </c>
      <c r="N19" s="115">
        <v>14</v>
      </c>
      <c r="O19" s="115">
        <v>15</v>
      </c>
      <c r="P19" s="115">
        <v>16</v>
      </c>
      <c r="Q19" s="115">
        <v>17</v>
      </c>
    </row>
    <row r="20" spans="1:17">
      <c r="A20" s="208" t="s">
        <v>104</v>
      </c>
      <c r="B20" s="207"/>
      <c r="C20" s="207"/>
      <c r="D20" s="207"/>
      <c r="E20" s="207"/>
      <c r="F20" s="207"/>
      <c r="G20" s="207"/>
      <c r="H20" s="207"/>
      <c r="I20" s="207"/>
      <c r="J20" s="207"/>
      <c r="K20" s="207"/>
      <c r="L20" s="207"/>
      <c r="M20" s="207"/>
      <c r="N20" s="207"/>
      <c r="O20" s="207"/>
      <c r="P20" s="207"/>
      <c r="Q20" s="207"/>
    </row>
    <row r="21" spans="1:17" ht="36">
      <c r="A21" s="7">
        <v>1</v>
      </c>
      <c r="B21" s="29" t="s">
        <v>105</v>
      </c>
      <c r="C21" s="118" t="s">
        <v>106</v>
      </c>
      <c r="D21" s="30" t="s">
        <v>107</v>
      </c>
      <c r="E21" s="33">
        <v>0.02</v>
      </c>
      <c r="F21" s="32">
        <v>10308.620000000001</v>
      </c>
      <c r="G21" s="32">
        <v>645.86</v>
      </c>
      <c r="H21" s="32">
        <v>96.05</v>
      </c>
      <c r="I21" s="32">
        <v>17.399999999999999</v>
      </c>
      <c r="J21" s="38">
        <v>206</v>
      </c>
      <c r="K21" s="32">
        <v>13</v>
      </c>
      <c r="L21" s="32">
        <v>2</v>
      </c>
      <c r="M21" s="32"/>
      <c r="N21" s="32">
        <v>47.63</v>
      </c>
      <c r="O21" s="32">
        <v>0.95</v>
      </c>
      <c r="P21" s="32">
        <v>1.08</v>
      </c>
      <c r="Q21" s="32">
        <v>0.02</v>
      </c>
    </row>
    <row r="22" spans="1:17" ht="36">
      <c r="A22" s="7">
        <v>2</v>
      </c>
      <c r="B22" s="29" t="s">
        <v>108</v>
      </c>
      <c r="C22" s="118" t="s">
        <v>109</v>
      </c>
      <c r="D22" s="30" t="s">
        <v>107</v>
      </c>
      <c r="E22" s="33">
        <v>0.01</v>
      </c>
      <c r="F22" s="32">
        <v>7290.86</v>
      </c>
      <c r="G22" s="32">
        <v>502.67</v>
      </c>
      <c r="H22" s="32">
        <v>54.32</v>
      </c>
      <c r="I22" s="32">
        <v>9.6</v>
      </c>
      <c r="J22" s="38">
        <v>73</v>
      </c>
      <c r="K22" s="32">
        <v>5</v>
      </c>
      <c r="L22" s="32">
        <v>1</v>
      </c>
      <c r="M22" s="32"/>
      <c r="N22" s="32">
        <v>37.07</v>
      </c>
      <c r="O22" s="32">
        <v>0.37</v>
      </c>
      <c r="P22" s="32">
        <v>0.59</v>
      </c>
      <c r="Q22" s="32">
        <v>0.01</v>
      </c>
    </row>
    <row r="23" spans="1:17" ht="24">
      <c r="A23" s="7">
        <v>3</v>
      </c>
      <c r="B23" s="29" t="s">
        <v>110</v>
      </c>
      <c r="C23" s="118" t="s">
        <v>111</v>
      </c>
      <c r="D23" s="30" t="s">
        <v>43</v>
      </c>
      <c r="E23" s="31">
        <v>0.6</v>
      </c>
      <c r="F23" s="32">
        <v>17.02</v>
      </c>
      <c r="G23" s="32"/>
      <c r="H23" s="32"/>
      <c r="I23" s="32"/>
      <c r="J23" s="38">
        <v>10</v>
      </c>
      <c r="K23" s="32"/>
      <c r="L23" s="32"/>
      <c r="M23" s="32"/>
      <c r="N23" s="32"/>
      <c r="O23" s="32"/>
      <c r="P23" s="32"/>
      <c r="Q23" s="32"/>
    </row>
    <row r="24" spans="1:17" ht="42">
      <c r="A24" s="7">
        <v>3.1</v>
      </c>
      <c r="B24" s="29" t="s">
        <v>28</v>
      </c>
      <c r="C24" s="118" t="s">
        <v>112</v>
      </c>
      <c r="D24" s="30" t="s">
        <v>27</v>
      </c>
      <c r="E24" s="31">
        <v>2</v>
      </c>
      <c r="F24" s="32">
        <v>108.65</v>
      </c>
      <c r="G24" s="32"/>
      <c r="H24" s="32"/>
      <c r="I24" s="32"/>
      <c r="J24" s="38">
        <v>217</v>
      </c>
      <c r="K24" s="32"/>
      <c r="L24" s="32"/>
      <c r="M24" s="32"/>
      <c r="N24" s="32"/>
      <c r="O24" s="32"/>
      <c r="P24" s="32"/>
      <c r="Q24" s="32"/>
    </row>
    <row r="25" spans="1:17" ht="48">
      <c r="A25" s="7">
        <v>4</v>
      </c>
      <c r="B25" s="29" t="s">
        <v>113</v>
      </c>
      <c r="C25" s="118" t="s">
        <v>114</v>
      </c>
      <c r="D25" s="30" t="s">
        <v>115</v>
      </c>
      <c r="E25" s="31">
        <v>2</v>
      </c>
      <c r="F25" s="32">
        <v>41.05</v>
      </c>
      <c r="G25" s="32">
        <v>11.5</v>
      </c>
      <c r="H25" s="32">
        <v>1.61</v>
      </c>
      <c r="I25" s="32">
        <v>0.31</v>
      </c>
      <c r="J25" s="38">
        <v>82</v>
      </c>
      <c r="K25" s="32">
        <v>23</v>
      </c>
      <c r="L25" s="32">
        <v>3</v>
      </c>
      <c r="M25" s="32">
        <v>1</v>
      </c>
      <c r="N25" s="32">
        <v>0.9</v>
      </c>
      <c r="O25" s="32">
        <v>1.8</v>
      </c>
      <c r="P25" s="32">
        <v>0.02</v>
      </c>
      <c r="Q25" s="32">
        <v>0.04</v>
      </c>
    </row>
    <row r="26" spans="1:17" ht="24">
      <c r="A26" s="7">
        <v>4.0999999999999996</v>
      </c>
      <c r="B26" s="29" t="s">
        <v>116</v>
      </c>
      <c r="C26" s="118" t="s">
        <v>117</v>
      </c>
      <c r="D26" s="30" t="s">
        <v>22</v>
      </c>
      <c r="E26" s="31">
        <v>1</v>
      </c>
      <c r="F26" s="32">
        <v>57.79</v>
      </c>
      <c r="G26" s="32"/>
      <c r="H26" s="32"/>
      <c r="I26" s="32"/>
      <c r="J26" s="38">
        <v>58</v>
      </c>
      <c r="K26" s="32"/>
      <c r="L26" s="32"/>
      <c r="M26" s="32"/>
      <c r="N26" s="32"/>
      <c r="O26" s="32"/>
      <c r="P26" s="32"/>
      <c r="Q26" s="32"/>
    </row>
    <row r="27" spans="1:17" ht="36">
      <c r="A27" s="7">
        <v>5</v>
      </c>
      <c r="B27" s="29" t="s">
        <v>118</v>
      </c>
      <c r="C27" s="118" t="s">
        <v>119</v>
      </c>
      <c r="D27" s="30" t="s">
        <v>22</v>
      </c>
      <c r="E27" s="31">
        <v>6</v>
      </c>
      <c r="F27" s="32">
        <v>44.03</v>
      </c>
      <c r="G27" s="32"/>
      <c r="H27" s="32"/>
      <c r="I27" s="32"/>
      <c r="J27" s="38">
        <v>264</v>
      </c>
      <c r="K27" s="32"/>
      <c r="L27" s="32"/>
      <c r="M27" s="32"/>
      <c r="N27" s="32"/>
      <c r="O27" s="32"/>
      <c r="P27" s="32"/>
      <c r="Q27" s="32"/>
    </row>
    <row r="28" spans="1:17" ht="24">
      <c r="A28" s="7">
        <v>8</v>
      </c>
      <c r="B28" s="29" t="s">
        <v>120</v>
      </c>
      <c r="C28" s="118" t="s">
        <v>121</v>
      </c>
      <c r="D28" s="30" t="s">
        <v>42</v>
      </c>
      <c r="E28" s="31">
        <v>1</v>
      </c>
      <c r="F28" s="32">
        <v>244.3</v>
      </c>
      <c r="G28" s="32">
        <v>3.07</v>
      </c>
      <c r="H28" s="32"/>
      <c r="I28" s="32"/>
      <c r="J28" s="38">
        <v>244</v>
      </c>
      <c r="K28" s="32">
        <v>3</v>
      </c>
      <c r="L28" s="32"/>
      <c r="M28" s="32"/>
      <c r="N28" s="32">
        <v>0.22</v>
      </c>
      <c r="O28" s="32">
        <v>0.22</v>
      </c>
      <c r="P28" s="32"/>
      <c r="Q28" s="32"/>
    </row>
    <row r="29" spans="1:17" ht="24">
      <c r="A29" s="7">
        <v>9</v>
      </c>
      <c r="B29" s="29" t="s">
        <v>122</v>
      </c>
      <c r="C29" s="118" t="s">
        <v>123</v>
      </c>
      <c r="D29" s="30" t="s">
        <v>22</v>
      </c>
      <c r="E29" s="31">
        <v>2</v>
      </c>
      <c r="F29" s="32">
        <v>3.37</v>
      </c>
      <c r="G29" s="32"/>
      <c r="H29" s="32"/>
      <c r="I29" s="32"/>
      <c r="J29" s="38">
        <v>7</v>
      </c>
      <c r="K29" s="32"/>
      <c r="L29" s="32"/>
      <c r="M29" s="32"/>
      <c r="N29" s="32"/>
      <c r="O29" s="32"/>
      <c r="P29" s="32"/>
      <c r="Q29" s="32"/>
    </row>
    <row r="30" spans="1:17" ht="36">
      <c r="A30" s="7">
        <v>10</v>
      </c>
      <c r="B30" s="29" t="s">
        <v>124</v>
      </c>
      <c r="C30" s="118" t="s">
        <v>125</v>
      </c>
      <c r="D30" s="30" t="s">
        <v>107</v>
      </c>
      <c r="E30" s="33">
        <v>0.03</v>
      </c>
      <c r="F30" s="32">
        <v>106.32</v>
      </c>
      <c r="G30" s="32">
        <v>82.11</v>
      </c>
      <c r="H30" s="32">
        <v>13.93</v>
      </c>
      <c r="I30" s="32"/>
      <c r="J30" s="38">
        <v>3</v>
      </c>
      <c r="K30" s="32">
        <v>2</v>
      </c>
      <c r="L30" s="32"/>
      <c r="M30" s="32"/>
      <c r="N30" s="32">
        <v>5.01</v>
      </c>
      <c r="O30" s="32">
        <v>0.15</v>
      </c>
      <c r="P30" s="32"/>
      <c r="Q30" s="32"/>
    </row>
    <row r="31" spans="1:17">
      <c r="A31" s="209" t="s">
        <v>44</v>
      </c>
      <c r="B31" s="207"/>
      <c r="C31" s="207"/>
      <c r="D31" s="207"/>
      <c r="E31" s="207"/>
      <c r="F31" s="207"/>
      <c r="G31" s="207"/>
      <c r="H31" s="207"/>
      <c r="I31" s="207"/>
      <c r="J31" s="39">
        <v>1164</v>
      </c>
      <c r="K31" s="34">
        <v>46</v>
      </c>
      <c r="L31" s="34">
        <v>6</v>
      </c>
      <c r="M31" s="34">
        <v>1</v>
      </c>
      <c r="N31" s="32"/>
      <c r="O31" s="34">
        <v>3.49</v>
      </c>
      <c r="P31" s="32"/>
      <c r="Q31" s="34">
        <v>7.0000000000000007E-2</v>
      </c>
    </row>
    <row r="32" spans="1:17">
      <c r="A32" s="209" t="s">
        <v>45</v>
      </c>
      <c r="B32" s="207"/>
      <c r="C32" s="207"/>
      <c r="D32" s="207"/>
      <c r="E32" s="207"/>
      <c r="F32" s="207"/>
      <c r="G32" s="207"/>
      <c r="H32" s="207"/>
      <c r="I32" s="207"/>
      <c r="J32" s="39">
        <v>1279</v>
      </c>
      <c r="K32" s="34">
        <v>66</v>
      </c>
      <c r="L32" s="34">
        <v>12</v>
      </c>
      <c r="M32" s="34">
        <v>1</v>
      </c>
      <c r="N32" s="32"/>
      <c r="O32" s="34">
        <v>4.8099999999999996</v>
      </c>
      <c r="P32" s="32"/>
      <c r="Q32" s="34">
        <v>0.11</v>
      </c>
    </row>
    <row r="33" spans="1:17">
      <c r="A33" s="209" t="s">
        <v>46</v>
      </c>
      <c r="B33" s="207"/>
      <c r="C33" s="207"/>
      <c r="D33" s="207"/>
      <c r="E33" s="207"/>
      <c r="F33" s="207"/>
      <c r="G33" s="207"/>
      <c r="H33" s="207"/>
      <c r="I33" s="207"/>
      <c r="J33" s="38"/>
      <c r="K33" s="32"/>
      <c r="L33" s="32"/>
      <c r="M33" s="32"/>
      <c r="N33" s="32"/>
      <c r="O33" s="32"/>
      <c r="P33" s="32"/>
      <c r="Q33" s="32"/>
    </row>
    <row r="34" spans="1:17">
      <c r="A34" s="209" t="s">
        <v>126</v>
      </c>
      <c r="B34" s="207"/>
      <c r="C34" s="207"/>
      <c r="D34" s="207"/>
      <c r="E34" s="207"/>
      <c r="F34" s="207"/>
      <c r="G34" s="207"/>
      <c r="H34" s="207"/>
      <c r="I34" s="207"/>
      <c r="J34" s="39">
        <v>2</v>
      </c>
      <c r="K34" s="34">
        <v>2</v>
      </c>
      <c r="L34" s="32"/>
      <c r="M34" s="32"/>
      <c r="N34" s="32"/>
      <c r="O34" s="32"/>
      <c r="P34" s="32"/>
      <c r="Q34" s="32"/>
    </row>
    <row r="35" spans="1:17">
      <c r="A35" s="209" t="s">
        <v>127</v>
      </c>
      <c r="B35" s="207"/>
      <c r="C35" s="207"/>
      <c r="D35" s="207"/>
      <c r="E35" s="207"/>
      <c r="F35" s="207"/>
      <c r="G35" s="207"/>
      <c r="H35" s="207"/>
      <c r="I35" s="207"/>
      <c r="J35" s="39">
        <v>89</v>
      </c>
      <c r="K35" s="32"/>
      <c r="L35" s="32"/>
      <c r="M35" s="32"/>
      <c r="N35" s="32"/>
      <c r="O35" s="32"/>
      <c r="P35" s="32"/>
      <c r="Q35" s="32"/>
    </row>
    <row r="36" spans="1:17" ht="24.75" customHeight="1">
      <c r="A36" s="209" t="s">
        <v>128</v>
      </c>
      <c r="B36" s="207"/>
      <c r="C36" s="207"/>
      <c r="D36" s="207"/>
      <c r="E36" s="207"/>
      <c r="F36" s="207"/>
      <c r="G36" s="207"/>
      <c r="H36" s="207"/>
      <c r="I36" s="207"/>
      <c r="J36" s="39">
        <v>9</v>
      </c>
      <c r="K36" s="34">
        <v>7</v>
      </c>
      <c r="L36" s="34">
        <v>2</v>
      </c>
      <c r="M36" s="32"/>
      <c r="N36" s="32"/>
      <c r="O36" s="34">
        <v>0.52349999999999997</v>
      </c>
      <c r="P36" s="32"/>
      <c r="Q36" s="34">
        <v>1.7500000000000002E-2</v>
      </c>
    </row>
    <row r="37" spans="1:17" ht="13.5" customHeight="1">
      <c r="A37" s="209" t="s">
        <v>129</v>
      </c>
      <c r="B37" s="207"/>
      <c r="C37" s="207"/>
      <c r="D37" s="207"/>
      <c r="E37" s="207"/>
      <c r="F37" s="207"/>
      <c r="G37" s="207"/>
      <c r="H37" s="207"/>
      <c r="I37" s="207"/>
      <c r="J37" s="39">
        <v>2</v>
      </c>
      <c r="K37" s="32"/>
      <c r="L37" s="34">
        <v>2</v>
      </c>
      <c r="M37" s="32"/>
      <c r="N37" s="32"/>
      <c r="O37" s="32"/>
      <c r="P37" s="32"/>
      <c r="Q37" s="32"/>
    </row>
    <row r="38" spans="1:17">
      <c r="A38" s="209" t="s">
        <v>130</v>
      </c>
      <c r="B38" s="207"/>
      <c r="C38" s="207"/>
      <c r="D38" s="207"/>
      <c r="E38" s="207"/>
      <c r="F38" s="207"/>
      <c r="G38" s="207"/>
      <c r="H38" s="207"/>
      <c r="I38" s="207"/>
      <c r="J38" s="39">
        <v>13</v>
      </c>
      <c r="K38" s="34">
        <v>11</v>
      </c>
      <c r="L38" s="34">
        <v>2</v>
      </c>
      <c r="M38" s="32"/>
      <c r="N38" s="32"/>
      <c r="O38" s="34">
        <v>0.80200000000000005</v>
      </c>
      <c r="P38" s="32"/>
      <c r="Q38" s="34">
        <v>1.7999999999999999E-2</v>
      </c>
    </row>
    <row r="39" spans="1:17">
      <c r="A39" s="209" t="s">
        <v>25</v>
      </c>
      <c r="B39" s="207"/>
      <c r="C39" s="207"/>
      <c r="D39" s="207"/>
      <c r="E39" s="207"/>
      <c r="F39" s="207"/>
      <c r="G39" s="207"/>
      <c r="H39" s="207"/>
      <c r="I39" s="207"/>
      <c r="J39" s="39">
        <v>86</v>
      </c>
      <c r="K39" s="32"/>
      <c r="L39" s="32"/>
      <c r="M39" s="32"/>
      <c r="N39" s="32"/>
      <c r="O39" s="32"/>
      <c r="P39" s="32"/>
      <c r="Q39" s="32"/>
    </row>
    <row r="40" spans="1:17">
      <c r="A40" s="209" t="s">
        <v>26</v>
      </c>
      <c r="B40" s="207"/>
      <c r="C40" s="207"/>
      <c r="D40" s="207"/>
      <c r="E40" s="207"/>
      <c r="F40" s="207"/>
      <c r="G40" s="207"/>
      <c r="H40" s="207"/>
      <c r="I40" s="207"/>
      <c r="J40" s="39">
        <v>56</v>
      </c>
      <c r="K40" s="32"/>
      <c r="L40" s="32"/>
      <c r="M40" s="32"/>
      <c r="N40" s="32"/>
      <c r="O40" s="32"/>
      <c r="P40" s="32"/>
      <c r="Q40" s="32"/>
    </row>
    <row r="41" spans="1:17">
      <c r="A41" s="206" t="s">
        <v>47</v>
      </c>
      <c r="B41" s="207"/>
      <c r="C41" s="207"/>
      <c r="D41" s="207"/>
      <c r="E41" s="207"/>
      <c r="F41" s="207"/>
      <c r="G41" s="207"/>
      <c r="H41" s="207"/>
      <c r="I41" s="207"/>
      <c r="J41" s="38"/>
      <c r="K41" s="32"/>
      <c r="L41" s="32"/>
      <c r="M41" s="32"/>
      <c r="N41" s="32"/>
      <c r="O41" s="32"/>
      <c r="P41" s="32"/>
      <c r="Q41" s="32"/>
    </row>
    <row r="42" spans="1:17">
      <c r="A42" s="209" t="s">
        <v>48</v>
      </c>
      <c r="B42" s="207"/>
      <c r="C42" s="207"/>
      <c r="D42" s="207"/>
      <c r="E42" s="207"/>
      <c r="F42" s="207"/>
      <c r="G42" s="207"/>
      <c r="H42" s="207"/>
      <c r="I42" s="207"/>
      <c r="J42" s="39">
        <v>1421</v>
      </c>
      <c r="K42" s="32"/>
      <c r="L42" s="32"/>
      <c r="M42" s="32"/>
      <c r="N42" s="32"/>
      <c r="O42" s="34">
        <v>4.8099999999999996</v>
      </c>
      <c r="P42" s="32"/>
      <c r="Q42" s="34">
        <v>0.11</v>
      </c>
    </row>
    <row r="43" spans="1:17">
      <c r="A43" s="209" t="s">
        <v>131</v>
      </c>
      <c r="B43" s="207"/>
      <c r="C43" s="207"/>
      <c r="D43" s="207"/>
      <c r="E43" s="207"/>
      <c r="F43" s="207"/>
      <c r="G43" s="207"/>
      <c r="H43" s="207"/>
      <c r="I43" s="207"/>
      <c r="J43" s="38"/>
      <c r="K43" s="32"/>
      <c r="L43" s="32"/>
      <c r="M43" s="32"/>
      <c r="N43" s="32"/>
      <c r="O43" s="32"/>
      <c r="P43" s="32"/>
      <c r="Q43" s="32"/>
    </row>
    <row r="44" spans="1:17">
      <c r="A44" s="209" t="s">
        <v>49</v>
      </c>
      <c r="B44" s="207"/>
      <c r="C44" s="207"/>
      <c r="D44" s="207"/>
      <c r="E44" s="207"/>
      <c r="F44" s="207"/>
      <c r="G44" s="207"/>
      <c r="H44" s="207"/>
      <c r="I44" s="207"/>
      <c r="J44" s="39">
        <v>1201</v>
      </c>
      <c r="K44" s="32"/>
      <c r="L44" s="32"/>
      <c r="M44" s="32"/>
      <c r="N44" s="32"/>
      <c r="O44" s="32"/>
      <c r="P44" s="32"/>
      <c r="Q44" s="32"/>
    </row>
    <row r="45" spans="1:17">
      <c r="A45" s="209" t="s">
        <v>50</v>
      </c>
      <c r="B45" s="207"/>
      <c r="C45" s="207"/>
      <c r="D45" s="207"/>
      <c r="E45" s="207"/>
      <c r="F45" s="207"/>
      <c r="G45" s="207"/>
      <c r="H45" s="207"/>
      <c r="I45" s="207"/>
      <c r="J45" s="39">
        <v>12</v>
      </c>
      <c r="K45" s="32"/>
      <c r="L45" s="32"/>
      <c r="M45" s="32"/>
      <c r="N45" s="32"/>
      <c r="O45" s="32"/>
      <c r="P45" s="32"/>
      <c r="Q45" s="32"/>
    </row>
    <row r="46" spans="1:17">
      <c r="A46" s="209" t="s">
        <v>51</v>
      </c>
      <c r="B46" s="207"/>
      <c r="C46" s="207"/>
      <c r="D46" s="207"/>
      <c r="E46" s="207"/>
      <c r="F46" s="207"/>
      <c r="G46" s="207"/>
      <c r="H46" s="207"/>
      <c r="I46" s="207"/>
      <c r="J46" s="39">
        <v>67</v>
      </c>
      <c r="K46" s="32"/>
      <c r="L46" s="32"/>
      <c r="M46" s="32"/>
      <c r="N46" s="32"/>
      <c r="O46" s="32"/>
      <c r="P46" s="32"/>
      <c r="Q46" s="32"/>
    </row>
    <row r="47" spans="1:17">
      <c r="A47" s="209" t="s">
        <v>53</v>
      </c>
      <c r="B47" s="207"/>
      <c r="C47" s="207"/>
      <c r="D47" s="207"/>
      <c r="E47" s="207"/>
      <c r="F47" s="207"/>
      <c r="G47" s="207"/>
      <c r="H47" s="207"/>
      <c r="I47" s="207"/>
      <c r="J47" s="39">
        <v>86</v>
      </c>
      <c r="K47" s="32"/>
      <c r="L47" s="32"/>
      <c r="M47" s="32"/>
      <c r="N47" s="32"/>
      <c r="O47" s="32"/>
      <c r="P47" s="32"/>
      <c r="Q47" s="32"/>
    </row>
    <row r="48" spans="1:17">
      <c r="A48" s="209" t="s">
        <v>54</v>
      </c>
      <c r="B48" s="207"/>
      <c r="C48" s="207"/>
      <c r="D48" s="207"/>
      <c r="E48" s="207"/>
      <c r="F48" s="207"/>
      <c r="G48" s="207"/>
      <c r="H48" s="207"/>
      <c r="I48" s="207"/>
      <c r="J48" s="39">
        <v>56</v>
      </c>
      <c r="K48" s="32"/>
      <c r="L48" s="32"/>
      <c r="M48" s="32"/>
      <c r="N48" s="32"/>
      <c r="O48" s="32"/>
      <c r="P48" s="32"/>
      <c r="Q48" s="32"/>
    </row>
    <row r="49" spans="1:17">
      <c r="A49" s="209" t="s">
        <v>132</v>
      </c>
      <c r="B49" s="207"/>
      <c r="C49" s="207"/>
      <c r="D49" s="207"/>
      <c r="E49" s="207"/>
      <c r="F49" s="207"/>
      <c r="G49" s="207"/>
      <c r="H49" s="207"/>
      <c r="I49" s="207"/>
      <c r="J49" s="39">
        <f>ROUND(J42*4.38,0)</f>
        <v>6224</v>
      </c>
      <c r="K49" s="32"/>
      <c r="L49" s="32"/>
      <c r="M49" s="32"/>
      <c r="N49" s="32"/>
      <c r="O49" s="32"/>
      <c r="P49" s="32"/>
      <c r="Q49" s="32"/>
    </row>
    <row r="50" spans="1:17">
      <c r="A50" s="206" t="s">
        <v>133</v>
      </c>
      <c r="B50" s="207"/>
      <c r="C50" s="207"/>
      <c r="D50" s="207"/>
      <c r="E50" s="207"/>
      <c r="F50" s="207"/>
      <c r="G50" s="207"/>
      <c r="H50" s="207"/>
      <c r="I50" s="207"/>
      <c r="J50" s="40">
        <f>J49</f>
        <v>6224</v>
      </c>
      <c r="K50" s="32"/>
      <c r="L50" s="32"/>
      <c r="M50" s="32"/>
      <c r="N50" s="32"/>
      <c r="O50" s="35">
        <v>4.8099999999999996</v>
      </c>
      <c r="P50" s="32"/>
      <c r="Q50" s="35">
        <v>0.11</v>
      </c>
    </row>
    <row r="51" spans="1:17">
      <c r="F51" s="27"/>
      <c r="G51" s="27"/>
      <c r="H51" s="27"/>
      <c r="I51" s="27"/>
      <c r="J51" s="41"/>
      <c r="K51" s="27"/>
      <c r="L51" s="27"/>
      <c r="M51" s="27"/>
      <c r="N51" s="27"/>
      <c r="O51" s="27"/>
      <c r="P51" s="27"/>
      <c r="Q51" s="27"/>
    </row>
    <row r="52" spans="1:17">
      <c r="F52" s="27"/>
      <c r="G52" s="27"/>
      <c r="H52" s="27"/>
      <c r="I52" s="17"/>
      <c r="J52" s="133"/>
      <c r="K52" s="17"/>
      <c r="L52" s="17"/>
      <c r="M52" s="17"/>
      <c r="N52" s="17"/>
      <c r="O52" s="17"/>
      <c r="P52" s="17"/>
      <c r="Q52" s="27"/>
    </row>
    <row r="53" spans="1:17">
      <c r="F53" s="27"/>
      <c r="G53" s="27"/>
      <c r="H53" s="27"/>
      <c r="I53" s="27"/>
      <c r="J53" s="41"/>
      <c r="K53" s="27"/>
      <c r="L53" s="27"/>
      <c r="M53" s="27"/>
      <c r="N53" s="27"/>
      <c r="O53" s="27"/>
      <c r="P53" s="27"/>
      <c r="Q53" s="27"/>
    </row>
  </sheetData>
  <mergeCells count="40">
    <mergeCell ref="A48:I48"/>
    <mergeCell ref="A49:I49"/>
    <mergeCell ref="A50:I50"/>
    <mergeCell ref="A42:I42"/>
    <mergeCell ref="A43:I43"/>
    <mergeCell ref="A44:I44"/>
    <mergeCell ref="A45:I45"/>
    <mergeCell ref="A46:I46"/>
    <mergeCell ref="A47:I47"/>
    <mergeCell ref="N16:N18"/>
    <mergeCell ref="O16:O18"/>
    <mergeCell ref="P16:P18"/>
    <mergeCell ref="Q16:Q18"/>
    <mergeCell ref="A41:I41"/>
    <mergeCell ref="A20:Q20"/>
    <mergeCell ref="A31:I31"/>
    <mergeCell ref="A32:I32"/>
    <mergeCell ref="A33:I33"/>
    <mergeCell ref="A34:I34"/>
    <mergeCell ref="A35:I35"/>
    <mergeCell ref="A36:I36"/>
    <mergeCell ref="A37:I37"/>
    <mergeCell ref="A38:I38"/>
    <mergeCell ref="A39:I39"/>
    <mergeCell ref="A40:I40"/>
    <mergeCell ref="F17:F18"/>
    <mergeCell ref="G17:I17"/>
    <mergeCell ref="J17:J18"/>
    <mergeCell ref="K17:M17"/>
    <mergeCell ref="D1:I1"/>
    <mergeCell ref="J11:K11"/>
    <mergeCell ref="J12:K12"/>
    <mergeCell ref="J13:K13"/>
    <mergeCell ref="F16:I16"/>
    <mergeCell ref="J16:M16"/>
    <mergeCell ref="A16:A18"/>
    <mergeCell ref="B16:B18"/>
    <mergeCell ref="C16:C18"/>
    <mergeCell ref="D16:D18"/>
    <mergeCell ref="E16:E18"/>
  </mergeCells>
  <pageMargins left="0.25" right="0" top="0.39370078740157483" bottom="0.39370078740157483" header="0.19" footer="0.18"/>
  <pageSetup paperSize="9" scale="98" orientation="landscape" r:id="rId1"/>
  <headerFooter alignWithMargins="0">
    <oddHeader>&amp;LГранд-СМЕТА</oddHeader>
    <oddFooter>&amp;RСтраница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R54"/>
  <sheetViews>
    <sheetView showGridLines="0" topLeftCell="A34" zoomScaleNormal="75" zoomScaleSheetLayoutView="75" workbookViewId="0">
      <selection activeCell="A54" sqref="A54:XFD56"/>
    </sheetView>
  </sheetViews>
  <sheetFormatPr defaultRowHeight="12.75" outlineLevelRow="1"/>
  <cols>
    <col min="1" max="1" width="3.28515625" style="2" customWidth="1"/>
    <col min="2" max="2" width="9.7109375" style="12" customWidth="1"/>
    <col min="3" max="3" width="34.28515625" style="4" customWidth="1"/>
    <col min="4" max="4" width="7.7109375" style="5" customWidth="1"/>
    <col min="5" max="5" width="8.5703125" style="1" customWidth="1"/>
    <col min="6" max="6" width="7.7109375" style="6" customWidth="1"/>
    <col min="7" max="9" width="6.7109375" style="6" customWidth="1"/>
    <col min="10" max="10" width="7.7109375" style="42" customWidth="1"/>
    <col min="11" max="17" width="6.7109375" style="6" customWidth="1"/>
  </cols>
  <sheetData>
    <row r="1" spans="1:18" outlineLevel="1">
      <c r="A1" s="11" t="s">
        <v>18</v>
      </c>
      <c r="B1" s="28"/>
      <c r="D1" s="201" t="s">
        <v>63</v>
      </c>
      <c r="E1" s="201"/>
      <c r="F1" s="201"/>
      <c r="G1" s="201"/>
      <c r="H1" s="201"/>
      <c r="I1" s="201"/>
      <c r="M1" s="11" t="s">
        <v>19</v>
      </c>
      <c r="Q1"/>
    </row>
    <row r="2" spans="1:18" ht="15" outlineLevel="1">
      <c r="A2" s="17"/>
      <c r="B2" s="9"/>
      <c r="E2" s="43"/>
      <c r="F2" s="44"/>
      <c r="G2" s="20" t="s">
        <v>0</v>
      </c>
      <c r="H2" s="45"/>
      <c r="I2" s="46"/>
      <c r="J2" s="128"/>
      <c r="M2" s="17" t="s">
        <v>95</v>
      </c>
      <c r="N2" s="9"/>
      <c r="O2" s="9"/>
      <c r="Q2"/>
    </row>
    <row r="3" spans="1:18" outlineLevel="1">
      <c r="A3" s="17"/>
      <c r="B3" s="6"/>
      <c r="E3" s="47"/>
      <c r="M3" s="17" t="s">
        <v>96</v>
      </c>
      <c r="Q3"/>
    </row>
    <row r="4" spans="1:18" outlineLevel="1">
      <c r="A4" s="48" t="s">
        <v>62</v>
      </c>
      <c r="B4" s="48"/>
      <c r="C4" s="5"/>
      <c r="D4" s="47"/>
      <c r="E4" s="6"/>
      <c r="G4" s="22" t="s">
        <v>134</v>
      </c>
      <c r="H4" s="49"/>
      <c r="I4" s="49"/>
      <c r="M4" s="48" t="s">
        <v>62</v>
      </c>
      <c r="N4" s="48"/>
      <c r="O4" s="48"/>
      <c r="Q4"/>
    </row>
    <row r="5" spans="1:18">
      <c r="A5" s="28" t="s">
        <v>64</v>
      </c>
      <c r="B5" s="28"/>
      <c r="C5" s="5"/>
      <c r="D5" s="47"/>
      <c r="E5" s="6"/>
      <c r="G5" s="13" t="s">
        <v>1</v>
      </c>
      <c r="H5" s="1"/>
      <c r="I5" s="1"/>
      <c r="M5" s="28" t="s">
        <v>65</v>
      </c>
      <c r="N5" s="28"/>
      <c r="O5" s="28"/>
      <c r="Q5"/>
    </row>
    <row r="6" spans="1:18">
      <c r="A6" s="13"/>
      <c r="B6" s="16"/>
      <c r="C6" s="14"/>
      <c r="D6" s="15"/>
      <c r="E6" s="18"/>
      <c r="F6" s="8"/>
      <c r="G6" s="8"/>
      <c r="H6" s="8"/>
      <c r="I6" s="8"/>
      <c r="J6" s="36"/>
      <c r="K6" s="8"/>
      <c r="L6" s="8"/>
      <c r="M6" s="8"/>
      <c r="N6" s="8"/>
      <c r="O6" s="8"/>
      <c r="P6" s="8"/>
      <c r="Q6" s="8"/>
    </row>
    <row r="7" spans="1:18">
      <c r="A7" s="13"/>
      <c r="B7" s="16"/>
      <c r="C7" s="23" t="s">
        <v>2</v>
      </c>
      <c r="D7" s="129" t="s">
        <v>135</v>
      </c>
      <c r="E7" s="10"/>
      <c r="F7" s="8"/>
      <c r="G7" s="8"/>
      <c r="H7" s="13"/>
      <c r="I7" s="8"/>
      <c r="J7" s="36"/>
      <c r="K7" s="130"/>
      <c r="L7" s="130"/>
      <c r="M7" s="8"/>
      <c r="N7" s="8"/>
      <c r="O7" s="8"/>
      <c r="P7" s="8"/>
      <c r="Q7" s="8"/>
    </row>
    <row r="8" spans="1:18">
      <c r="A8" s="13"/>
      <c r="B8" s="16"/>
      <c r="C8" s="14"/>
      <c r="D8" s="15"/>
      <c r="E8" s="24"/>
      <c r="F8" s="19"/>
      <c r="G8" s="19"/>
      <c r="H8" s="20" t="s">
        <v>3</v>
      </c>
      <c r="I8" s="20"/>
      <c r="J8" s="131"/>
      <c r="K8" s="21"/>
      <c r="L8" s="8"/>
      <c r="M8" s="8"/>
      <c r="N8" s="8"/>
      <c r="O8" s="8"/>
      <c r="P8" s="8"/>
      <c r="Q8" s="8"/>
    </row>
    <row r="9" spans="1:18">
      <c r="A9" s="25"/>
      <c r="B9" s="26"/>
      <c r="C9" s="14"/>
      <c r="D9" s="15"/>
      <c r="E9" s="18"/>
      <c r="F9" s="8"/>
      <c r="G9" s="8"/>
      <c r="H9" s="8"/>
      <c r="I9" s="8"/>
      <c r="J9" s="36"/>
      <c r="K9" s="8"/>
      <c r="L9" s="8"/>
      <c r="M9" s="8"/>
      <c r="N9" s="8"/>
      <c r="O9" s="8"/>
      <c r="P9" s="8"/>
      <c r="Q9" s="8"/>
    </row>
    <row r="10" spans="1:18" ht="14.25">
      <c r="A10" s="13"/>
      <c r="B10" s="16"/>
      <c r="C10" s="14"/>
      <c r="D10" s="10" t="s">
        <v>136</v>
      </c>
      <c r="E10" s="13"/>
      <c r="F10" s="8"/>
      <c r="G10" s="8"/>
      <c r="H10" s="8"/>
      <c r="I10" s="10"/>
      <c r="J10" s="37"/>
      <c r="K10" s="8"/>
      <c r="L10" s="8"/>
      <c r="M10" s="8"/>
      <c r="N10" s="8"/>
      <c r="O10" s="8"/>
      <c r="P10" s="8"/>
      <c r="Q10" s="8"/>
      <c r="R10" s="3"/>
    </row>
    <row r="11" spans="1:18">
      <c r="A11" s="13"/>
      <c r="B11" s="16"/>
      <c r="C11" s="14"/>
      <c r="D11" s="10" t="s">
        <v>100</v>
      </c>
      <c r="E11" s="13"/>
      <c r="F11" s="8"/>
      <c r="G11" s="8"/>
      <c r="H11" s="8"/>
      <c r="I11" s="10"/>
      <c r="J11" s="202">
        <f>J52/1000</f>
        <v>25.36</v>
      </c>
      <c r="K11" s="203"/>
      <c r="L11" s="17" t="s">
        <v>101</v>
      </c>
      <c r="M11" s="8"/>
      <c r="N11" s="8"/>
      <c r="O11" s="8"/>
      <c r="P11" s="8"/>
      <c r="Q11" s="8"/>
    </row>
    <row r="12" spans="1:18">
      <c r="A12" s="13"/>
      <c r="B12" s="16"/>
      <c r="C12" s="14"/>
      <c r="D12" s="10" t="s">
        <v>56</v>
      </c>
      <c r="E12" s="13"/>
      <c r="F12" s="8"/>
      <c r="G12" s="8"/>
      <c r="H12" s="8"/>
      <c r="I12" s="10"/>
      <c r="J12" s="204" t="s">
        <v>137</v>
      </c>
      <c r="K12" s="205"/>
      <c r="L12" s="17" t="s">
        <v>101</v>
      </c>
      <c r="M12" s="8"/>
      <c r="N12" s="8"/>
      <c r="O12" s="8"/>
      <c r="P12" s="8"/>
      <c r="Q12" s="8"/>
    </row>
    <row r="13" spans="1:18" outlineLevel="1">
      <c r="A13" s="13"/>
      <c r="B13" s="16"/>
      <c r="C13" s="14"/>
      <c r="D13" s="10" t="s">
        <v>57</v>
      </c>
      <c r="E13" s="13"/>
      <c r="F13" s="8"/>
      <c r="G13" s="8"/>
      <c r="H13" s="8"/>
      <c r="I13" s="10"/>
      <c r="J13" s="204" t="s">
        <v>138</v>
      </c>
      <c r="K13" s="205"/>
      <c r="L13" s="17" t="s">
        <v>58</v>
      </c>
      <c r="M13" s="8"/>
      <c r="N13" s="8"/>
      <c r="O13" s="8"/>
      <c r="P13" s="8"/>
      <c r="Q13" s="8"/>
    </row>
    <row r="14" spans="1:18">
      <c r="A14" s="13"/>
      <c r="B14" s="16"/>
      <c r="C14" s="14"/>
      <c r="D14" s="18" t="s">
        <v>103</v>
      </c>
      <c r="E14" s="13"/>
      <c r="F14" s="8"/>
      <c r="G14" s="8"/>
      <c r="H14" s="8"/>
      <c r="I14" s="8"/>
      <c r="J14" s="36"/>
      <c r="K14" s="8"/>
      <c r="L14" s="8"/>
      <c r="M14" s="8"/>
      <c r="N14" s="8"/>
      <c r="O14" s="8"/>
      <c r="P14" s="8"/>
      <c r="Q14" s="8"/>
    </row>
    <row r="16" spans="1:18" ht="18" customHeight="1">
      <c r="A16" s="194" t="s">
        <v>4</v>
      </c>
      <c r="B16" s="196" t="s">
        <v>11</v>
      </c>
      <c r="C16" s="194" t="s">
        <v>5</v>
      </c>
      <c r="D16" s="194" t="s">
        <v>6</v>
      </c>
      <c r="E16" s="194" t="s">
        <v>7</v>
      </c>
      <c r="F16" s="194" t="s">
        <v>20</v>
      </c>
      <c r="G16" s="195"/>
      <c r="H16" s="195"/>
      <c r="I16" s="195"/>
      <c r="J16" s="194" t="s">
        <v>21</v>
      </c>
      <c r="K16" s="195"/>
      <c r="L16" s="195"/>
      <c r="M16" s="195"/>
      <c r="N16" s="194" t="s">
        <v>13</v>
      </c>
      <c r="O16" s="194" t="s">
        <v>15</v>
      </c>
      <c r="P16" s="194" t="s">
        <v>14</v>
      </c>
      <c r="Q16" s="194" t="s">
        <v>16</v>
      </c>
    </row>
    <row r="17" spans="1:17" ht="19.5" customHeight="1">
      <c r="A17" s="195"/>
      <c r="B17" s="197"/>
      <c r="C17" s="198"/>
      <c r="D17" s="194"/>
      <c r="E17" s="195"/>
      <c r="F17" s="194" t="s">
        <v>8</v>
      </c>
      <c r="G17" s="194" t="s">
        <v>10</v>
      </c>
      <c r="H17" s="195"/>
      <c r="I17" s="195"/>
      <c r="J17" s="199" t="s">
        <v>8</v>
      </c>
      <c r="K17" s="194" t="s">
        <v>10</v>
      </c>
      <c r="L17" s="195"/>
      <c r="M17" s="195"/>
      <c r="N17" s="194"/>
      <c r="O17" s="194"/>
      <c r="P17" s="194"/>
      <c r="Q17" s="194"/>
    </row>
    <row r="18" spans="1:17" ht="27" customHeight="1">
      <c r="A18" s="195"/>
      <c r="B18" s="197"/>
      <c r="C18" s="198"/>
      <c r="D18" s="194"/>
      <c r="E18" s="195"/>
      <c r="F18" s="195"/>
      <c r="G18" s="114" t="s">
        <v>9</v>
      </c>
      <c r="H18" s="114" t="s">
        <v>17</v>
      </c>
      <c r="I18" s="114" t="s">
        <v>12</v>
      </c>
      <c r="J18" s="200"/>
      <c r="K18" s="114" t="s">
        <v>9</v>
      </c>
      <c r="L18" s="114" t="s">
        <v>17</v>
      </c>
      <c r="M18" s="114" t="s">
        <v>12</v>
      </c>
      <c r="N18" s="194"/>
      <c r="O18" s="194"/>
      <c r="P18" s="194"/>
      <c r="Q18" s="194"/>
    </row>
    <row r="19" spans="1:17">
      <c r="A19" s="7">
        <v>1</v>
      </c>
      <c r="B19" s="116">
        <v>2</v>
      </c>
      <c r="C19" s="114">
        <v>3</v>
      </c>
      <c r="D19" s="114">
        <v>4</v>
      </c>
      <c r="E19" s="7">
        <v>5</v>
      </c>
      <c r="F19" s="115">
        <v>6</v>
      </c>
      <c r="G19" s="115">
        <v>7</v>
      </c>
      <c r="H19" s="115">
        <v>8</v>
      </c>
      <c r="I19" s="115">
        <v>9</v>
      </c>
      <c r="J19" s="117">
        <v>10</v>
      </c>
      <c r="K19" s="115">
        <v>11</v>
      </c>
      <c r="L19" s="115">
        <v>12</v>
      </c>
      <c r="M19" s="115">
        <v>13</v>
      </c>
      <c r="N19" s="115">
        <v>14</v>
      </c>
      <c r="O19" s="115">
        <v>15</v>
      </c>
      <c r="P19" s="115">
        <v>16</v>
      </c>
      <c r="Q19" s="115">
        <v>17</v>
      </c>
    </row>
    <row r="20" spans="1:17">
      <c r="A20" s="208" t="s">
        <v>104</v>
      </c>
      <c r="B20" s="207"/>
      <c r="C20" s="207"/>
      <c r="D20" s="207"/>
      <c r="E20" s="207"/>
      <c r="F20" s="207"/>
      <c r="G20" s="207"/>
      <c r="H20" s="207"/>
      <c r="I20" s="207"/>
      <c r="J20" s="207"/>
      <c r="K20" s="207"/>
      <c r="L20" s="207"/>
      <c r="M20" s="207"/>
      <c r="N20" s="207"/>
      <c r="O20" s="207"/>
      <c r="P20" s="207"/>
      <c r="Q20" s="207"/>
    </row>
    <row r="21" spans="1:17" ht="36">
      <c r="A21" s="7">
        <v>1</v>
      </c>
      <c r="B21" s="29" t="s">
        <v>139</v>
      </c>
      <c r="C21" s="118" t="s">
        <v>140</v>
      </c>
      <c r="D21" s="30" t="s">
        <v>107</v>
      </c>
      <c r="E21" s="33">
        <v>0.01</v>
      </c>
      <c r="F21" s="32">
        <v>13528.89</v>
      </c>
      <c r="G21" s="32">
        <v>1097.3599999999999</v>
      </c>
      <c r="H21" s="32">
        <v>197.22</v>
      </c>
      <c r="I21" s="32">
        <v>28.58</v>
      </c>
      <c r="J21" s="38">
        <v>135</v>
      </c>
      <c r="K21" s="32">
        <v>11</v>
      </c>
      <c r="L21" s="32">
        <v>2</v>
      </c>
      <c r="M21" s="32"/>
      <c r="N21" s="32">
        <v>79.75</v>
      </c>
      <c r="O21" s="32">
        <v>0.8</v>
      </c>
      <c r="P21" s="32">
        <v>1.77</v>
      </c>
      <c r="Q21" s="32">
        <v>0.02</v>
      </c>
    </row>
    <row r="22" spans="1:17" ht="36">
      <c r="A22" s="7">
        <v>2</v>
      </c>
      <c r="B22" s="29" t="s">
        <v>141</v>
      </c>
      <c r="C22" s="118" t="s">
        <v>142</v>
      </c>
      <c r="D22" s="30" t="s">
        <v>107</v>
      </c>
      <c r="E22" s="33">
        <v>0.02</v>
      </c>
      <c r="F22" s="32">
        <v>7866.53</v>
      </c>
      <c r="G22" s="32">
        <v>991.41</v>
      </c>
      <c r="H22" s="32">
        <v>138.09</v>
      </c>
      <c r="I22" s="32">
        <v>19.95</v>
      </c>
      <c r="J22" s="38">
        <v>157</v>
      </c>
      <c r="K22" s="32">
        <v>20</v>
      </c>
      <c r="L22" s="32">
        <v>3</v>
      </c>
      <c r="M22" s="32"/>
      <c r="N22" s="32">
        <v>72.05</v>
      </c>
      <c r="O22" s="32">
        <v>1.44</v>
      </c>
      <c r="P22" s="32">
        <v>1.24</v>
      </c>
      <c r="Q22" s="32">
        <v>0.02</v>
      </c>
    </row>
    <row r="23" spans="1:17" ht="24">
      <c r="A23" s="7">
        <v>3</v>
      </c>
      <c r="B23" s="29" t="s">
        <v>110</v>
      </c>
      <c r="C23" s="118" t="s">
        <v>111</v>
      </c>
      <c r="D23" s="30" t="s">
        <v>43</v>
      </c>
      <c r="E23" s="31">
        <v>0.6</v>
      </c>
      <c r="F23" s="32">
        <v>17.02</v>
      </c>
      <c r="G23" s="32"/>
      <c r="H23" s="32"/>
      <c r="I23" s="32"/>
      <c r="J23" s="38">
        <v>10</v>
      </c>
      <c r="K23" s="32"/>
      <c r="L23" s="32"/>
      <c r="M23" s="32"/>
      <c r="N23" s="32"/>
      <c r="O23" s="32"/>
      <c r="P23" s="32"/>
      <c r="Q23" s="32"/>
    </row>
    <row r="24" spans="1:17" ht="48">
      <c r="A24" s="7">
        <v>4</v>
      </c>
      <c r="B24" s="29" t="s">
        <v>143</v>
      </c>
      <c r="C24" s="118" t="s">
        <v>144</v>
      </c>
      <c r="D24" s="30" t="s">
        <v>115</v>
      </c>
      <c r="E24" s="31">
        <v>2</v>
      </c>
      <c r="F24" s="32">
        <v>73.87</v>
      </c>
      <c r="G24" s="32">
        <v>22.62</v>
      </c>
      <c r="H24" s="32">
        <v>3.92</v>
      </c>
      <c r="I24" s="32">
        <v>0.68</v>
      </c>
      <c r="J24" s="38">
        <v>148</v>
      </c>
      <c r="K24" s="32">
        <v>45</v>
      </c>
      <c r="L24" s="32">
        <v>8</v>
      </c>
      <c r="M24" s="32">
        <v>1</v>
      </c>
      <c r="N24" s="32">
        <v>1.77</v>
      </c>
      <c r="O24" s="32">
        <v>3.54</v>
      </c>
      <c r="P24" s="32">
        <v>0.04</v>
      </c>
      <c r="Q24" s="32">
        <v>0.08</v>
      </c>
    </row>
    <row r="25" spans="1:17" ht="42">
      <c r="A25" s="7">
        <v>5</v>
      </c>
      <c r="B25" s="29" t="s">
        <v>145</v>
      </c>
      <c r="C25" s="118" t="s">
        <v>146</v>
      </c>
      <c r="D25" s="30" t="s">
        <v>27</v>
      </c>
      <c r="E25" s="31">
        <v>2</v>
      </c>
      <c r="F25" s="32">
        <v>1810.38</v>
      </c>
      <c r="G25" s="32">
        <v>22.62</v>
      </c>
      <c r="H25" s="32">
        <v>3.92</v>
      </c>
      <c r="I25" s="32">
        <v>0.68</v>
      </c>
      <c r="J25" s="38">
        <v>3621</v>
      </c>
      <c r="K25" s="32">
        <v>45</v>
      </c>
      <c r="L25" s="32">
        <v>8</v>
      </c>
      <c r="M25" s="32">
        <v>1</v>
      </c>
      <c r="N25" s="32">
        <v>1.77</v>
      </c>
      <c r="O25" s="32">
        <v>3.54</v>
      </c>
      <c r="P25" s="32">
        <v>0.04</v>
      </c>
      <c r="Q25" s="32">
        <v>0.08</v>
      </c>
    </row>
    <row r="26" spans="1:17" ht="24">
      <c r="A26" s="7">
        <v>6</v>
      </c>
      <c r="B26" s="29" t="s">
        <v>147</v>
      </c>
      <c r="C26" s="118" t="s">
        <v>148</v>
      </c>
      <c r="D26" s="30" t="s">
        <v>22</v>
      </c>
      <c r="E26" s="31">
        <v>1</v>
      </c>
      <c r="F26" s="32">
        <v>84.97</v>
      </c>
      <c r="G26" s="32"/>
      <c r="H26" s="32"/>
      <c r="I26" s="32"/>
      <c r="J26" s="38">
        <v>85</v>
      </c>
      <c r="K26" s="32"/>
      <c r="L26" s="32"/>
      <c r="M26" s="32"/>
      <c r="N26" s="32"/>
      <c r="O26" s="32"/>
      <c r="P26" s="32"/>
      <c r="Q26" s="32"/>
    </row>
    <row r="27" spans="1:17" ht="24">
      <c r="A27" s="7">
        <v>7</v>
      </c>
      <c r="B27" s="29" t="s">
        <v>120</v>
      </c>
      <c r="C27" s="118" t="s">
        <v>121</v>
      </c>
      <c r="D27" s="30" t="s">
        <v>42</v>
      </c>
      <c r="E27" s="31">
        <v>1</v>
      </c>
      <c r="F27" s="32">
        <v>244.3</v>
      </c>
      <c r="G27" s="32">
        <v>3.07</v>
      </c>
      <c r="H27" s="32"/>
      <c r="I27" s="32"/>
      <c r="J27" s="38">
        <v>244</v>
      </c>
      <c r="K27" s="32">
        <v>3</v>
      </c>
      <c r="L27" s="32"/>
      <c r="M27" s="32"/>
      <c r="N27" s="32">
        <v>0.22</v>
      </c>
      <c r="O27" s="32">
        <v>0.22</v>
      </c>
      <c r="P27" s="32"/>
      <c r="Q27" s="32"/>
    </row>
    <row r="28" spans="1:17" ht="36">
      <c r="A28" s="7">
        <v>8</v>
      </c>
      <c r="B28" s="29" t="s">
        <v>149</v>
      </c>
      <c r="C28" s="118" t="s">
        <v>150</v>
      </c>
      <c r="D28" s="30" t="s">
        <v>22</v>
      </c>
      <c r="E28" s="31">
        <v>6</v>
      </c>
      <c r="F28" s="32">
        <v>89.25</v>
      </c>
      <c r="G28" s="32"/>
      <c r="H28" s="32"/>
      <c r="I28" s="32"/>
      <c r="J28" s="38">
        <v>536</v>
      </c>
      <c r="K28" s="32"/>
      <c r="L28" s="32"/>
      <c r="M28" s="32"/>
      <c r="N28" s="32"/>
      <c r="O28" s="32"/>
      <c r="P28" s="32"/>
      <c r="Q28" s="32"/>
    </row>
    <row r="29" spans="1:17" ht="24">
      <c r="A29" s="7">
        <v>9</v>
      </c>
      <c r="B29" s="29" t="s">
        <v>151</v>
      </c>
      <c r="C29" s="118" t="s">
        <v>152</v>
      </c>
      <c r="D29" s="30" t="s">
        <v>22</v>
      </c>
      <c r="E29" s="31">
        <v>1</v>
      </c>
      <c r="F29" s="32">
        <v>5.36</v>
      </c>
      <c r="G29" s="32"/>
      <c r="H29" s="32"/>
      <c r="I29" s="32"/>
      <c r="J29" s="38">
        <v>5</v>
      </c>
      <c r="K29" s="32"/>
      <c r="L29" s="32"/>
      <c r="M29" s="32"/>
      <c r="N29" s="32"/>
      <c r="O29" s="32"/>
      <c r="P29" s="32"/>
      <c r="Q29" s="32"/>
    </row>
    <row r="30" spans="1:17" ht="36">
      <c r="A30" s="7">
        <v>10</v>
      </c>
      <c r="B30" s="29" t="s">
        <v>124</v>
      </c>
      <c r="C30" s="118" t="s">
        <v>125</v>
      </c>
      <c r="D30" s="30" t="s">
        <v>107</v>
      </c>
      <c r="E30" s="33">
        <v>0.03</v>
      </c>
      <c r="F30" s="32">
        <v>106.32</v>
      </c>
      <c r="G30" s="32">
        <v>82.11</v>
      </c>
      <c r="H30" s="32">
        <v>13.93</v>
      </c>
      <c r="I30" s="32"/>
      <c r="J30" s="38">
        <v>3</v>
      </c>
      <c r="K30" s="32">
        <v>2</v>
      </c>
      <c r="L30" s="32"/>
      <c r="M30" s="32"/>
      <c r="N30" s="32">
        <v>5.01</v>
      </c>
      <c r="O30" s="32">
        <v>0.15</v>
      </c>
      <c r="P30" s="32"/>
      <c r="Q30" s="32"/>
    </row>
    <row r="31" spans="1:17">
      <c r="A31" s="209" t="s">
        <v>44</v>
      </c>
      <c r="B31" s="207"/>
      <c r="C31" s="207"/>
      <c r="D31" s="207"/>
      <c r="E31" s="207"/>
      <c r="F31" s="207"/>
      <c r="G31" s="207"/>
      <c r="H31" s="207"/>
      <c r="I31" s="207"/>
      <c r="J31" s="39">
        <v>4944</v>
      </c>
      <c r="K31" s="34">
        <v>126</v>
      </c>
      <c r="L31" s="34">
        <v>21</v>
      </c>
      <c r="M31" s="34">
        <v>2</v>
      </c>
      <c r="N31" s="32"/>
      <c r="O31" s="34">
        <v>9.69</v>
      </c>
      <c r="P31" s="32"/>
      <c r="Q31" s="34">
        <v>0.2</v>
      </c>
    </row>
    <row r="32" spans="1:17">
      <c r="A32" s="209" t="s">
        <v>45</v>
      </c>
      <c r="B32" s="207"/>
      <c r="C32" s="207"/>
      <c r="D32" s="207"/>
      <c r="E32" s="207"/>
      <c r="F32" s="207"/>
      <c r="G32" s="207"/>
      <c r="H32" s="207"/>
      <c r="I32" s="207"/>
      <c r="J32" s="39">
        <v>5399</v>
      </c>
      <c r="K32" s="34">
        <v>181</v>
      </c>
      <c r="L32" s="34">
        <v>37</v>
      </c>
      <c r="M32" s="34">
        <v>4</v>
      </c>
      <c r="N32" s="32"/>
      <c r="O32" s="34">
        <v>13.37</v>
      </c>
      <c r="P32" s="32"/>
      <c r="Q32" s="34">
        <v>0.3</v>
      </c>
    </row>
    <row r="33" spans="1:17">
      <c r="A33" s="209" t="s">
        <v>46</v>
      </c>
      <c r="B33" s="207"/>
      <c r="C33" s="207"/>
      <c r="D33" s="207"/>
      <c r="E33" s="207"/>
      <c r="F33" s="207"/>
      <c r="G33" s="207"/>
      <c r="H33" s="207"/>
      <c r="I33" s="207"/>
      <c r="J33" s="38"/>
      <c r="K33" s="32"/>
      <c r="L33" s="32"/>
      <c r="M33" s="32"/>
      <c r="N33" s="32"/>
      <c r="O33" s="32"/>
      <c r="P33" s="32"/>
      <c r="Q33" s="32"/>
    </row>
    <row r="34" spans="1:17">
      <c r="A34" s="209" t="s">
        <v>153</v>
      </c>
      <c r="B34" s="207"/>
      <c r="C34" s="207"/>
      <c r="D34" s="207"/>
      <c r="E34" s="207"/>
      <c r="F34" s="207"/>
      <c r="G34" s="207"/>
      <c r="H34" s="207"/>
      <c r="I34" s="207"/>
      <c r="J34" s="39">
        <v>5</v>
      </c>
      <c r="K34" s="34">
        <v>5</v>
      </c>
      <c r="L34" s="32"/>
      <c r="M34" s="32"/>
      <c r="N34" s="32"/>
      <c r="O34" s="32"/>
      <c r="P34" s="32"/>
      <c r="Q34" s="32"/>
    </row>
    <row r="35" spans="1:17">
      <c r="A35" s="209" t="s">
        <v>154</v>
      </c>
      <c r="B35" s="207"/>
      <c r="C35" s="207"/>
      <c r="D35" s="207"/>
      <c r="E35" s="207"/>
      <c r="F35" s="207"/>
      <c r="G35" s="207"/>
      <c r="H35" s="207"/>
      <c r="I35" s="207"/>
      <c r="J35" s="39">
        <v>384</v>
      </c>
      <c r="K35" s="32"/>
      <c r="L35" s="32"/>
      <c r="M35" s="32"/>
      <c r="N35" s="32"/>
      <c r="O35" s="32"/>
      <c r="P35" s="32"/>
      <c r="Q35" s="32"/>
    </row>
    <row r="36" spans="1:17" ht="24.75" customHeight="1">
      <c r="A36" s="209" t="s">
        <v>155</v>
      </c>
      <c r="B36" s="207"/>
      <c r="C36" s="207"/>
      <c r="D36" s="207"/>
      <c r="E36" s="207"/>
      <c r="F36" s="207"/>
      <c r="G36" s="207"/>
      <c r="H36" s="207"/>
      <c r="I36" s="207"/>
      <c r="J36" s="39">
        <v>25</v>
      </c>
      <c r="K36" s="34">
        <v>20</v>
      </c>
      <c r="L36" s="34">
        <v>5</v>
      </c>
      <c r="M36" s="32"/>
      <c r="N36" s="32"/>
      <c r="O36" s="34">
        <v>1.4535</v>
      </c>
      <c r="P36" s="32"/>
      <c r="Q36" s="34">
        <v>0.05</v>
      </c>
    </row>
    <row r="37" spans="1:17" ht="14.25" customHeight="1">
      <c r="A37" s="209" t="s">
        <v>156</v>
      </c>
      <c r="B37" s="207"/>
      <c r="C37" s="207"/>
      <c r="D37" s="207"/>
      <c r="E37" s="207"/>
      <c r="F37" s="207"/>
      <c r="G37" s="207"/>
      <c r="H37" s="207"/>
      <c r="I37" s="207"/>
      <c r="J37" s="39">
        <v>5</v>
      </c>
      <c r="K37" s="32"/>
      <c r="L37" s="34">
        <v>5</v>
      </c>
      <c r="M37" s="32"/>
      <c r="N37" s="32"/>
      <c r="O37" s="32"/>
      <c r="P37" s="32"/>
      <c r="Q37" s="32"/>
    </row>
    <row r="38" spans="1:17">
      <c r="A38" s="209" t="s">
        <v>157</v>
      </c>
      <c r="B38" s="207"/>
      <c r="C38" s="207"/>
      <c r="D38" s="207"/>
      <c r="E38" s="207"/>
      <c r="F38" s="207"/>
      <c r="G38" s="207"/>
      <c r="H38" s="207"/>
      <c r="I38" s="207"/>
      <c r="J38" s="39">
        <v>36</v>
      </c>
      <c r="K38" s="34">
        <v>30</v>
      </c>
      <c r="L38" s="34">
        <v>6</v>
      </c>
      <c r="M38" s="34">
        <v>1</v>
      </c>
      <c r="N38" s="32"/>
      <c r="O38" s="34">
        <v>2.2280000000000002</v>
      </c>
      <c r="P38" s="32"/>
      <c r="Q38" s="34">
        <v>0.05</v>
      </c>
    </row>
    <row r="39" spans="1:17">
      <c r="A39" s="209" t="s">
        <v>25</v>
      </c>
      <c r="B39" s="207"/>
      <c r="C39" s="207"/>
      <c r="D39" s="207"/>
      <c r="E39" s="207"/>
      <c r="F39" s="207"/>
      <c r="G39" s="207"/>
      <c r="H39" s="207"/>
      <c r="I39" s="207"/>
      <c r="J39" s="39">
        <v>237</v>
      </c>
      <c r="K39" s="32"/>
      <c r="L39" s="32"/>
      <c r="M39" s="32"/>
      <c r="N39" s="32"/>
      <c r="O39" s="32"/>
      <c r="P39" s="32"/>
      <c r="Q39" s="32"/>
    </row>
    <row r="40" spans="1:17">
      <c r="A40" s="209" t="s">
        <v>26</v>
      </c>
      <c r="B40" s="207"/>
      <c r="C40" s="207"/>
      <c r="D40" s="207"/>
      <c r="E40" s="207"/>
      <c r="F40" s="207"/>
      <c r="G40" s="207"/>
      <c r="H40" s="207"/>
      <c r="I40" s="207"/>
      <c r="J40" s="39">
        <v>154</v>
      </c>
      <c r="K40" s="32"/>
      <c r="L40" s="32"/>
      <c r="M40" s="32"/>
      <c r="N40" s="32"/>
      <c r="O40" s="32"/>
      <c r="P40" s="32"/>
      <c r="Q40" s="32"/>
    </row>
    <row r="41" spans="1:17">
      <c r="A41" s="206" t="s">
        <v>47</v>
      </c>
      <c r="B41" s="207"/>
      <c r="C41" s="207"/>
      <c r="D41" s="207"/>
      <c r="E41" s="207"/>
      <c r="F41" s="207"/>
      <c r="G41" s="207"/>
      <c r="H41" s="207"/>
      <c r="I41" s="207"/>
      <c r="J41" s="38"/>
      <c r="K41" s="32"/>
      <c r="L41" s="32"/>
      <c r="M41" s="32"/>
      <c r="N41" s="32"/>
      <c r="O41" s="32"/>
      <c r="P41" s="32"/>
      <c r="Q41" s="32"/>
    </row>
    <row r="42" spans="1:17" ht="25.5" customHeight="1">
      <c r="A42" s="209" t="s">
        <v>158</v>
      </c>
      <c r="B42" s="207"/>
      <c r="C42" s="207"/>
      <c r="D42" s="207"/>
      <c r="E42" s="207"/>
      <c r="F42" s="207"/>
      <c r="G42" s="207"/>
      <c r="H42" s="207"/>
      <c r="I42" s="207"/>
      <c r="J42" s="39">
        <v>5103</v>
      </c>
      <c r="K42" s="32"/>
      <c r="L42" s="32"/>
      <c r="M42" s="32"/>
      <c r="N42" s="32"/>
      <c r="O42" s="34">
        <v>13.37</v>
      </c>
      <c r="P42" s="32"/>
      <c r="Q42" s="34">
        <v>0.3</v>
      </c>
    </row>
    <row r="43" spans="1:17">
      <c r="A43" s="209" t="s">
        <v>159</v>
      </c>
      <c r="B43" s="207"/>
      <c r="C43" s="207"/>
      <c r="D43" s="207"/>
      <c r="E43" s="207"/>
      <c r="F43" s="207"/>
      <c r="G43" s="207"/>
      <c r="H43" s="207"/>
      <c r="I43" s="207"/>
      <c r="J43" s="39">
        <v>687</v>
      </c>
      <c r="K43" s="32"/>
      <c r="L43" s="32"/>
      <c r="M43" s="32"/>
      <c r="N43" s="32"/>
      <c r="O43" s="32"/>
      <c r="P43" s="32"/>
      <c r="Q43" s="32"/>
    </row>
    <row r="44" spans="1:17">
      <c r="A44" s="209" t="s">
        <v>48</v>
      </c>
      <c r="B44" s="207"/>
      <c r="C44" s="207"/>
      <c r="D44" s="207"/>
      <c r="E44" s="207"/>
      <c r="F44" s="207"/>
      <c r="G44" s="207"/>
      <c r="H44" s="207"/>
      <c r="I44" s="207"/>
      <c r="J44" s="39">
        <v>5790</v>
      </c>
      <c r="K44" s="32"/>
      <c r="L44" s="32"/>
      <c r="M44" s="32"/>
      <c r="N44" s="32"/>
      <c r="O44" s="34">
        <v>13.37</v>
      </c>
      <c r="P44" s="32"/>
      <c r="Q44" s="34">
        <v>0.3</v>
      </c>
    </row>
    <row r="45" spans="1:17">
      <c r="A45" s="209" t="s">
        <v>131</v>
      </c>
      <c r="B45" s="207"/>
      <c r="C45" s="207"/>
      <c r="D45" s="207"/>
      <c r="E45" s="207"/>
      <c r="F45" s="207"/>
      <c r="G45" s="207"/>
      <c r="H45" s="207"/>
      <c r="I45" s="207"/>
      <c r="J45" s="38"/>
      <c r="K45" s="32"/>
      <c r="L45" s="32"/>
      <c r="M45" s="32"/>
      <c r="N45" s="32"/>
      <c r="O45" s="32"/>
      <c r="P45" s="32"/>
      <c r="Q45" s="32"/>
    </row>
    <row r="46" spans="1:17">
      <c r="A46" s="209" t="s">
        <v>49</v>
      </c>
      <c r="B46" s="207"/>
      <c r="C46" s="207"/>
      <c r="D46" s="207"/>
      <c r="E46" s="207"/>
      <c r="F46" s="207"/>
      <c r="G46" s="207"/>
      <c r="H46" s="207"/>
      <c r="I46" s="207"/>
      <c r="J46" s="39">
        <v>5181</v>
      </c>
      <c r="K46" s="32"/>
      <c r="L46" s="32"/>
      <c r="M46" s="32"/>
      <c r="N46" s="32"/>
      <c r="O46" s="32"/>
      <c r="P46" s="32"/>
      <c r="Q46" s="32"/>
    </row>
    <row r="47" spans="1:17">
      <c r="A47" s="209" t="s">
        <v>50</v>
      </c>
      <c r="B47" s="207"/>
      <c r="C47" s="207"/>
      <c r="D47" s="207"/>
      <c r="E47" s="207"/>
      <c r="F47" s="207"/>
      <c r="G47" s="207"/>
      <c r="H47" s="207"/>
      <c r="I47" s="207"/>
      <c r="J47" s="39">
        <v>37</v>
      </c>
      <c r="K47" s="32"/>
      <c r="L47" s="32"/>
      <c r="M47" s="32"/>
      <c r="N47" s="32"/>
      <c r="O47" s="32"/>
      <c r="P47" s="32"/>
      <c r="Q47" s="32"/>
    </row>
    <row r="48" spans="1:17">
      <c r="A48" s="209" t="s">
        <v>51</v>
      </c>
      <c r="B48" s="207"/>
      <c r="C48" s="207"/>
      <c r="D48" s="207"/>
      <c r="E48" s="207"/>
      <c r="F48" s="207"/>
      <c r="G48" s="207"/>
      <c r="H48" s="207"/>
      <c r="I48" s="207"/>
      <c r="J48" s="39">
        <v>185</v>
      </c>
      <c r="K48" s="32"/>
      <c r="L48" s="32"/>
      <c r="M48" s="32"/>
      <c r="N48" s="32"/>
      <c r="O48" s="32"/>
      <c r="P48" s="32"/>
      <c r="Q48" s="32"/>
    </row>
    <row r="49" spans="1:17">
      <c r="A49" s="209" t="s">
        <v>53</v>
      </c>
      <c r="B49" s="207"/>
      <c r="C49" s="207"/>
      <c r="D49" s="207"/>
      <c r="E49" s="207"/>
      <c r="F49" s="207"/>
      <c r="G49" s="207"/>
      <c r="H49" s="207"/>
      <c r="I49" s="207"/>
      <c r="J49" s="39">
        <v>237</v>
      </c>
      <c r="K49" s="32"/>
      <c r="L49" s="32"/>
      <c r="M49" s="32"/>
      <c r="N49" s="32"/>
      <c r="O49" s="32"/>
      <c r="P49" s="32"/>
      <c r="Q49" s="32"/>
    </row>
    <row r="50" spans="1:17">
      <c r="A50" s="209" t="s">
        <v>54</v>
      </c>
      <c r="B50" s="207"/>
      <c r="C50" s="207"/>
      <c r="D50" s="207"/>
      <c r="E50" s="207"/>
      <c r="F50" s="207"/>
      <c r="G50" s="207"/>
      <c r="H50" s="207"/>
      <c r="I50" s="207"/>
      <c r="J50" s="39">
        <v>154</v>
      </c>
      <c r="K50" s="32"/>
      <c r="L50" s="32"/>
      <c r="M50" s="32"/>
      <c r="N50" s="32"/>
      <c r="O50" s="32"/>
      <c r="P50" s="32"/>
      <c r="Q50" s="32"/>
    </row>
    <row r="51" spans="1:17">
      <c r="A51" s="209" t="s">
        <v>160</v>
      </c>
      <c r="B51" s="207"/>
      <c r="C51" s="207"/>
      <c r="D51" s="207"/>
      <c r="E51" s="207"/>
      <c r="F51" s="207"/>
      <c r="G51" s="207"/>
      <c r="H51" s="207"/>
      <c r="I51" s="207"/>
      <c r="J51" s="39">
        <f>ROUND(J44*4.38,0)</f>
        <v>25360</v>
      </c>
      <c r="K51" s="32"/>
      <c r="L51" s="32"/>
      <c r="M51" s="32"/>
      <c r="N51" s="32"/>
      <c r="O51" s="32"/>
      <c r="P51" s="32"/>
      <c r="Q51" s="32"/>
    </row>
    <row r="52" spans="1:17" ht="13.5" customHeight="1">
      <c r="A52" s="206" t="s">
        <v>133</v>
      </c>
      <c r="B52" s="207"/>
      <c r="C52" s="207"/>
      <c r="D52" s="207"/>
      <c r="E52" s="207"/>
      <c r="F52" s="207"/>
      <c r="G52" s="207"/>
      <c r="H52" s="207"/>
      <c r="I52" s="207"/>
      <c r="J52" s="40">
        <f>J51</f>
        <v>25360</v>
      </c>
      <c r="K52" s="32"/>
      <c r="L52" s="32"/>
      <c r="M52" s="32"/>
      <c r="N52" s="32"/>
      <c r="O52" s="35">
        <v>13.37</v>
      </c>
      <c r="P52" s="32"/>
      <c r="Q52" s="35">
        <v>0.3</v>
      </c>
    </row>
    <row r="53" spans="1:17">
      <c r="F53" s="27"/>
      <c r="G53" s="27"/>
      <c r="H53" s="27"/>
      <c r="I53" s="27"/>
      <c r="J53" s="41"/>
      <c r="K53" s="27"/>
      <c r="L53" s="27"/>
      <c r="M53" s="27"/>
      <c r="N53" s="27"/>
      <c r="O53" s="27"/>
      <c r="P53" s="27"/>
      <c r="Q53" s="27"/>
    </row>
    <row r="54" spans="1:17">
      <c r="F54" s="27"/>
      <c r="G54" s="27"/>
      <c r="H54" s="27"/>
      <c r="I54" s="17"/>
      <c r="J54" s="133"/>
      <c r="K54" s="17"/>
      <c r="L54" s="17"/>
      <c r="M54" s="17"/>
      <c r="N54" s="17"/>
      <c r="O54" s="17"/>
      <c r="P54" s="17"/>
      <c r="Q54" s="27"/>
    </row>
  </sheetData>
  <mergeCells count="42">
    <mergeCell ref="A48:I48"/>
    <mergeCell ref="A49:I49"/>
    <mergeCell ref="A50:I50"/>
    <mergeCell ref="A51:I51"/>
    <mergeCell ref="A52:I52"/>
    <mergeCell ref="A47:I47"/>
    <mergeCell ref="A36:I36"/>
    <mergeCell ref="A37:I37"/>
    <mergeCell ref="A38:I38"/>
    <mergeCell ref="A39:I39"/>
    <mergeCell ref="A40:I40"/>
    <mergeCell ref="A41:I41"/>
    <mergeCell ref="A42:I42"/>
    <mergeCell ref="A43:I43"/>
    <mergeCell ref="A44:I44"/>
    <mergeCell ref="A45:I45"/>
    <mergeCell ref="A46:I46"/>
    <mergeCell ref="A35:I35"/>
    <mergeCell ref="J16:M16"/>
    <mergeCell ref="N16:N18"/>
    <mergeCell ref="O16:O18"/>
    <mergeCell ref="P16:P18"/>
    <mergeCell ref="A20:Q20"/>
    <mergeCell ref="A31:I31"/>
    <mergeCell ref="A32:I32"/>
    <mergeCell ref="A33:I33"/>
    <mergeCell ref="A34:I34"/>
    <mergeCell ref="Q16:Q18"/>
    <mergeCell ref="F17:F18"/>
    <mergeCell ref="G17:I17"/>
    <mergeCell ref="J17:J18"/>
    <mergeCell ref="K17:M17"/>
    <mergeCell ref="D1:I1"/>
    <mergeCell ref="J11:K11"/>
    <mergeCell ref="J12:K12"/>
    <mergeCell ref="J13:K13"/>
    <mergeCell ref="A16:A18"/>
    <mergeCell ref="B16:B18"/>
    <mergeCell ref="C16:C18"/>
    <mergeCell ref="D16:D18"/>
    <mergeCell ref="E16:E18"/>
    <mergeCell ref="F16:I16"/>
  </mergeCells>
  <pageMargins left="0.25" right="0" top="0.39370078740157483" bottom="0.39370078740157483" header="0.19" footer="0.18"/>
  <pageSetup paperSize="9" scale="98" orientation="landscape" r:id="rId1"/>
  <headerFooter alignWithMargins="0">
    <oddHeader>&amp;LГранд-СМЕТА</oddHeader>
    <oddFooter>&amp;RСтраница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S53"/>
  <sheetViews>
    <sheetView showGridLines="0" topLeftCell="A25" zoomScaleNormal="75" zoomScaleSheetLayoutView="75" workbookViewId="0">
      <selection activeCell="A53" sqref="A53:XFD54"/>
    </sheetView>
  </sheetViews>
  <sheetFormatPr defaultRowHeight="12.75" outlineLevelRow="1"/>
  <cols>
    <col min="1" max="1" width="3.28515625" style="2" customWidth="1"/>
    <col min="2" max="2" width="9.7109375" style="12" customWidth="1"/>
    <col min="3" max="3" width="34.28515625" style="4" customWidth="1"/>
    <col min="4" max="4" width="7.7109375" style="5" customWidth="1"/>
    <col min="5" max="5" width="7.85546875" style="1" customWidth="1"/>
    <col min="6" max="6" width="7.7109375" style="6" customWidth="1"/>
    <col min="7" max="9" width="6.7109375" style="6" customWidth="1"/>
    <col min="10" max="10" width="7.7109375" style="42" customWidth="1"/>
    <col min="11" max="17" width="6.7109375" style="6" customWidth="1"/>
  </cols>
  <sheetData>
    <row r="1" spans="1:18" outlineLevel="1">
      <c r="A1" s="11" t="s">
        <v>18</v>
      </c>
      <c r="B1" s="28"/>
      <c r="D1" s="201" t="s">
        <v>63</v>
      </c>
      <c r="E1" s="201"/>
      <c r="F1" s="201"/>
      <c r="G1" s="201"/>
      <c r="H1" s="201"/>
      <c r="I1" s="201"/>
      <c r="M1" s="11" t="s">
        <v>19</v>
      </c>
      <c r="Q1"/>
    </row>
    <row r="2" spans="1:18" ht="15" outlineLevel="1">
      <c r="A2" s="17"/>
      <c r="B2" s="9"/>
      <c r="E2" s="43"/>
      <c r="F2" s="44"/>
      <c r="G2" s="20" t="s">
        <v>0</v>
      </c>
      <c r="H2" s="45"/>
      <c r="I2" s="46"/>
      <c r="J2" s="128"/>
      <c r="M2" s="17" t="s">
        <v>95</v>
      </c>
      <c r="N2" s="9"/>
      <c r="O2" s="9"/>
      <c r="Q2"/>
    </row>
    <row r="3" spans="1:18" outlineLevel="1">
      <c r="A3" s="17"/>
      <c r="B3" s="6"/>
      <c r="E3" s="47"/>
      <c r="M3" s="17" t="s">
        <v>96</v>
      </c>
      <c r="Q3"/>
    </row>
    <row r="4" spans="1:18" outlineLevel="1">
      <c r="A4" s="48" t="s">
        <v>62</v>
      </c>
      <c r="B4" s="48"/>
      <c r="C4" s="5"/>
      <c r="D4" s="47"/>
      <c r="E4" s="6"/>
      <c r="G4" s="22" t="s">
        <v>185</v>
      </c>
      <c r="H4" s="49"/>
      <c r="I4" s="49"/>
      <c r="M4" s="48" t="s">
        <v>62</v>
      </c>
      <c r="N4" s="48"/>
      <c r="O4" s="48"/>
      <c r="Q4"/>
    </row>
    <row r="5" spans="1:18">
      <c r="A5" s="28" t="s">
        <v>64</v>
      </c>
      <c r="B5" s="28"/>
      <c r="C5" s="5"/>
      <c r="D5" s="47"/>
      <c r="E5" s="6"/>
      <c r="G5" s="13" t="s">
        <v>1</v>
      </c>
      <c r="H5" s="1"/>
      <c r="I5" s="1"/>
      <c r="M5" s="28" t="s">
        <v>65</v>
      </c>
      <c r="N5" s="28"/>
      <c r="O5" s="28"/>
      <c r="Q5"/>
    </row>
    <row r="6" spans="1:18">
      <c r="A6" s="13"/>
      <c r="B6" s="16"/>
      <c r="C6" s="14"/>
      <c r="D6" s="15"/>
      <c r="E6" s="18"/>
      <c r="F6" s="8"/>
      <c r="G6" s="8"/>
      <c r="H6" s="8"/>
      <c r="I6" s="8"/>
      <c r="J6" s="36"/>
      <c r="K6" s="8"/>
      <c r="L6" s="8"/>
      <c r="M6" s="8"/>
      <c r="N6" s="8"/>
      <c r="O6" s="8"/>
      <c r="P6" s="8"/>
      <c r="Q6" s="8"/>
    </row>
    <row r="7" spans="1:18">
      <c r="A7" s="13"/>
      <c r="B7" s="16"/>
      <c r="C7" s="23" t="s">
        <v>2</v>
      </c>
      <c r="D7" s="129" t="s">
        <v>184</v>
      </c>
      <c r="E7" s="10"/>
      <c r="F7" s="8"/>
      <c r="G7" s="8"/>
      <c r="H7" s="13"/>
      <c r="I7" s="8"/>
      <c r="J7" s="36"/>
      <c r="K7" s="130"/>
      <c r="L7" s="130"/>
      <c r="M7" s="8"/>
      <c r="N7" s="8"/>
      <c r="O7" s="8"/>
      <c r="P7" s="8"/>
      <c r="Q7" s="8"/>
    </row>
    <row r="8" spans="1:18">
      <c r="A8" s="13"/>
      <c r="B8" s="16"/>
      <c r="C8" s="14"/>
      <c r="D8" s="15"/>
      <c r="E8" s="24"/>
      <c r="F8" s="19"/>
      <c r="G8" s="19"/>
      <c r="H8" s="20" t="s">
        <v>3</v>
      </c>
      <c r="I8" s="20"/>
      <c r="J8" s="131"/>
      <c r="K8" s="21"/>
      <c r="L8" s="8"/>
      <c r="M8" s="8"/>
      <c r="N8" s="8"/>
      <c r="O8" s="8"/>
      <c r="P8" s="8"/>
      <c r="Q8" s="8"/>
    </row>
    <row r="9" spans="1:18">
      <c r="A9" s="25"/>
      <c r="B9" s="26"/>
      <c r="C9" s="14"/>
      <c r="D9" s="15"/>
      <c r="E9" s="18"/>
      <c r="F9" s="8"/>
      <c r="G9" s="8"/>
      <c r="H9" s="8"/>
      <c r="I9" s="8"/>
      <c r="J9" s="36"/>
      <c r="K9" s="8"/>
      <c r="L9" s="8"/>
      <c r="M9" s="8"/>
      <c r="N9" s="8"/>
      <c r="O9" s="8"/>
      <c r="P9" s="8"/>
      <c r="Q9" s="8"/>
    </row>
    <row r="10" spans="1:18" ht="14.25">
      <c r="A10" s="13"/>
      <c r="B10" s="16"/>
      <c r="C10" s="14"/>
      <c r="D10" s="10" t="s">
        <v>183</v>
      </c>
      <c r="E10" s="13"/>
      <c r="F10" s="8"/>
      <c r="G10" s="8"/>
      <c r="H10" s="8"/>
      <c r="I10" s="10"/>
      <c r="J10" s="37"/>
      <c r="K10" s="8"/>
      <c r="L10" s="8"/>
      <c r="M10" s="8"/>
      <c r="N10" s="8"/>
      <c r="O10" s="8"/>
      <c r="P10" s="8"/>
      <c r="Q10" s="8"/>
      <c r="R10" s="3"/>
    </row>
    <row r="11" spans="1:18">
      <c r="A11" s="13"/>
      <c r="B11" s="16"/>
      <c r="C11" s="14"/>
      <c r="D11" s="10" t="s">
        <v>182</v>
      </c>
      <c r="E11" s="13"/>
      <c r="F11" s="8"/>
      <c r="G11" s="8"/>
      <c r="H11" s="8"/>
      <c r="I11" s="10"/>
      <c r="J11" s="204">
        <f>J48/1000</f>
        <v>8.2910000000000004</v>
      </c>
      <c r="K11" s="205"/>
      <c r="L11" s="17" t="s">
        <v>101</v>
      </c>
      <c r="M11" s="8"/>
      <c r="N11" s="8"/>
      <c r="O11" s="8"/>
      <c r="P11" s="8"/>
      <c r="Q11" s="8"/>
    </row>
    <row r="12" spans="1:18">
      <c r="A12" s="13"/>
      <c r="B12" s="16"/>
      <c r="C12" s="14"/>
      <c r="D12" s="10" t="s">
        <v>56</v>
      </c>
      <c r="E12" s="13"/>
      <c r="F12" s="8"/>
      <c r="G12" s="8"/>
      <c r="H12" s="8"/>
      <c r="I12" s="10"/>
      <c r="J12" s="202">
        <f>0.198*4.38</f>
        <v>0.86724000000000001</v>
      </c>
      <c r="K12" s="203"/>
      <c r="L12" s="17" t="s">
        <v>101</v>
      </c>
      <c r="M12" s="8"/>
      <c r="N12" s="8"/>
      <c r="O12" s="8"/>
      <c r="P12" s="8"/>
      <c r="Q12" s="8"/>
    </row>
    <row r="13" spans="1:18" outlineLevel="1">
      <c r="A13" s="13"/>
      <c r="B13" s="16"/>
      <c r="C13" s="14"/>
      <c r="D13" s="10" t="s">
        <v>57</v>
      </c>
      <c r="E13" s="13"/>
      <c r="F13" s="8"/>
      <c r="G13" s="8"/>
      <c r="H13" s="8"/>
      <c r="I13" s="10"/>
      <c r="J13" s="204" t="s">
        <v>181</v>
      </c>
      <c r="K13" s="205"/>
      <c r="L13" s="17" t="s">
        <v>58</v>
      </c>
      <c r="M13" s="8"/>
      <c r="N13" s="8"/>
      <c r="O13" s="8"/>
      <c r="P13" s="8"/>
      <c r="Q13" s="8"/>
    </row>
    <row r="14" spans="1:18" s="134" customFormat="1" outlineLevel="1">
      <c r="A14" s="13"/>
      <c r="B14" s="16"/>
      <c r="C14" s="15"/>
      <c r="D14" s="10" t="s">
        <v>180</v>
      </c>
      <c r="E14" s="8"/>
      <c r="F14" s="8"/>
      <c r="G14" s="8"/>
      <c r="H14" s="10"/>
      <c r="I14" s="10"/>
      <c r="J14" s="137"/>
      <c r="K14" s="136">
        <f>J42*4.38/1000</f>
        <v>3.56094</v>
      </c>
      <c r="L14" s="17" t="s">
        <v>101</v>
      </c>
      <c r="M14" s="8"/>
      <c r="N14" s="8"/>
      <c r="O14" s="8"/>
      <c r="P14" s="8"/>
    </row>
    <row r="15" spans="1:18">
      <c r="A15" s="13"/>
      <c r="B15" s="16"/>
      <c r="C15" s="15"/>
      <c r="D15" s="18" t="s">
        <v>179</v>
      </c>
      <c r="E15" s="8"/>
      <c r="F15" s="8"/>
      <c r="G15" s="8"/>
      <c r="H15" s="8"/>
      <c r="I15" s="8"/>
      <c r="J15" s="36"/>
      <c r="K15" s="8"/>
      <c r="L15" s="8"/>
      <c r="M15" s="8"/>
      <c r="N15" s="8"/>
      <c r="O15" s="8"/>
      <c r="P15" s="8"/>
      <c r="Q15"/>
    </row>
    <row r="17" spans="1:17" ht="18" customHeight="1">
      <c r="A17" s="194" t="s">
        <v>4</v>
      </c>
      <c r="B17" s="196" t="s">
        <v>11</v>
      </c>
      <c r="C17" s="194" t="s">
        <v>5</v>
      </c>
      <c r="D17" s="194" t="s">
        <v>6</v>
      </c>
      <c r="E17" s="194" t="s">
        <v>7</v>
      </c>
      <c r="F17" s="194" t="s">
        <v>20</v>
      </c>
      <c r="G17" s="195"/>
      <c r="H17" s="195"/>
      <c r="I17" s="195"/>
      <c r="J17" s="194" t="s">
        <v>21</v>
      </c>
      <c r="K17" s="195"/>
      <c r="L17" s="195"/>
      <c r="M17" s="195"/>
      <c r="N17" s="194" t="s">
        <v>13</v>
      </c>
      <c r="O17" s="194" t="s">
        <v>15</v>
      </c>
      <c r="P17" s="194" t="s">
        <v>14</v>
      </c>
      <c r="Q17" s="194" t="s">
        <v>16</v>
      </c>
    </row>
    <row r="18" spans="1:17" ht="15.75" customHeight="1">
      <c r="A18" s="195"/>
      <c r="B18" s="197"/>
      <c r="C18" s="198"/>
      <c r="D18" s="194"/>
      <c r="E18" s="195"/>
      <c r="F18" s="194" t="s">
        <v>8</v>
      </c>
      <c r="G18" s="194" t="s">
        <v>10</v>
      </c>
      <c r="H18" s="195"/>
      <c r="I18" s="195"/>
      <c r="J18" s="199" t="s">
        <v>8</v>
      </c>
      <c r="K18" s="194" t="s">
        <v>10</v>
      </c>
      <c r="L18" s="195"/>
      <c r="M18" s="195"/>
      <c r="N18" s="194"/>
      <c r="O18" s="194"/>
      <c r="P18" s="194"/>
      <c r="Q18" s="194"/>
    </row>
    <row r="19" spans="1:17" ht="15.75" customHeight="1">
      <c r="A19" s="195"/>
      <c r="B19" s="197"/>
      <c r="C19" s="198"/>
      <c r="D19" s="194"/>
      <c r="E19" s="195"/>
      <c r="F19" s="195"/>
      <c r="G19" s="114" t="s">
        <v>9</v>
      </c>
      <c r="H19" s="114" t="s">
        <v>17</v>
      </c>
      <c r="I19" s="114" t="s">
        <v>12</v>
      </c>
      <c r="J19" s="200"/>
      <c r="K19" s="114" t="s">
        <v>9</v>
      </c>
      <c r="L19" s="114" t="s">
        <v>17</v>
      </c>
      <c r="M19" s="114" t="s">
        <v>12</v>
      </c>
      <c r="N19" s="194"/>
      <c r="O19" s="194"/>
      <c r="P19" s="194"/>
      <c r="Q19" s="194"/>
    </row>
    <row r="20" spans="1:17">
      <c r="A20" s="7">
        <v>1</v>
      </c>
      <c r="B20" s="116">
        <v>2</v>
      </c>
      <c r="C20" s="114">
        <v>3</v>
      </c>
      <c r="D20" s="114">
        <v>4</v>
      </c>
      <c r="E20" s="7">
        <v>5</v>
      </c>
      <c r="F20" s="115">
        <v>6</v>
      </c>
      <c r="G20" s="115">
        <v>7</v>
      </c>
      <c r="H20" s="115">
        <v>8</v>
      </c>
      <c r="I20" s="115">
        <v>9</v>
      </c>
      <c r="J20" s="117">
        <v>10</v>
      </c>
      <c r="K20" s="115">
        <v>11</v>
      </c>
      <c r="L20" s="115">
        <v>12</v>
      </c>
      <c r="M20" s="115">
        <v>13</v>
      </c>
      <c r="N20" s="115">
        <v>14</v>
      </c>
      <c r="O20" s="115">
        <v>15</v>
      </c>
      <c r="P20" s="115">
        <v>16</v>
      </c>
      <c r="Q20" s="115">
        <v>17</v>
      </c>
    </row>
    <row r="21" spans="1:17" ht="60">
      <c r="A21" s="7">
        <v>1</v>
      </c>
      <c r="B21" s="29" t="s">
        <v>38</v>
      </c>
      <c r="C21" s="118" t="s">
        <v>39</v>
      </c>
      <c r="D21" s="30" t="s">
        <v>36</v>
      </c>
      <c r="E21" s="33">
        <v>0.03</v>
      </c>
      <c r="F21" s="32">
        <v>7817.7</v>
      </c>
      <c r="G21" s="32"/>
      <c r="H21" s="32"/>
      <c r="I21" s="32"/>
      <c r="J21" s="38">
        <v>235</v>
      </c>
      <c r="K21" s="32"/>
      <c r="L21" s="32"/>
      <c r="M21" s="32"/>
      <c r="N21" s="32"/>
      <c r="O21" s="32"/>
      <c r="P21" s="32"/>
      <c r="Q21" s="32"/>
    </row>
    <row r="22" spans="1:17" ht="36">
      <c r="A22" s="7">
        <v>2</v>
      </c>
      <c r="B22" s="29" t="s">
        <v>178</v>
      </c>
      <c r="C22" s="118" t="s">
        <v>177</v>
      </c>
      <c r="D22" s="30" t="s">
        <v>37</v>
      </c>
      <c r="E22" s="31">
        <v>0.3</v>
      </c>
      <c r="F22" s="32">
        <v>2874.68</v>
      </c>
      <c r="G22" s="32">
        <v>199.33</v>
      </c>
      <c r="H22" s="32">
        <v>1275.8499999999999</v>
      </c>
      <c r="I22" s="32">
        <v>152.07</v>
      </c>
      <c r="J22" s="38">
        <v>862</v>
      </c>
      <c r="K22" s="32">
        <v>60</v>
      </c>
      <c r="L22" s="32">
        <v>383</v>
      </c>
      <c r="M22" s="32">
        <v>46</v>
      </c>
      <c r="N22" s="32">
        <v>14.7</v>
      </c>
      <c r="O22" s="32">
        <v>4.41</v>
      </c>
      <c r="P22" s="32">
        <v>8.6</v>
      </c>
      <c r="Q22" s="32">
        <v>2.58</v>
      </c>
    </row>
    <row r="23" spans="1:17" ht="36">
      <c r="A23" s="7">
        <v>3</v>
      </c>
      <c r="B23" s="29" t="s">
        <v>176</v>
      </c>
      <c r="C23" s="118" t="s">
        <v>175</v>
      </c>
      <c r="D23" s="30" t="s">
        <v>22</v>
      </c>
      <c r="E23" s="31">
        <v>2</v>
      </c>
      <c r="F23" s="32">
        <v>30.5</v>
      </c>
      <c r="G23" s="32">
        <v>3.53</v>
      </c>
      <c r="H23" s="32">
        <v>1.1499999999999999</v>
      </c>
      <c r="I23" s="32">
        <v>0.18</v>
      </c>
      <c r="J23" s="38">
        <v>61</v>
      </c>
      <c r="K23" s="32">
        <v>7</v>
      </c>
      <c r="L23" s="32">
        <v>2</v>
      </c>
      <c r="M23" s="32"/>
      <c r="N23" s="32">
        <v>0.26</v>
      </c>
      <c r="O23" s="32">
        <v>0.52</v>
      </c>
      <c r="P23" s="32">
        <v>0.01</v>
      </c>
      <c r="Q23" s="32">
        <v>0.02</v>
      </c>
    </row>
    <row r="24" spans="1:17" ht="24">
      <c r="A24" s="7">
        <v>4</v>
      </c>
      <c r="B24" s="29" t="s">
        <v>40</v>
      </c>
      <c r="C24" s="118" t="s">
        <v>41</v>
      </c>
      <c r="D24" s="30" t="s">
        <v>23</v>
      </c>
      <c r="E24" s="33">
        <v>0.06</v>
      </c>
      <c r="F24" s="32">
        <v>162.72</v>
      </c>
      <c r="G24" s="32">
        <v>162.72</v>
      </c>
      <c r="H24" s="32"/>
      <c r="I24" s="32"/>
      <c r="J24" s="38">
        <v>10</v>
      </c>
      <c r="K24" s="32">
        <v>10</v>
      </c>
      <c r="L24" s="32"/>
      <c r="M24" s="32"/>
      <c r="N24" s="32">
        <v>12</v>
      </c>
      <c r="O24" s="32">
        <v>0.72</v>
      </c>
      <c r="P24" s="32"/>
      <c r="Q24" s="32"/>
    </row>
    <row r="25" spans="1:17" ht="24">
      <c r="A25" s="7">
        <v>5</v>
      </c>
      <c r="B25" s="29" t="s">
        <v>174</v>
      </c>
      <c r="C25" s="118" t="s">
        <v>173</v>
      </c>
      <c r="D25" s="30" t="s">
        <v>35</v>
      </c>
      <c r="E25" s="33">
        <v>5.0000000000000001E-3</v>
      </c>
      <c r="F25" s="32">
        <v>2508.0700000000002</v>
      </c>
      <c r="G25" s="32">
        <v>408.1</v>
      </c>
      <c r="H25" s="32">
        <v>865.31</v>
      </c>
      <c r="I25" s="32">
        <v>329.55</v>
      </c>
      <c r="J25" s="38">
        <v>13</v>
      </c>
      <c r="K25" s="32">
        <v>2</v>
      </c>
      <c r="L25" s="32">
        <v>4</v>
      </c>
      <c r="M25" s="32">
        <v>2</v>
      </c>
      <c r="N25" s="32">
        <v>30.8</v>
      </c>
      <c r="O25" s="32">
        <v>0.15</v>
      </c>
      <c r="P25" s="32">
        <v>20.9</v>
      </c>
      <c r="Q25" s="32">
        <v>0.1</v>
      </c>
    </row>
    <row r="26" spans="1:17" ht="48">
      <c r="A26" s="7">
        <v>6</v>
      </c>
      <c r="B26" s="29" t="s">
        <v>172</v>
      </c>
      <c r="C26" s="118" t="s">
        <v>171</v>
      </c>
      <c r="D26" s="30" t="s">
        <v>34</v>
      </c>
      <c r="E26" s="31">
        <v>0.5</v>
      </c>
      <c r="F26" s="32">
        <v>12.41</v>
      </c>
      <c r="G26" s="32"/>
      <c r="H26" s="32"/>
      <c r="I26" s="32"/>
      <c r="J26" s="38">
        <v>6</v>
      </c>
      <c r="K26" s="32"/>
      <c r="L26" s="32"/>
      <c r="M26" s="32"/>
      <c r="N26" s="32"/>
      <c r="O26" s="32"/>
      <c r="P26" s="32"/>
      <c r="Q26" s="32"/>
    </row>
    <row r="27" spans="1:17" ht="36">
      <c r="A27" s="7">
        <v>7</v>
      </c>
      <c r="B27" s="29" t="s">
        <v>170</v>
      </c>
      <c r="C27" s="118" t="s">
        <v>169</v>
      </c>
      <c r="D27" s="30" t="s">
        <v>168</v>
      </c>
      <c r="E27" s="31">
        <v>2</v>
      </c>
      <c r="F27" s="32">
        <v>23.26</v>
      </c>
      <c r="G27" s="32">
        <v>6.37</v>
      </c>
      <c r="H27" s="32"/>
      <c r="I27" s="32"/>
      <c r="J27" s="38">
        <v>47</v>
      </c>
      <c r="K27" s="32">
        <v>13</v>
      </c>
      <c r="L27" s="32"/>
      <c r="M27" s="32"/>
      <c r="N27" s="32">
        <v>0.47</v>
      </c>
      <c r="O27" s="32">
        <v>0.94</v>
      </c>
      <c r="P27" s="32"/>
      <c r="Q27" s="32"/>
    </row>
    <row r="28" spans="1:17">
      <c r="A28" s="209" t="s">
        <v>44</v>
      </c>
      <c r="B28" s="207"/>
      <c r="C28" s="207"/>
      <c r="D28" s="207"/>
      <c r="E28" s="207"/>
      <c r="F28" s="207"/>
      <c r="G28" s="207"/>
      <c r="H28" s="207"/>
      <c r="I28" s="207"/>
      <c r="J28" s="39">
        <v>1234</v>
      </c>
      <c r="K28" s="34">
        <v>92</v>
      </c>
      <c r="L28" s="34">
        <v>389</v>
      </c>
      <c r="M28" s="34">
        <v>48</v>
      </c>
      <c r="N28" s="32"/>
      <c r="O28" s="34">
        <v>6.74</v>
      </c>
      <c r="P28" s="32"/>
      <c r="Q28" s="34">
        <v>2.7</v>
      </c>
    </row>
    <row r="29" spans="1:17">
      <c r="A29" s="209" t="s">
        <v>45</v>
      </c>
      <c r="B29" s="207"/>
      <c r="C29" s="207"/>
      <c r="D29" s="207"/>
      <c r="E29" s="207"/>
      <c r="F29" s="207"/>
      <c r="G29" s="207"/>
      <c r="H29" s="207"/>
      <c r="I29" s="207"/>
      <c r="J29" s="39">
        <v>1576</v>
      </c>
      <c r="K29" s="34">
        <v>130</v>
      </c>
      <c r="L29" s="34">
        <v>633</v>
      </c>
      <c r="M29" s="34">
        <v>68</v>
      </c>
      <c r="N29" s="32"/>
      <c r="O29" s="34">
        <v>9.1</v>
      </c>
      <c r="P29" s="32"/>
      <c r="Q29" s="34">
        <v>3.65</v>
      </c>
    </row>
    <row r="30" spans="1:17">
      <c r="A30" s="209" t="s">
        <v>46</v>
      </c>
      <c r="B30" s="207"/>
      <c r="C30" s="207"/>
      <c r="D30" s="207"/>
      <c r="E30" s="207"/>
      <c r="F30" s="207"/>
      <c r="G30" s="207"/>
      <c r="H30" s="207"/>
      <c r="I30" s="207"/>
      <c r="J30" s="38"/>
      <c r="K30" s="32"/>
      <c r="L30" s="32"/>
      <c r="M30" s="32"/>
      <c r="N30" s="32"/>
      <c r="O30" s="32"/>
      <c r="P30" s="32"/>
      <c r="Q30" s="32"/>
    </row>
    <row r="31" spans="1:17">
      <c r="A31" s="209" t="s">
        <v>167</v>
      </c>
      <c r="B31" s="207"/>
      <c r="C31" s="207"/>
      <c r="D31" s="207"/>
      <c r="E31" s="207"/>
      <c r="F31" s="207"/>
      <c r="G31" s="207"/>
      <c r="H31" s="207"/>
      <c r="I31" s="207"/>
      <c r="J31" s="39">
        <v>6</v>
      </c>
      <c r="K31" s="34">
        <v>4</v>
      </c>
      <c r="L31" s="34">
        <v>2</v>
      </c>
      <c r="M31" s="34">
        <v>2</v>
      </c>
      <c r="N31" s="32"/>
      <c r="O31" s="32"/>
      <c r="P31" s="32"/>
      <c r="Q31" s="32"/>
    </row>
    <row r="32" spans="1:17">
      <c r="A32" s="209" t="s">
        <v>166</v>
      </c>
      <c r="B32" s="207"/>
      <c r="C32" s="207"/>
      <c r="D32" s="207"/>
      <c r="E32" s="207"/>
      <c r="F32" s="207"/>
      <c r="G32" s="207"/>
      <c r="H32" s="207"/>
      <c r="I32" s="207"/>
      <c r="J32" s="39">
        <v>60</v>
      </c>
      <c r="K32" s="32"/>
      <c r="L32" s="32"/>
      <c r="M32" s="32"/>
      <c r="N32" s="32"/>
      <c r="O32" s="32"/>
      <c r="P32" s="32"/>
      <c r="Q32" s="32"/>
    </row>
    <row r="33" spans="1:17">
      <c r="A33" s="209" t="s">
        <v>165</v>
      </c>
      <c r="B33" s="207"/>
      <c r="C33" s="207"/>
      <c r="D33" s="207"/>
      <c r="E33" s="207"/>
      <c r="F33" s="207"/>
      <c r="G33" s="207"/>
      <c r="H33" s="207"/>
      <c r="I33" s="207"/>
      <c r="J33" s="39">
        <v>78</v>
      </c>
      <c r="K33" s="32"/>
      <c r="L33" s="34">
        <v>78</v>
      </c>
      <c r="M33" s="32"/>
      <c r="N33" s="32"/>
      <c r="O33" s="32"/>
      <c r="P33" s="32"/>
      <c r="Q33" s="32"/>
    </row>
    <row r="34" spans="1:17" ht="27" customHeight="1">
      <c r="A34" s="209" t="s">
        <v>164</v>
      </c>
      <c r="B34" s="207"/>
      <c r="C34" s="207"/>
      <c r="D34" s="207"/>
      <c r="E34" s="207"/>
      <c r="F34" s="207"/>
      <c r="G34" s="207"/>
      <c r="H34" s="207"/>
      <c r="I34" s="207"/>
      <c r="J34" s="39">
        <v>198</v>
      </c>
      <c r="K34" s="34">
        <v>34</v>
      </c>
      <c r="L34" s="34">
        <v>164</v>
      </c>
      <c r="M34" s="34">
        <v>18</v>
      </c>
      <c r="N34" s="32"/>
      <c r="O34" s="34">
        <v>2.359</v>
      </c>
      <c r="P34" s="32"/>
      <c r="Q34" s="34">
        <v>0.94499999999999995</v>
      </c>
    </row>
    <row r="35" spans="1:17">
      <c r="A35" s="209" t="s">
        <v>25</v>
      </c>
      <c r="B35" s="207"/>
      <c r="C35" s="207"/>
      <c r="D35" s="207"/>
      <c r="E35" s="207"/>
      <c r="F35" s="207"/>
      <c r="G35" s="207"/>
      <c r="H35" s="207"/>
      <c r="I35" s="207"/>
      <c r="J35" s="39">
        <v>188</v>
      </c>
      <c r="K35" s="32"/>
      <c r="L35" s="32"/>
      <c r="M35" s="32"/>
      <c r="N35" s="32"/>
      <c r="O35" s="32"/>
      <c r="P35" s="32"/>
      <c r="Q35" s="32"/>
    </row>
    <row r="36" spans="1:17">
      <c r="A36" s="209" t="s">
        <v>26</v>
      </c>
      <c r="B36" s="207"/>
      <c r="C36" s="207"/>
      <c r="D36" s="207"/>
      <c r="E36" s="207"/>
      <c r="F36" s="207"/>
      <c r="G36" s="207"/>
      <c r="H36" s="207"/>
      <c r="I36" s="207"/>
      <c r="J36" s="39">
        <v>129</v>
      </c>
      <c r="K36" s="32"/>
      <c r="L36" s="32"/>
      <c r="M36" s="32"/>
      <c r="N36" s="32"/>
      <c r="O36" s="32"/>
      <c r="P36" s="32"/>
      <c r="Q36" s="32"/>
    </row>
    <row r="37" spans="1:17">
      <c r="A37" s="206" t="s">
        <v>47</v>
      </c>
      <c r="B37" s="207"/>
      <c r="C37" s="207"/>
      <c r="D37" s="207"/>
      <c r="E37" s="207"/>
      <c r="F37" s="207"/>
      <c r="G37" s="207"/>
      <c r="H37" s="207"/>
      <c r="I37" s="207"/>
      <c r="J37" s="38"/>
      <c r="K37" s="32"/>
      <c r="L37" s="32"/>
      <c r="M37" s="32"/>
      <c r="N37" s="32"/>
      <c r="O37" s="32"/>
      <c r="P37" s="32"/>
      <c r="Q37" s="32"/>
    </row>
    <row r="38" spans="1:17">
      <c r="A38" s="209" t="s">
        <v>163</v>
      </c>
      <c r="B38" s="207"/>
      <c r="C38" s="207"/>
      <c r="D38" s="207"/>
      <c r="E38" s="207"/>
      <c r="F38" s="207"/>
      <c r="G38" s="207"/>
      <c r="H38" s="207"/>
      <c r="I38" s="207"/>
      <c r="J38" s="39">
        <v>260</v>
      </c>
      <c r="K38" s="32"/>
      <c r="L38" s="32"/>
      <c r="M38" s="32"/>
      <c r="N38" s="32"/>
      <c r="O38" s="32"/>
      <c r="P38" s="32"/>
      <c r="Q38" s="32"/>
    </row>
    <row r="39" spans="1:17">
      <c r="A39" s="209" t="s">
        <v>162</v>
      </c>
      <c r="B39" s="207"/>
      <c r="C39" s="207"/>
      <c r="D39" s="207"/>
      <c r="E39" s="207"/>
      <c r="F39" s="207"/>
      <c r="G39" s="207"/>
      <c r="H39" s="207"/>
      <c r="I39" s="207"/>
      <c r="J39" s="39">
        <v>1633</v>
      </c>
      <c r="K39" s="32"/>
      <c r="L39" s="32"/>
      <c r="M39" s="32"/>
      <c r="N39" s="32"/>
      <c r="O39" s="34">
        <v>9.1</v>
      </c>
      <c r="P39" s="32"/>
      <c r="Q39" s="34">
        <v>3.65</v>
      </c>
    </row>
    <row r="40" spans="1:17">
      <c r="A40" s="209" t="s">
        <v>48</v>
      </c>
      <c r="B40" s="207"/>
      <c r="C40" s="207"/>
      <c r="D40" s="207"/>
      <c r="E40" s="207"/>
      <c r="F40" s="207"/>
      <c r="G40" s="207"/>
      <c r="H40" s="207"/>
      <c r="I40" s="207"/>
      <c r="J40" s="39">
        <v>1893</v>
      </c>
      <c r="K40" s="32"/>
      <c r="L40" s="32"/>
      <c r="M40" s="32"/>
      <c r="N40" s="32"/>
      <c r="O40" s="34">
        <v>9.1</v>
      </c>
      <c r="P40" s="32"/>
      <c r="Q40" s="34">
        <v>3.65</v>
      </c>
    </row>
    <row r="41" spans="1:17">
      <c r="A41" s="209" t="s">
        <v>131</v>
      </c>
      <c r="B41" s="207"/>
      <c r="C41" s="207"/>
      <c r="D41" s="207"/>
      <c r="E41" s="207"/>
      <c r="F41" s="207"/>
      <c r="G41" s="207"/>
      <c r="H41" s="207"/>
      <c r="I41" s="207"/>
      <c r="J41" s="38"/>
      <c r="K41" s="32"/>
      <c r="L41" s="32"/>
      <c r="M41" s="32"/>
      <c r="N41" s="32"/>
      <c r="O41" s="32"/>
      <c r="P41" s="32"/>
      <c r="Q41" s="32"/>
    </row>
    <row r="42" spans="1:17">
      <c r="A42" s="209" t="s">
        <v>49</v>
      </c>
      <c r="B42" s="207"/>
      <c r="C42" s="207"/>
      <c r="D42" s="207"/>
      <c r="E42" s="207"/>
      <c r="F42" s="207"/>
      <c r="G42" s="207"/>
      <c r="H42" s="207"/>
      <c r="I42" s="207"/>
      <c r="J42" s="39">
        <v>813</v>
      </c>
      <c r="K42" s="32"/>
      <c r="L42" s="32"/>
      <c r="M42" s="32"/>
      <c r="N42" s="32"/>
      <c r="O42" s="32"/>
      <c r="P42" s="32"/>
      <c r="Q42" s="32"/>
    </row>
    <row r="43" spans="1:17">
      <c r="A43" s="209" t="s">
        <v>50</v>
      </c>
      <c r="B43" s="207"/>
      <c r="C43" s="207"/>
      <c r="D43" s="207"/>
      <c r="E43" s="207"/>
      <c r="F43" s="207"/>
      <c r="G43" s="207"/>
      <c r="H43" s="207"/>
      <c r="I43" s="207"/>
      <c r="J43" s="39">
        <f>633-M29</f>
        <v>565</v>
      </c>
      <c r="K43" s="32"/>
      <c r="L43" s="32"/>
      <c r="M43" s="32"/>
      <c r="N43" s="32"/>
      <c r="O43" s="32"/>
      <c r="P43" s="32"/>
      <c r="Q43" s="32"/>
    </row>
    <row r="44" spans="1:17">
      <c r="A44" s="209" t="s">
        <v>51</v>
      </c>
      <c r="B44" s="207"/>
      <c r="C44" s="207"/>
      <c r="D44" s="207"/>
      <c r="E44" s="207"/>
      <c r="F44" s="207"/>
      <c r="G44" s="207"/>
      <c r="H44" s="207"/>
      <c r="I44" s="207"/>
      <c r="J44" s="39">
        <v>198</v>
      </c>
      <c r="K44" s="32"/>
      <c r="L44" s="32"/>
      <c r="M44" s="32"/>
      <c r="N44" s="32"/>
      <c r="O44" s="32"/>
      <c r="P44" s="32"/>
      <c r="Q44" s="32"/>
    </row>
    <row r="45" spans="1:17">
      <c r="A45" s="209" t="s">
        <v>53</v>
      </c>
      <c r="B45" s="207"/>
      <c r="C45" s="207"/>
      <c r="D45" s="207"/>
      <c r="E45" s="207"/>
      <c r="F45" s="207"/>
      <c r="G45" s="207"/>
      <c r="H45" s="207"/>
      <c r="I45" s="207"/>
      <c r="J45" s="39">
        <v>188</v>
      </c>
      <c r="K45" s="32"/>
      <c r="L45" s="32"/>
      <c r="M45" s="32"/>
      <c r="N45" s="32"/>
      <c r="O45" s="32"/>
      <c r="P45" s="32"/>
      <c r="Q45" s="32"/>
    </row>
    <row r="46" spans="1:17">
      <c r="A46" s="209" t="s">
        <v>54</v>
      </c>
      <c r="B46" s="207"/>
      <c r="C46" s="207"/>
      <c r="D46" s="207"/>
      <c r="E46" s="207"/>
      <c r="F46" s="207"/>
      <c r="G46" s="207"/>
      <c r="H46" s="207"/>
      <c r="I46" s="207"/>
      <c r="J46" s="39">
        <v>129</v>
      </c>
      <c r="K46" s="32"/>
      <c r="L46" s="32"/>
      <c r="M46" s="32"/>
      <c r="N46" s="32"/>
      <c r="O46" s="32"/>
      <c r="P46" s="32"/>
      <c r="Q46" s="32"/>
    </row>
    <row r="47" spans="1:17">
      <c r="A47" s="209" t="s">
        <v>161</v>
      </c>
      <c r="B47" s="207"/>
      <c r="C47" s="207"/>
      <c r="D47" s="207"/>
      <c r="E47" s="207"/>
      <c r="F47" s="207"/>
      <c r="G47" s="207"/>
      <c r="H47" s="207"/>
      <c r="I47" s="207"/>
      <c r="J47" s="39">
        <f>ROUND(J40*4.38,0)</f>
        <v>8291</v>
      </c>
      <c r="K47" s="32"/>
      <c r="L47" s="32"/>
      <c r="M47" s="32"/>
      <c r="N47" s="32"/>
      <c r="O47" s="32"/>
      <c r="P47" s="32"/>
      <c r="Q47" s="32"/>
    </row>
    <row r="48" spans="1:17">
      <c r="A48" s="206" t="s">
        <v>133</v>
      </c>
      <c r="B48" s="207"/>
      <c r="C48" s="207"/>
      <c r="D48" s="207"/>
      <c r="E48" s="207"/>
      <c r="F48" s="207"/>
      <c r="G48" s="207"/>
      <c r="H48" s="207"/>
      <c r="I48" s="207"/>
      <c r="J48" s="40">
        <f>J47</f>
        <v>8291</v>
      </c>
      <c r="K48" s="32"/>
      <c r="L48" s="32"/>
      <c r="M48" s="32"/>
      <c r="N48" s="32"/>
      <c r="O48" s="35">
        <v>9.1</v>
      </c>
      <c r="P48" s="32"/>
      <c r="Q48" s="35">
        <v>3.65</v>
      </c>
    </row>
    <row r="49" spans="1:19">
      <c r="F49" s="27"/>
      <c r="G49" s="27"/>
      <c r="H49" s="27"/>
      <c r="I49" s="27"/>
      <c r="J49" s="41"/>
      <c r="K49" s="27"/>
      <c r="L49" s="27"/>
      <c r="M49" s="27"/>
      <c r="N49" s="27"/>
      <c r="O49" s="27"/>
      <c r="P49" s="27"/>
      <c r="Q49" s="27"/>
    </row>
    <row r="50" spans="1:19">
      <c r="F50" s="27"/>
      <c r="G50" s="27"/>
      <c r="H50" s="27"/>
      <c r="I50" s="27"/>
      <c r="J50" s="41"/>
      <c r="K50" s="27"/>
      <c r="L50" s="27"/>
      <c r="M50" s="27"/>
      <c r="N50" s="27"/>
      <c r="O50" s="27"/>
      <c r="P50" s="27"/>
      <c r="Q50" s="27"/>
    </row>
    <row r="51" spans="1:19">
      <c r="F51" s="27"/>
      <c r="G51" s="27"/>
      <c r="H51" s="27"/>
      <c r="I51" s="27"/>
      <c r="J51" s="41"/>
      <c r="K51" s="27"/>
      <c r="L51" s="27"/>
      <c r="M51" s="27"/>
      <c r="N51" s="27"/>
      <c r="O51" s="27"/>
      <c r="P51" s="27"/>
      <c r="Q51" s="27"/>
    </row>
    <row r="52" spans="1:19">
      <c r="F52" s="27"/>
      <c r="G52" s="27"/>
      <c r="H52" s="27"/>
      <c r="I52" s="27"/>
      <c r="J52" s="41"/>
      <c r="K52" s="27"/>
      <c r="L52" s="27"/>
      <c r="M52" s="27"/>
      <c r="N52" s="27"/>
      <c r="O52" s="27"/>
      <c r="P52" s="27"/>
      <c r="Q52" s="27"/>
    </row>
    <row r="53" spans="1:19">
      <c r="A53" s="13"/>
      <c r="B53" s="17"/>
      <c r="C53" s="132"/>
      <c r="D53" s="15"/>
      <c r="E53" s="17"/>
      <c r="F53" s="17"/>
      <c r="G53" s="132"/>
      <c r="H53" s="8"/>
      <c r="I53" s="50"/>
      <c r="J53" s="36"/>
      <c r="K53" s="8"/>
      <c r="L53" s="8"/>
      <c r="M53" s="8"/>
      <c r="N53" s="8"/>
      <c r="O53" s="8"/>
      <c r="P53" s="8"/>
      <c r="Q53" s="135"/>
      <c r="R53" s="135"/>
      <c r="S53" s="135"/>
    </row>
  </sheetData>
  <mergeCells count="40">
    <mergeCell ref="F17:I17"/>
    <mergeCell ref="G18:I18"/>
    <mergeCell ref="O17:O19"/>
    <mergeCell ref="N17:N19"/>
    <mergeCell ref="Q17:Q19"/>
    <mergeCell ref="J18:J19"/>
    <mergeCell ref="K18:M18"/>
    <mergeCell ref="J17:M17"/>
    <mergeCell ref="P17:P19"/>
    <mergeCell ref="A28:I28"/>
    <mergeCell ref="A29:I29"/>
    <mergeCell ref="A30:I30"/>
    <mergeCell ref="A31:I31"/>
    <mergeCell ref="F18:F19"/>
    <mergeCell ref="A17:A19"/>
    <mergeCell ref="C17:C19"/>
    <mergeCell ref="D17:D19"/>
    <mergeCell ref="E17:E19"/>
    <mergeCell ref="B17:B19"/>
    <mergeCell ref="A41:I41"/>
    <mergeCell ref="A42:I42"/>
    <mergeCell ref="A35:I35"/>
    <mergeCell ref="A36:I36"/>
    <mergeCell ref="A32:I32"/>
    <mergeCell ref="A33:I33"/>
    <mergeCell ref="A34:I34"/>
    <mergeCell ref="D1:I1"/>
    <mergeCell ref="A47:I47"/>
    <mergeCell ref="A48:I48"/>
    <mergeCell ref="A44:I44"/>
    <mergeCell ref="A45:I45"/>
    <mergeCell ref="A46:I46"/>
    <mergeCell ref="A37:I37"/>
    <mergeCell ref="A38:I38"/>
    <mergeCell ref="J11:K11"/>
    <mergeCell ref="J12:K12"/>
    <mergeCell ref="J13:K13"/>
    <mergeCell ref="A43:I43"/>
    <mergeCell ref="A39:I39"/>
    <mergeCell ref="A40:I40"/>
  </mergeCells>
  <pageMargins left="0.25" right="0" top="0.39370078740157483" bottom="0.39370078740157483" header="0.19" footer="0.18"/>
  <pageSetup paperSize="9" scale="98" orientation="landscape" r:id="rId1"/>
  <headerFooter alignWithMargins="0">
    <oddHeader>&amp;LГранд-СМЕТА</oddHeader>
    <oddFooter>&amp;RСтраница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R49"/>
  <sheetViews>
    <sheetView showGridLines="0" topLeftCell="A25" zoomScaleNormal="75" zoomScaleSheetLayoutView="75" workbookViewId="0">
      <selection activeCell="A50" sqref="A50:XFD53"/>
    </sheetView>
  </sheetViews>
  <sheetFormatPr defaultRowHeight="12.75" outlineLevelRow="1"/>
  <cols>
    <col min="1" max="1" width="3.28515625" style="2" customWidth="1"/>
    <col min="2" max="2" width="9.7109375" style="12" customWidth="1"/>
    <col min="3" max="3" width="34.28515625" style="4" customWidth="1"/>
    <col min="4" max="4" width="7.7109375" style="5" customWidth="1"/>
    <col min="5" max="5" width="7.7109375" style="1" customWidth="1"/>
    <col min="6" max="6" width="7.7109375" style="6" customWidth="1"/>
    <col min="7" max="9" width="6.7109375" style="6" customWidth="1"/>
    <col min="10" max="10" width="7.7109375" style="42" customWidth="1"/>
    <col min="11" max="17" width="6.7109375" style="6" customWidth="1"/>
  </cols>
  <sheetData>
    <row r="1" spans="1:18" outlineLevel="1">
      <c r="A1" s="11" t="s">
        <v>18</v>
      </c>
      <c r="B1" s="28"/>
      <c r="D1" s="201" t="s">
        <v>63</v>
      </c>
      <c r="E1" s="201"/>
      <c r="F1" s="201"/>
      <c r="G1" s="201"/>
      <c r="H1" s="201"/>
      <c r="I1" s="201"/>
      <c r="M1" s="11" t="s">
        <v>19</v>
      </c>
      <c r="Q1"/>
    </row>
    <row r="2" spans="1:18" ht="15" outlineLevel="1">
      <c r="A2" s="17"/>
      <c r="B2" s="9"/>
      <c r="E2" s="43"/>
      <c r="F2" s="44"/>
      <c r="G2" s="20" t="s">
        <v>0</v>
      </c>
      <c r="H2" s="45"/>
      <c r="I2" s="46"/>
      <c r="J2" s="128"/>
      <c r="M2" s="17" t="s">
        <v>95</v>
      </c>
      <c r="N2" s="9"/>
      <c r="O2" s="9"/>
      <c r="Q2"/>
    </row>
    <row r="3" spans="1:18" outlineLevel="1">
      <c r="A3" s="17"/>
      <c r="B3" s="6"/>
      <c r="E3" s="47"/>
      <c r="M3" s="17" t="s">
        <v>96</v>
      </c>
      <c r="Q3"/>
    </row>
    <row r="4" spans="1:18" outlineLevel="1">
      <c r="A4" s="48" t="s">
        <v>62</v>
      </c>
      <c r="B4" s="48"/>
      <c r="C4" s="5"/>
      <c r="D4" s="47"/>
      <c r="E4" s="6"/>
      <c r="G4" s="22" t="s">
        <v>190</v>
      </c>
      <c r="H4" s="49"/>
      <c r="I4" s="49"/>
      <c r="M4" s="48" t="s">
        <v>62</v>
      </c>
      <c r="N4" s="48"/>
      <c r="O4" s="48"/>
      <c r="Q4"/>
    </row>
    <row r="5" spans="1:18">
      <c r="A5" s="28" t="s">
        <v>64</v>
      </c>
      <c r="B5" s="28"/>
      <c r="C5" s="5"/>
      <c r="D5" s="47"/>
      <c r="E5" s="6"/>
      <c r="G5" s="13" t="s">
        <v>1</v>
      </c>
      <c r="H5" s="1"/>
      <c r="I5" s="1"/>
      <c r="M5" s="28" t="s">
        <v>65</v>
      </c>
      <c r="N5" s="28"/>
      <c r="O5" s="28"/>
      <c r="Q5"/>
    </row>
    <row r="6" spans="1:18">
      <c r="A6" s="13"/>
      <c r="B6" s="16"/>
      <c r="C6" s="14"/>
      <c r="D6" s="15"/>
      <c r="E6" s="18"/>
      <c r="F6" s="8"/>
      <c r="G6" s="8"/>
      <c r="H6" s="8"/>
      <c r="I6" s="8"/>
      <c r="J6" s="36"/>
      <c r="K6" s="8"/>
      <c r="L6" s="8"/>
      <c r="M6" s="8"/>
      <c r="N6" s="8"/>
      <c r="O6" s="8"/>
      <c r="P6" s="8"/>
      <c r="Q6" s="8"/>
    </row>
    <row r="7" spans="1:18">
      <c r="A7" s="13"/>
      <c r="B7" s="16"/>
      <c r="C7" s="23" t="s">
        <v>2</v>
      </c>
      <c r="D7" s="129" t="s">
        <v>189</v>
      </c>
      <c r="E7" s="10"/>
      <c r="F7" s="8"/>
      <c r="G7" s="8"/>
      <c r="H7" s="13"/>
      <c r="I7" s="8"/>
      <c r="J7" s="36"/>
      <c r="K7" s="130"/>
      <c r="L7" s="130"/>
      <c r="M7" s="8"/>
      <c r="N7" s="8"/>
      <c r="O7" s="8"/>
      <c r="P7" s="8"/>
      <c r="Q7" s="8"/>
    </row>
    <row r="8" spans="1:18">
      <c r="A8" s="13"/>
      <c r="B8" s="16"/>
      <c r="C8" s="14"/>
      <c r="D8" s="15"/>
      <c r="E8" s="24"/>
      <c r="F8" s="19"/>
      <c r="G8" s="19"/>
      <c r="H8" s="20" t="s">
        <v>3</v>
      </c>
      <c r="I8" s="20"/>
      <c r="J8" s="131"/>
      <c r="K8" s="21"/>
      <c r="L8" s="8"/>
      <c r="M8" s="8"/>
      <c r="N8" s="8"/>
      <c r="O8" s="8"/>
      <c r="P8" s="8"/>
      <c r="Q8" s="8"/>
    </row>
    <row r="9" spans="1:18">
      <c r="A9" s="25"/>
      <c r="B9" s="26"/>
      <c r="C9" s="14"/>
      <c r="D9" s="15"/>
      <c r="E9" s="18"/>
      <c r="F9" s="8"/>
      <c r="G9" s="8"/>
      <c r="H9" s="8"/>
      <c r="I9" s="8"/>
      <c r="J9" s="36"/>
      <c r="K9" s="8"/>
      <c r="L9" s="8"/>
      <c r="M9" s="8"/>
      <c r="N9" s="8"/>
      <c r="O9" s="8"/>
      <c r="P9" s="8"/>
      <c r="Q9" s="8"/>
    </row>
    <row r="10" spans="1:18" ht="14.25">
      <c r="A10" s="13"/>
      <c r="B10" s="16"/>
      <c r="C10" s="14"/>
      <c r="D10" s="10" t="s">
        <v>188</v>
      </c>
      <c r="E10" s="13"/>
      <c r="F10" s="8"/>
      <c r="G10" s="8"/>
      <c r="H10" s="8"/>
      <c r="I10" s="10"/>
      <c r="J10" s="37"/>
      <c r="K10" s="8"/>
      <c r="L10" s="8"/>
      <c r="M10" s="8"/>
      <c r="N10" s="8"/>
      <c r="O10" s="8"/>
      <c r="P10" s="8"/>
      <c r="Q10" s="8"/>
      <c r="R10" s="3"/>
    </row>
    <row r="11" spans="1:18">
      <c r="A11" s="13"/>
      <c r="B11" s="16"/>
      <c r="C11" s="14"/>
      <c r="D11" s="10" t="s">
        <v>182</v>
      </c>
      <c r="E11" s="13"/>
      <c r="F11" s="8"/>
      <c r="G11" s="8"/>
      <c r="H11" s="8"/>
      <c r="I11" s="10"/>
      <c r="J11" s="202">
        <f>J48/1000</f>
        <v>10.709</v>
      </c>
      <c r="K11" s="203"/>
      <c r="L11" s="17" t="s">
        <v>101</v>
      </c>
      <c r="M11" s="8"/>
      <c r="N11" s="8"/>
      <c r="O11" s="8"/>
      <c r="P11" s="8"/>
      <c r="Q11" s="8"/>
    </row>
    <row r="12" spans="1:18">
      <c r="A12" s="13"/>
      <c r="B12" s="16"/>
      <c r="C12" s="14"/>
      <c r="D12" s="10" t="s">
        <v>56</v>
      </c>
      <c r="E12" s="13"/>
      <c r="F12" s="8"/>
      <c r="G12" s="8"/>
      <c r="H12" s="8"/>
      <c r="I12" s="10"/>
      <c r="J12" s="202">
        <f>0.247*4.38</f>
        <v>1.08186</v>
      </c>
      <c r="K12" s="203"/>
      <c r="L12" s="17" t="s">
        <v>101</v>
      </c>
      <c r="M12" s="8"/>
      <c r="N12" s="8"/>
      <c r="O12" s="8"/>
      <c r="P12" s="8"/>
      <c r="Q12" s="8"/>
    </row>
    <row r="13" spans="1:18" outlineLevel="1">
      <c r="A13" s="13"/>
      <c r="B13" s="16"/>
      <c r="C13" s="14"/>
      <c r="D13" s="10" t="s">
        <v>57</v>
      </c>
      <c r="E13" s="13"/>
      <c r="F13" s="8"/>
      <c r="G13" s="8"/>
      <c r="H13" s="8"/>
      <c r="I13" s="10"/>
      <c r="J13" s="204" t="s">
        <v>187</v>
      </c>
      <c r="K13" s="205"/>
      <c r="L13" s="17" t="s">
        <v>58</v>
      </c>
      <c r="M13" s="8"/>
      <c r="N13" s="8"/>
      <c r="O13" s="8"/>
      <c r="P13" s="8"/>
      <c r="Q13" s="8"/>
    </row>
    <row r="14" spans="1:18">
      <c r="A14" s="13"/>
      <c r="B14" s="16"/>
      <c r="C14" s="15"/>
      <c r="D14" s="10" t="s">
        <v>180</v>
      </c>
      <c r="E14" s="8"/>
      <c r="F14" s="8"/>
      <c r="G14" s="8"/>
      <c r="H14" s="10"/>
      <c r="I14" s="10"/>
      <c r="J14" s="137"/>
      <c r="K14" s="136">
        <f>J42*4.38/1000</f>
        <v>4.5990000000000002</v>
      </c>
      <c r="L14" s="17" t="s">
        <v>101</v>
      </c>
      <c r="M14" s="8"/>
      <c r="N14" s="8"/>
      <c r="O14" s="8"/>
      <c r="P14" s="8"/>
      <c r="Q14" s="134"/>
      <c r="R14" s="134"/>
    </row>
    <row r="15" spans="1:18">
      <c r="A15" s="13"/>
      <c r="B15" s="16"/>
      <c r="C15" s="15"/>
      <c r="D15" s="18" t="s">
        <v>179</v>
      </c>
      <c r="E15" s="8"/>
      <c r="F15" s="8"/>
      <c r="G15" s="8"/>
      <c r="H15" s="8"/>
      <c r="I15" s="8"/>
      <c r="J15" s="36"/>
      <c r="K15" s="8"/>
      <c r="L15" s="8"/>
      <c r="M15" s="8"/>
      <c r="N15" s="8"/>
      <c r="O15" s="8"/>
      <c r="P15" s="8"/>
      <c r="Q15"/>
    </row>
    <row r="17" spans="1:17" ht="18" customHeight="1">
      <c r="A17" s="194" t="s">
        <v>4</v>
      </c>
      <c r="B17" s="196" t="s">
        <v>11</v>
      </c>
      <c r="C17" s="194" t="s">
        <v>5</v>
      </c>
      <c r="D17" s="194" t="s">
        <v>6</v>
      </c>
      <c r="E17" s="194" t="s">
        <v>7</v>
      </c>
      <c r="F17" s="194" t="s">
        <v>20</v>
      </c>
      <c r="G17" s="195"/>
      <c r="H17" s="195"/>
      <c r="I17" s="195"/>
      <c r="J17" s="194" t="s">
        <v>21</v>
      </c>
      <c r="K17" s="195"/>
      <c r="L17" s="195"/>
      <c r="M17" s="195"/>
      <c r="N17" s="194" t="s">
        <v>13</v>
      </c>
      <c r="O17" s="194" t="s">
        <v>15</v>
      </c>
      <c r="P17" s="194" t="s">
        <v>14</v>
      </c>
      <c r="Q17" s="194" t="s">
        <v>16</v>
      </c>
    </row>
    <row r="18" spans="1:17" ht="15.75" customHeight="1">
      <c r="A18" s="195"/>
      <c r="B18" s="197"/>
      <c r="C18" s="198"/>
      <c r="D18" s="194"/>
      <c r="E18" s="195"/>
      <c r="F18" s="194" t="s">
        <v>8</v>
      </c>
      <c r="G18" s="194" t="s">
        <v>10</v>
      </c>
      <c r="H18" s="195"/>
      <c r="I18" s="195"/>
      <c r="J18" s="199" t="s">
        <v>8</v>
      </c>
      <c r="K18" s="194" t="s">
        <v>10</v>
      </c>
      <c r="L18" s="195"/>
      <c r="M18" s="195"/>
      <c r="N18" s="194"/>
      <c r="O18" s="194"/>
      <c r="P18" s="194"/>
      <c r="Q18" s="194"/>
    </row>
    <row r="19" spans="1:17" ht="15.75" customHeight="1">
      <c r="A19" s="195"/>
      <c r="B19" s="197"/>
      <c r="C19" s="198"/>
      <c r="D19" s="194"/>
      <c r="E19" s="195"/>
      <c r="F19" s="195"/>
      <c r="G19" s="114" t="s">
        <v>9</v>
      </c>
      <c r="H19" s="114" t="s">
        <v>17</v>
      </c>
      <c r="I19" s="114" t="s">
        <v>12</v>
      </c>
      <c r="J19" s="200"/>
      <c r="K19" s="114" t="s">
        <v>9</v>
      </c>
      <c r="L19" s="114" t="s">
        <v>17</v>
      </c>
      <c r="M19" s="114" t="s">
        <v>12</v>
      </c>
      <c r="N19" s="194"/>
      <c r="O19" s="194"/>
      <c r="P19" s="194"/>
      <c r="Q19" s="194"/>
    </row>
    <row r="20" spans="1:17">
      <c r="A20" s="7">
        <v>1</v>
      </c>
      <c r="B20" s="116">
        <v>2</v>
      </c>
      <c r="C20" s="114">
        <v>3</v>
      </c>
      <c r="D20" s="114">
        <v>4</v>
      </c>
      <c r="E20" s="7">
        <v>5</v>
      </c>
      <c r="F20" s="115">
        <v>6</v>
      </c>
      <c r="G20" s="115">
        <v>7</v>
      </c>
      <c r="H20" s="115">
        <v>8</v>
      </c>
      <c r="I20" s="115">
        <v>9</v>
      </c>
      <c r="J20" s="117">
        <v>10</v>
      </c>
      <c r="K20" s="115">
        <v>11</v>
      </c>
      <c r="L20" s="115">
        <v>12</v>
      </c>
      <c r="M20" s="115">
        <v>13</v>
      </c>
      <c r="N20" s="115">
        <v>14</v>
      </c>
      <c r="O20" s="115">
        <v>15</v>
      </c>
      <c r="P20" s="115">
        <v>16</v>
      </c>
      <c r="Q20" s="115">
        <v>17</v>
      </c>
    </row>
    <row r="21" spans="1:17" ht="60">
      <c r="A21" s="7">
        <v>1</v>
      </c>
      <c r="B21" s="29" t="s">
        <v>38</v>
      </c>
      <c r="C21" s="118" t="s">
        <v>39</v>
      </c>
      <c r="D21" s="30" t="s">
        <v>36</v>
      </c>
      <c r="E21" s="33">
        <v>0.04</v>
      </c>
      <c r="F21" s="32">
        <v>7817.7</v>
      </c>
      <c r="G21" s="32"/>
      <c r="H21" s="32"/>
      <c r="I21" s="32"/>
      <c r="J21" s="38">
        <v>313</v>
      </c>
      <c r="K21" s="32"/>
      <c r="L21" s="32"/>
      <c r="M21" s="32"/>
      <c r="N21" s="32"/>
      <c r="O21" s="32"/>
      <c r="P21" s="32"/>
      <c r="Q21" s="32"/>
    </row>
    <row r="22" spans="1:17" ht="36">
      <c r="A22" s="7">
        <v>2</v>
      </c>
      <c r="B22" s="29" t="s">
        <v>178</v>
      </c>
      <c r="C22" s="118" t="s">
        <v>177</v>
      </c>
      <c r="D22" s="30" t="s">
        <v>37</v>
      </c>
      <c r="E22" s="31">
        <v>0.4</v>
      </c>
      <c r="F22" s="32">
        <v>2874.68</v>
      </c>
      <c r="G22" s="32">
        <v>199.33</v>
      </c>
      <c r="H22" s="32">
        <v>1275.8499999999999</v>
      </c>
      <c r="I22" s="32">
        <v>152.07</v>
      </c>
      <c r="J22" s="38">
        <v>1150</v>
      </c>
      <c r="K22" s="32">
        <v>80</v>
      </c>
      <c r="L22" s="32">
        <v>510</v>
      </c>
      <c r="M22" s="32">
        <v>61</v>
      </c>
      <c r="N22" s="32">
        <v>14.7</v>
      </c>
      <c r="O22" s="32">
        <v>5.88</v>
      </c>
      <c r="P22" s="32">
        <v>8.6</v>
      </c>
      <c r="Q22" s="32">
        <v>3.44</v>
      </c>
    </row>
    <row r="23" spans="1:17" ht="36">
      <c r="A23" s="7">
        <v>3</v>
      </c>
      <c r="B23" s="29" t="s">
        <v>176</v>
      </c>
      <c r="C23" s="118" t="s">
        <v>175</v>
      </c>
      <c r="D23" s="30" t="s">
        <v>22</v>
      </c>
      <c r="E23" s="31">
        <v>2</v>
      </c>
      <c r="F23" s="32">
        <v>30.5</v>
      </c>
      <c r="G23" s="32">
        <v>3.53</v>
      </c>
      <c r="H23" s="32">
        <v>1.1499999999999999</v>
      </c>
      <c r="I23" s="32">
        <v>0.18</v>
      </c>
      <c r="J23" s="38">
        <v>61</v>
      </c>
      <c r="K23" s="32">
        <v>7</v>
      </c>
      <c r="L23" s="32">
        <v>2</v>
      </c>
      <c r="M23" s="32"/>
      <c r="N23" s="32">
        <v>0.26</v>
      </c>
      <c r="O23" s="32">
        <v>0.52</v>
      </c>
      <c r="P23" s="32">
        <v>0.01</v>
      </c>
      <c r="Q23" s="32">
        <v>0.02</v>
      </c>
    </row>
    <row r="24" spans="1:17" ht="24">
      <c r="A24" s="7">
        <v>4</v>
      </c>
      <c r="B24" s="29" t="s">
        <v>40</v>
      </c>
      <c r="C24" s="118" t="s">
        <v>41</v>
      </c>
      <c r="D24" s="30" t="s">
        <v>23</v>
      </c>
      <c r="E24" s="33">
        <v>0.06</v>
      </c>
      <c r="F24" s="32">
        <v>162.72</v>
      </c>
      <c r="G24" s="32">
        <v>162.72</v>
      </c>
      <c r="H24" s="32"/>
      <c r="I24" s="32"/>
      <c r="J24" s="38">
        <v>10</v>
      </c>
      <c r="K24" s="32">
        <v>10</v>
      </c>
      <c r="L24" s="32"/>
      <c r="M24" s="32"/>
      <c r="N24" s="32">
        <v>12</v>
      </c>
      <c r="O24" s="32">
        <v>0.72</v>
      </c>
      <c r="P24" s="32"/>
      <c r="Q24" s="32"/>
    </row>
    <row r="25" spans="1:17" ht="24">
      <c r="A25" s="7">
        <v>5</v>
      </c>
      <c r="B25" s="29" t="s">
        <v>174</v>
      </c>
      <c r="C25" s="118" t="s">
        <v>173</v>
      </c>
      <c r="D25" s="30" t="s">
        <v>35</v>
      </c>
      <c r="E25" s="33">
        <v>5.0000000000000001E-3</v>
      </c>
      <c r="F25" s="32">
        <v>2508.0700000000002</v>
      </c>
      <c r="G25" s="32">
        <v>408.1</v>
      </c>
      <c r="H25" s="32">
        <v>865.31</v>
      </c>
      <c r="I25" s="32">
        <v>329.55</v>
      </c>
      <c r="J25" s="38">
        <v>13</v>
      </c>
      <c r="K25" s="32">
        <v>2</v>
      </c>
      <c r="L25" s="32">
        <v>4</v>
      </c>
      <c r="M25" s="32">
        <v>2</v>
      </c>
      <c r="N25" s="32">
        <v>30.8</v>
      </c>
      <c r="O25" s="32">
        <v>0.15</v>
      </c>
      <c r="P25" s="32">
        <v>20.9</v>
      </c>
      <c r="Q25" s="32">
        <v>0.1</v>
      </c>
    </row>
    <row r="26" spans="1:17" ht="48">
      <c r="A26" s="7">
        <v>6</v>
      </c>
      <c r="B26" s="29" t="s">
        <v>172</v>
      </c>
      <c r="C26" s="118" t="s">
        <v>171</v>
      </c>
      <c r="D26" s="30" t="s">
        <v>34</v>
      </c>
      <c r="E26" s="31">
        <v>0.5</v>
      </c>
      <c r="F26" s="32">
        <v>12.41</v>
      </c>
      <c r="G26" s="32"/>
      <c r="H26" s="32"/>
      <c r="I26" s="32"/>
      <c r="J26" s="38">
        <v>6</v>
      </c>
      <c r="K26" s="32"/>
      <c r="L26" s="32"/>
      <c r="M26" s="32"/>
      <c r="N26" s="32"/>
      <c r="O26" s="32"/>
      <c r="P26" s="32"/>
      <c r="Q26" s="32"/>
    </row>
    <row r="27" spans="1:17" ht="36">
      <c r="A27" s="7">
        <v>7</v>
      </c>
      <c r="B27" s="29" t="s">
        <v>170</v>
      </c>
      <c r="C27" s="118" t="s">
        <v>169</v>
      </c>
      <c r="D27" s="30" t="s">
        <v>168</v>
      </c>
      <c r="E27" s="31">
        <v>2</v>
      </c>
      <c r="F27" s="32">
        <v>23.26</v>
      </c>
      <c r="G27" s="32">
        <v>6.37</v>
      </c>
      <c r="H27" s="32"/>
      <c r="I27" s="32"/>
      <c r="J27" s="38">
        <v>47</v>
      </c>
      <c r="K27" s="32">
        <v>13</v>
      </c>
      <c r="L27" s="32"/>
      <c r="M27" s="32"/>
      <c r="N27" s="32">
        <v>0.47</v>
      </c>
      <c r="O27" s="32">
        <v>0.94</v>
      </c>
      <c r="P27" s="32"/>
      <c r="Q27" s="32"/>
    </row>
    <row r="28" spans="1:17">
      <c r="A28" s="209" t="s">
        <v>44</v>
      </c>
      <c r="B28" s="207"/>
      <c r="C28" s="207"/>
      <c r="D28" s="207"/>
      <c r="E28" s="207"/>
      <c r="F28" s="207"/>
      <c r="G28" s="207"/>
      <c r="H28" s="207"/>
      <c r="I28" s="207"/>
      <c r="J28" s="39">
        <v>1600</v>
      </c>
      <c r="K28" s="34">
        <v>112</v>
      </c>
      <c r="L28" s="34">
        <v>516</v>
      </c>
      <c r="M28" s="34">
        <v>63</v>
      </c>
      <c r="N28" s="32"/>
      <c r="O28" s="34">
        <v>8.2100000000000009</v>
      </c>
      <c r="P28" s="32"/>
      <c r="Q28" s="34">
        <v>3.56</v>
      </c>
    </row>
    <row r="29" spans="1:17">
      <c r="A29" s="209" t="s">
        <v>45</v>
      </c>
      <c r="B29" s="207"/>
      <c r="C29" s="207"/>
      <c r="D29" s="207"/>
      <c r="E29" s="207"/>
      <c r="F29" s="207"/>
      <c r="G29" s="207"/>
      <c r="H29" s="207"/>
      <c r="I29" s="207"/>
      <c r="J29" s="39">
        <v>2049</v>
      </c>
      <c r="K29" s="34">
        <v>158</v>
      </c>
      <c r="L29" s="34">
        <v>841</v>
      </c>
      <c r="M29" s="34">
        <v>89</v>
      </c>
      <c r="N29" s="32"/>
      <c r="O29" s="34">
        <v>11.08</v>
      </c>
      <c r="P29" s="32"/>
      <c r="Q29" s="34">
        <v>4.8099999999999996</v>
      </c>
    </row>
    <row r="30" spans="1:17">
      <c r="A30" s="209" t="s">
        <v>46</v>
      </c>
      <c r="B30" s="207"/>
      <c r="C30" s="207"/>
      <c r="D30" s="207"/>
      <c r="E30" s="207"/>
      <c r="F30" s="207"/>
      <c r="G30" s="207"/>
      <c r="H30" s="207"/>
      <c r="I30" s="207"/>
      <c r="J30" s="38"/>
      <c r="K30" s="32"/>
      <c r="L30" s="32"/>
      <c r="M30" s="32"/>
      <c r="N30" s="32"/>
      <c r="O30" s="32"/>
      <c r="P30" s="32"/>
      <c r="Q30" s="32"/>
    </row>
    <row r="31" spans="1:17">
      <c r="A31" s="209" t="s">
        <v>167</v>
      </c>
      <c r="B31" s="207"/>
      <c r="C31" s="207"/>
      <c r="D31" s="207"/>
      <c r="E31" s="207"/>
      <c r="F31" s="207"/>
      <c r="G31" s="207"/>
      <c r="H31" s="207"/>
      <c r="I31" s="207"/>
      <c r="J31" s="39">
        <v>8</v>
      </c>
      <c r="K31" s="34">
        <v>5</v>
      </c>
      <c r="L31" s="34">
        <v>3</v>
      </c>
      <c r="M31" s="34">
        <v>3</v>
      </c>
      <c r="N31" s="32"/>
      <c r="O31" s="32"/>
      <c r="P31" s="32"/>
      <c r="Q31" s="32"/>
    </row>
    <row r="32" spans="1:17">
      <c r="A32" s="209" t="s">
        <v>166</v>
      </c>
      <c r="B32" s="207"/>
      <c r="C32" s="207"/>
      <c r="D32" s="207"/>
      <c r="E32" s="207"/>
      <c r="F32" s="207"/>
      <c r="G32" s="207"/>
      <c r="H32" s="207"/>
      <c r="I32" s="207"/>
      <c r="J32" s="39">
        <v>78</v>
      </c>
      <c r="K32" s="32"/>
      <c r="L32" s="32"/>
      <c r="M32" s="32"/>
      <c r="N32" s="32"/>
      <c r="O32" s="32"/>
      <c r="P32" s="32"/>
      <c r="Q32" s="32"/>
    </row>
    <row r="33" spans="1:17">
      <c r="A33" s="209" t="s">
        <v>165</v>
      </c>
      <c r="B33" s="207"/>
      <c r="C33" s="207"/>
      <c r="D33" s="207"/>
      <c r="E33" s="207"/>
      <c r="F33" s="207"/>
      <c r="G33" s="207"/>
      <c r="H33" s="207"/>
      <c r="I33" s="207"/>
      <c r="J33" s="39">
        <v>104</v>
      </c>
      <c r="K33" s="32"/>
      <c r="L33" s="34">
        <v>104</v>
      </c>
      <c r="M33" s="32"/>
      <c r="N33" s="32"/>
      <c r="O33" s="32"/>
      <c r="P33" s="32"/>
      <c r="Q33" s="32"/>
    </row>
    <row r="34" spans="1:17" ht="26.25" customHeight="1">
      <c r="A34" s="209" t="s">
        <v>164</v>
      </c>
      <c r="B34" s="207"/>
      <c r="C34" s="207"/>
      <c r="D34" s="207"/>
      <c r="E34" s="207"/>
      <c r="F34" s="207"/>
      <c r="G34" s="207"/>
      <c r="H34" s="207"/>
      <c r="I34" s="207"/>
      <c r="J34" s="39">
        <v>259</v>
      </c>
      <c r="K34" s="34">
        <v>41</v>
      </c>
      <c r="L34" s="34">
        <v>218</v>
      </c>
      <c r="M34" s="34">
        <v>23</v>
      </c>
      <c r="N34" s="32"/>
      <c r="O34" s="34">
        <v>2.8734999999999999</v>
      </c>
      <c r="P34" s="32"/>
      <c r="Q34" s="34">
        <v>1.246</v>
      </c>
    </row>
    <row r="35" spans="1:17">
      <c r="A35" s="209" t="s">
        <v>25</v>
      </c>
      <c r="B35" s="207"/>
      <c r="C35" s="207"/>
      <c r="D35" s="207"/>
      <c r="E35" s="207"/>
      <c r="F35" s="207"/>
      <c r="G35" s="207"/>
      <c r="H35" s="207"/>
      <c r="I35" s="207"/>
      <c r="J35" s="39">
        <v>235</v>
      </c>
      <c r="K35" s="32"/>
      <c r="L35" s="32"/>
      <c r="M35" s="32"/>
      <c r="N35" s="32"/>
      <c r="O35" s="32"/>
      <c r="P35" s="32"/>
      <c r="Q35" s="32"/>
    </row>
    <row r="36" spans="1:17">
      <c r="A36" s="209" t="s">
        <v>26</v>
      </c>
      <c r="B36" s="207"/>
      <c r="C36" s="207"/>
      <c r="D36" s="207"/>
      <c r="E36" s="207"/>
      <c r="F36" s="207"/>
      <c r="G36" s="207"/>
      <c r="H36" s="207"/>
      <c r="I36" s="207"/>
      <c r="J36" s="39">
        <v>161</v>
      </c>
      <c r="K36" s="32"/>
      <c r="L36" s="32"/>
      <c r="M36" s="32"/>
      <c r="N36" s="32"/>
      <c r="O36" s="32"/>
      <c r="P36" s="32"/>
      <c r="Q36" s="32"/>
    </row>
    <row r="37" spans="1:17">
      <c r="A37" s="206" t="s">
        <v>47</v>
      </c>
      <c r="B37" s="207"/>
      <c r="C37" s="207"/>
      <c r="D37" s="207"/>
      <c r="E37" s="207"/>
      <c r="F37" s="207"/>
      <c r="G37" s="207"/>
      <c r="H37" s="207"/>
      <c r="I37" s="207"/>
      <c r="J37" s="38"/>
      <c r="K37" s="32"/>
      <c r="L37" s="32"/>
      <c r="M37" s="32"/>
      <c r="N37" s="32"/>
      <c r="O37" s="32"/>
      <c r="P37" s="32"/>
      <c r="Q37" s="32"/>
    </row>
    <row r="38" spans="1:17">
      <c r="A38" s="209" t="s">
        <v>163</v>
      </c>
      <c r="B38" s="207"/>
      <c r="C38" s="207"/>
      <c r="D38" s="207"/>
      <c r="E38" s="207"/>
      <c r="F38" s="207"/>
      <c r="G38" s="207"/>
      <c r="H38" s="207"/>
      <c r="I38" s="207"/>
      <c r="J38" s="39">
        <v>345</v>
      </c>
      <c r="K38" s="32"/>
      <c r="L38" s="32"/>
      <c r="M38" s="32"/>
      <c r="N38" s="32"/>
      <c r="O38" s="32"/>
      <c r="P38" s="32"/>
      <c r="Q38" s="32"/>
    </row>
    <row r="39" spans="1:17">
      <c r="A39" s="209" t="s">
        <v>162</v>
      </c>
      <c r="B39" s="207"/>
      <c r="C39" s="207"/>
      <c r="D39" s="207"/>
      <c r="E39" s="207"/>
      <c r="F39" s="207"/>
      <c r="G39" s="207"/>
      <c r="H39" s="207"/>
      <c r="I39" s="207"/>
      <c r="J39" s="39">
        <v>2100</v>
      </c>
      <c r="K39" s="32"/>
      <c r="L39" s="32"/>
      <c r="M39" s="32"/>
      <c r="N39" s="32"/>
      <c r="O39" s="34">
        <v>11.08</v>
      </c>
      <c r="P39" s="32"/>
      <c r="Q39" s="34">
        <v>4.8099999999999996</v>
      </c>
    </row>
    <row r="40" spans="1:17">
      <c r="A40" s="209" t="s">
        <v>48</v>
      </c>
      <c r="B40" s="207"/>
      <c r="C40" s="207"/>
      <c r="D40" s="207"/>
      <c r="E40" s="207"/>
      <c r="F40" s="207"/>
      <c r="G40" s="207"/>
      <c r="H40" s="207"/>
      <c r="I40" s="207"/>
      <c r="J40" s="39">
        <v>2445</v>
      </c>
      <c r="K40" s="32"/>
      <c r="L40" s="32"/>
      <c r="M40" s="32"/>
      <c r="N40" s="32"/>
      <c r="O40" s="34">
        <v>11.08</v>
      </c>
      <c r="P40" s="32"/>
      <c r="Q40" s="34">
        <v>4.8099999999999996</v>
      </c>
    </row>
    <row r="41" spans="1:17">
      <c r="A41" s="209" t="s">
        <v>131</v>
      </c>
      <c r="B41" s="207"/>
      <c r="C41" s="207"/>
      <c r="D41" s="207"/>
      <c r="E41" s="207"/>
      <c r="F41" s="207"/>
      <c r="G41" s="207"/>
      <c r="H41" s="207"/>
      <c r="I41" s="207"/>
      <c r="J41" s="38"/>
      <c r="K41" s="32"/>
      <c r="L41" s="32"/>
      <c r="M41" s="32"/>
      <c r="N41" s="32"/>
      <c r="O41" s="32"/>
      <c r="P41" s="32"/>
      <c r="Q41" s="32"/>
    </row>
    <row r="42" spans="1:17">
      <c r="A42" s="209" t="s">
        <v>49</v>
      </c>
      <c r="B42" s="207"/>
      <c r="C42" s="207"/>
      <c r="D42" s="207"/>
      <c r="E42" s="207"/>
      <c r="F42" s="207"/>
      <c r="G42" s="207"/>
      <c r="H42" s="207"/>
      <c r="I42" s="207"/>
      <c r="J42" s="39">
        <v>1050</v>
      </c>
      <c r="K42" s="32"/>
      <c r="L42" s="32"/>
      <c r="M42" s="32"/>
      <c r="N42" s="32"/>
      <c r="O42" s="32"/>
      <c r="P42" s="32"/>
      <c r="Q42" s="32"/>
    </row>
    <row r="43" spans="1:17">
      <c r="A43" s="209" t="s">
        <v>50</v>
      </c>
      <c r="B43" s="207"/>
      <c r="C43" s="207"/>
      <c r="D43" s="207"/>
      <c r="E43" s="207"/>
      <c r="F43" s="207"/>
      <c r="G43" s="207"/>
      <c r="H43" s="207"/>
      <c r="I43" s="207"/>
      <c r="J43" s="39">
        <f>841-M29</f>
        <v>752</v>
      </c>
      <c r="K43" s="32"/>
      <c r="L43" s="32"/>
      <c r="M43" s="32"/>
      <c r="N43" s="32"/>
      <c r="O43" s="32"/>
      <c r="P43" s="32"/>
      <c r="Q43" s="32"/>
    </row>
    <row r="44" spans="1:17">
      <c r="A44" s="209" t="s">
        <v>51</v>
      </c>
      <c r="B44" s="207"/>
      <c r="C44" s="207"/>
      <c r="D44" s="207"/>
      <c r="E44" s="207"/>
      <c r="F44" s="207"/>
      <c r="G44" s="207"/>
      <c r="H44" s="207"/>
      <c r="I44" s="207"/>
      <c r="J44" s="39">
        <v>247</v>
      </c>
      <c r="K44" s="32"/>
      <c r="L44" s="32"/>
      <c r="M44" s="32"/>
      <c r="N44" s="32"/>
      <c r="O44" s="32"/>
      <c r="P44" s="32"/>
      <c r="Q44" s="32"/>
    </row>
    <row r="45" spans="1:17">
      <c r="A45" s="209" t="s">
        <v>53</v>
      </c>
      <c r="B45" s="207"/>
      <c r="C45" s="207"/>
      <c r="D45" s="207"/>
      <c r="E45" s="207"/>
      <c r="F45" s="207"/>
      <c r="G45" s="207"/>
      <c r="H45" s="207"/>
      <c r="I45" s="207"/>
      <c r="J45" s="39">
        <v>235</v>
      </c>
      <c r="K45" s="32"/>
      <c r="L45" s="32"/>
      <c r="M45" s="32"/>
      <c r="N45" s="32"/>
      <c r="O45" s="32"/>
      <c r="P45" s="32"/>
      <c r="Q45" s="32"/>
    </row>
    <row r="46" spans="1:17">
      <c r="A46" s="209" t="s">
        <v>54</v>
      </c>
      <c r="B46" s="207"/>
      <c r="C46" s="207"/>
      <c r="D46" s="207"/>
      <c r="E46" s="207"/>
      <c r="F46" s="207"/>
      <c r="G46" s="207"/>
      <c r="H46" s="207"/>
      <c r="I46" s="207"/>
      <c r="J46" s="39">
        <v>161</v>
      </c>
      <c r="K46" s="32"/>
      <c r="L46" s="32"/>
      <c r="M46" s="32"/>
      <c r="N46" s="32"/>
      <c r="O46" s="32"/>
      <c r="P46" s="32"/>
      <c r="Q46" s="32"/>
    </row>
    <row r="47" spans="1:17">
      <c r="A47" s="209" t="s">
        <v>186</v>
      </c>
      <c r="B47" s="207"/>
      <c r="C47" s="207"/>
      <c r="D47" s="207"/>
      <c r="E47" s="207"/>
      <c r="F47" s="207"/>
      <c r="G47" s="207"/>
      <c r="H47" s="207"/>
      <c r="I47" s="207"/>
      <c r="J47" s="39">
        <f>ROUND(J40*4.38,0)</f>
        <v>10709</v>
      </c>
      <c r="K47" s="32"/>
      <c r="L47" s="32"/>
      <c r="M47" s="32"/>
      <c r="N47" s="32"/>
      <c r="O47" s="32"/>
      <c r="P47" s="32"/>
      <c r="Q47" s="32"/>
    </row>
    <row r="48" spans="1:17">
      <c r="A48" s="206" t="s">
        <v>133</v>
      </c>
      <c r="B48" s="207"/>
      <c r="C48" s="207"/>
      <c r="D48" s="207"/>
      <c r="E48" s="207"/>
      <c r="F48" s="207"/>
      <c r="G48" s="207"/>
      <c r="H48" s="207"/>
      <c r="I48" s="207"/>
      <c r="J48" s="40">
        <f>J47</f>
        <v>10709</v>
      </c>
      <c r="K48" s="32"/>
      <c r="L48" s="32"/>
      <c r="M48" s="32"/>
      <c r="N48" s="32"/>
      <c r="O48" s="35">
        <v>11.08</v>
      </c>
      <c r="P48" s="32"/>
      <c r="Q48" s="35">
        <v>4.8099999999999996</v>
      </c>
    </row>
    <row r="49" spans="6:17">
      <c r="F49" s="27"/>
      <c r="G49" s="27"/>
      <c r="H49" s="27"/>
      <c r="I49" s="27"/>
      <c r="J49" s="41"/>
      <c r="K49" s="27"/>
      <c r="L49" s="27"/>
      <c r="M49" s="27"/>
      <c r="N49" s="27"/>
      <c r="O49" s="27"/>
      <c r="P49" s="27"/>
      <c r="Q49" s="27"/>
    </row>
  </sheetData>
  <mergeCells count="40">
    <mergeCell ref="E17:E19"/>
    <mergeCell ref="B17:B19"/>
    <mergeCell ref="D1:I1"/>
    <mergeCell ref="A47:I47"/>
    <mergeCell ref="A48:I48"/>
    <mergeCell ref="A44:I44"/>
    <mergeCell ref="A45:I45"/>
    <mergeCell ref="A46:I46"/>
    <mergeCell ref="A37:I37"/>
    <mergeCell ref="A38:I38"/>
    <mergeCell ref="A31:I31"/>
    <mergeCell ref="A32:I32"/>
    <mergeCell ref="A33:I33"/>
    <mergeCell ref="A34:I34"/>
    <mergeCell ref="A28:I28"/>
    <mergeCell ref="A29:I29"/>
    <mergeCell ref="A17:A19"/>
    <mergeCell ref="A30:I30"/>
    <mergeCell ref="J11:K11"/>
    <mergeCell ref="J12:K12"/>
    <mergeCell ref="J13:K13"/>
    <mergeCell ref="A43:I43"/>
    <mergeCell ref="A39:I39"/>
    <mergeCell ref="A40:I40"/>
    <mergeCell ref="A41:I41"/>
    <mergeCell ref="A42:I42"/>
    <mergeCell ref="A35:I35"/>
    <mergeCell ref="A36:I36"/>
    <mergeCell ref="F17:I17"/>
    <mergeCell ref="G18:I18"/>
    <mergeCell ref="F18:F19"/>
    <mergeCell ref="C17:C19"/>
    <mergeCell ref="D17:D19"/>
    <mergeCell ref="O17:O19"/>
    <mergeCell ref="N17:N19"/>
    <mergeCell ref="Q17:Q19"/>
    <mergeCell ref="J18:J19"/>
    <mergeCell ref="K18:M18"/>
    <mergeCell ref="J17:M17"/>
    <mergeCell ref="P17:P19"/>
  </mergeCells>
  <pageMargins left="0.25" right="0" top="0.39370078740157483" bottom="0.39370078740157483" header="0.19" footer="0.18"/>
  <pageSetup paperSize="9" scale="98" orientation="landscape" r:id="rId1"/>
  <headerFooter alignWithMargins="0">
    <oddHeader>&amp;LГранд-СМЕТА</oddHeader>
    <oddFooter>&amp;RСтраница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71"/>
  <sheetViews>
    <sheetView showGridLines="0" topLeftCell="A46" zoomScaleNormal="100" zoomScaleSheetLayoutView="75" workbookViewId="0">
      <selection activeCell="A72" sqref="A72:XFD74"/>
    </sheetView>
  </sheetViews>
  <sheetFormatPr defaultColWidth="9.140625" defaultRowHeight="12.75" outlineLevelRow="2"/>
  <cols>
    <col min="1" max="1" width="3.28515625" style="144" customWidth="1"/>
    <col min="2" max="2" width="16.140625" style="143" customWidth="1"/>
    <col min="3" max="3" width="34.28515625" style="142" customWidth="1"/>
    <col min="4" max="4" width="7.7109375" style="141" customWidth="1"/>
    <col min="5" max="5" width="10" style="140" customWidth="1"/>
    <col min="6" max="6" width="7.28515625" style="139" customWidth="1"/>
    <col min="7" max="10" width="6.7109375" style="139" customWidth="1"/>
    <col min="11" max="11" width="7.28515625" style="187" customWidth="1"/>
    <col min="12" max="15" width="6.7109375" style="139" customWidth="1"/>
    <col min="16" max="16" width="9.7109375" style="139" customWidth="1"/>
    <col min="17" max="17" width="5.7109375" style="138" customWidth="1"/>
    <col min="18" max="16384" width="9.140625" style="138"/>
  </cols>
  <sheetData>
    <row r="1" spans="1:18" outlineLevel="2">
      <c r="A1" s="178" t="s">
        <v>18</v>
      </c>
      <c r="B1" s="163"/>
      <c r="C1" s="162"/>
      <c r="D1" s="179"/>
      <c r="E1" s="214" t="s">
        <v>63</v>
      </c>
      <c r="F1" s="214"/>
      <c r="G1" s="214"/>
      <c r="H1" s="214"/>
      <c r="I1" s="214"/>
      <c r="J1" s="159"/>
      <c r="K1" s="180"/>
      <c r="L1" s="159"/>
      <c r="M1" s="178" t="s">
        <v>19</v>
      </c>
      <c r="N1" s="159"/>
      <c r="O1" s="159"/>
      <c r="P1" s="159"/>
      <c r="Q1"/>
      <c r="R1"/>
    </row>
    <row r="2" spans="1:18" outlineLevel="1">
      <c r="A2" s="167"/>
      <c r="B2" s="163"/>
      <c r="C2" s="162"/>
      <c r="D2" s="161"/>
      <c r="E2" s="161"/>
      <c r="F2" s="159"/>
      <c r="G2" s="177" t="s">
        <v>0</v>
      </c>
      <c r="H2" s="159"/>
      <c r="I2" s="159"/>
      <c r="J2" s="159"/>
      <c r="K2" s="180"/>
      <c r="L2" s="159"/>
      <c r="M2" s="167" t="s">
        <v>95</v>
      </c>
      <c r="N2" s="159"/>
      <c r="O2" s="159"/>
      <c r="P2" s="159"/>
      <c r="Q2"/>
      <c r="R2"/>
    </row>
    <row r="3" spans="1:18" outlineLevel="1">
      <c r="A3" s="167"/>
      <c r="B3" s="163"/>
      <c r="C3" s="162"/>
      <c r="D3" s="161"/>
      <c r="E3" s="161"/>
      <c r="F3" s="159"/>
      <c r="G3" s="177"/>
      <c r="H3" s="159"/>
      <c r="I3" s="159"/>
      <c r="J3" s="159"/>
      <c r="K3" s="180"/>
      <c r="L3" s="167"/>
      <c r="M3" s="167" t="s">
        <v>96</v>
      </c>
      <c r="N3" s="159"/>
      <c r="O3" s="159"/>
      <c r="P3" s="159"/>
      <c r="Q3"/>
      <c r="R3"/>
    </row>
    <row r="4" spans="1:18" outlineLevel="1">
      <c r="A4" s="167" t="s">
        <v>247</v>
      </c>
      <c r="B4" s="163"/>
      <c r="C4" s="162"/>
      <c r="D4" s="161"/>
      <c r="E4" s="161"/>
      <c r="F4" s="159"/>
      <c r="G4" s="159"/>
      <c r="H4" s="159"/>
      <c r="I4" s="159"/>
      <c r="J4" s="159"/>
      <c r="K4" s="180"/>
      <c r="L4" s="159"/>
      <c r="M4" s="167" t="s">
        <v>247</v>
      </c>
      <c r="N4" s="159"/>
      <c r="O4" s="159"/>
      <c r="P4" s="159"/>
      <c r="Q4"/>
      <c r="R4"/>
    </row>
    <row r="5" spans="1:18" outlineLevel="1">
      <c r="A5" s="167" t="s">
        <v>246</v>
      </c>
      <c r="B5" s="163"/>
      <c r="C5" s="162"/>
      <c r="D5" s="161"/>
      <c r="E5" s="161"/>
      <c r="F5" s="159"/>
      <c r="G5" s="159"/>
      <c r="H5" s="159"/>
      <c r="I5" s="159"/>
      <c r="J5" s="159"/>
      <c r="K5" s="180"/>
      <c r="L5" s="159"/>
      <c r="M5" s="167" t="s">
        <v>245</v>
      </c>
      <c r="N5" s="159"/>
      <c r="O5" s="159"/>
      <c r="P5" s="159"/>
      <c r="Q5"/>
      <c r="R5"/>
    </row>
    <row r="6" spans="1:18">
      <c r="A6" s="160"/>
      <c r="B6" s="163"/>
      <c r="C6" s="161"/>
      <c r="D6" s="138"/>
      <c r="E6" s="159"/>
      <c r="F6" s="159"/>
      <c r="G6" s="176" t="s">
        <v>244</v>
      </c>
      <c r="H6" s="176"/>
      <c r="I6" s="176"/>
      <c r="J6" s="159"/>
      <c r="K6" s="180"/>
      <c r="L6" s="159"/>
      <c r="M6" s="159"/>
      <c r="N6" s="159"/>
      <c r="O6" s="159"/>
      <c r="P6" s="159"/>
      <c r="R6"/>
    </row>
    <row r="7" spans="1:18">
      <c r="A7" s="160"/>
      <c r="B7" s="163"/>
      <c r="C7" s="161"/>
      <c r="D7" s="138"/>
      <c r="E7" s="159"/>
      <c r="F7" s="159"/>
      <c r="G7" s="160" t="s">
        <v>1</v>
      </c>
      <c r="H7" s="160"/>
      <c r="I7" s="160"/>
      <c r="J7" s="159"/>
      <c r="K7" s="180"/>
      <c r="L7" s="159"/>
      <c r="M7" s="159"/>
      <c r="N7" s="159"/>
      <c r="O7" s="159"/>
      <c r="P7" s="159"/>
      <c r="R7"/>
    </row>
    <row r="8" spans="1:18">
      <c r="A8" s="160"/>
      <c r="B8" s="163"/>
      <c r="C8" s="161"/>
      <c r="D8" s="138"/>
      <c r="E8" s="159"/>
      <c r="F8" s="159"/>
      <c r="G8" s="159"/>
      <c r="H8" s="159"/>
      <c r="I8" s="159"/>
      <c r="J8" s="159"/>
      <c r="K8" s="180"/>
      <c r="L8" s="159"/>
      <c r="M8" s="159"/>
      <c r="N8" s="159"/>
      <c r="O8" s="159"/>
      <c r="P8" s="159"/>
    </row>
    <row r="9" spans="1:18">
      <c r="A9" s="160"/>
      <c r="B9" s="163"/>
      <c r="C9" s="175" t="s">
        <v>2</v>
      </c>
      <c r="D9" s="146" t="s">
        <v>243</v>
      </c>
      <c r="E9" s="159"/>
      <c r="F9" s="159"/>
      <c r="G9" s="160"/>
      <c r="H9" s="159"/>
      <c r="I9" s="159"/>
      <c r="J9" s="159"/>
      <c r="K9" s="180"/>
      <c r="L9" s="159"/>
      <c r="M9" s="159"/>
      <c r="N9" s="159"/>
      <c r="O9" s="159"/>
      <c r="P9" s="159"/>
    </row>
    <row r="10" spans="1:18">
      <c r="A10" s="160"/>
      <c r="B10" s="163"/>
      <c r="C10" s="161"/>
      <c r="D10" s="174"/>
      <c r="E10" s="172"/>
      <c r="F10" s="172"/>
      <c r="G10" s="173" t="s">
        <v>3</v>
      </c>
      <c r="H10" s="173"/>
      <c r="I10" s="173"/>
      <c r="J10" s="172"/>
      <c r="K10" s="181"/>
      <c r="L10" s="159"/>
      <c r="M10" s="159"/>
      <c r="N10" s="159"/>
      <c r="O10" s="159"/>
      <c r="P10" s="159"/>
    </row>
    <row r="11" spans="1:18">
      <c r="A11" s="171"/>
      <c r="B11" s="170"/>
      <c r="C11" s="161"/>
      <c r="D11" s="138"/>
      <c r="E11" s="159"/>
      <c r="F11" s="159"/>
      <c r="G11" s="159"/>
      <c r="H11" s="159"/>
      <c r="I11" s="159"/>
      <c r="J11" s="159"/>
      <c r="K11" s="180"/>
      <c r="L11" s="159"/>
      <c r="M11" s="159"/>
      <c r="N11" s="159"/>
      <c r="O11" s="159"/>
      <c r="P11" s="159"/>
    </row>
    <row r="12" spans="1:18">
      <c r="A12" s="160"/>
      <c r="B12" s="163"/>
      <c r="C12" s="161"/>
      <c r="D12" s="146" t="s">
        <v>242</v>
      </c>
      <c r="E12" s="159"/>
      <c r="F12" s="159"/>
      <c r="G12" s="159"/>
      <c r="H12" s="146"/>
      <c r="I12" s="146"/>
      <c r="J12" s="146"/>
      <c r="K12" s="180"/>
      <c r="L12" s="159"/>
      <c r="M12" s="159"/>
      <c r="N12" s="169" t="s">
        <v>241</v>
      </c>
      <c r="O12" s="165"/>
      <c r="P12" s="165"/>
      <c r="Q12" s="159"/>
    </row>
    <row r="13" spans="1:18">
      <c r="A13" s="160"/>
      <c r="B13" s="163"/>
      <c r="C13" s="161"/>
      <c r="D13" s="146" t="s">
        <v>59</v>
      </c>
      <c r="E13" s="159"/>
      <c r="F13" s="159"/>
      <c r="G13" s="159"/>
      <c r="H13" s="146"/>
      <c r="I13" s="146"/>
      <c r="J13" s="212" t="s">
        <v>240</v>
      </c>
      <c r="K13" s="205"/>
      <c r="L13" s="167" t="s">
        <v>55</v>
      </c>
      <c r="M13" s="159"/>
      <c r="N13" s="166" t="s">
        <v>239</v>
      </c>
      <c r="O13" s="165"/>
      <c r="P13" s="168">
        <f>P14+P15</f>
        <v>134.697</v>
      </c>
    </row>
    <row r="14" spans="1:18" outlineLevel="1">
      <c r="A14" s="160"/>
      <c r="B14" s="163"/>
      <c r="C14" s="161"/>
      <c r="D14" s="146" t="s">
        <v>61</v>
      </c>
      <c r="E14" s="159"/>
      <c r="F14" s="159"/>
      <c r="G14" s="159"/>
      <c r="H14" s="146"/>
      <c r="I14" s="146"/>
      <c r="J14" s="212" t="s">
        <v>238</v>
      </c>
      <c r="K14" s="205"/>
      <c r="L14" s="167" t="s">
        <v>55</v>
      </c>
      <c r="M14" s="159"/>
      <c r="N14" s="166" t="s">
        <v>237</v>
      </c>
      <c r="O14" s="165"/>
      <c r="P14" s="168">
        <f>ROUND(15.467*4.38,3)</f>
        <v>67.745000000000005</v>
      </c>
    </row>
    <row r="15" spans="1:18" outlineLevel="1">
      <c r="A15" s="160"/>
      <c r="B15" s="163"/>
      <c r="C15" s="161"/>
      <c r="D15" s="146" t="s">
        <v>60</v>
      </c>
      <c r="E15" s="159"/>
      <c r="F15" s="159"/>
      <c r="G15" s="159"/>
      <c r="H15" s="146"/>
      <c r="I15" s="146"/>
      <c r="J15" s="212" t="s">
        <v>236</v>
      </c>
      <c r="K15" s="205"/>
      <c r="L15" s="167" t="s">
        <v>55</v>
      </c>
      <c r="M15" s="159"/>
      <c r="N15" s="166" t="s">
        <v>235</v>
      </c>
      <c r="O15" s="165"/>
      <c r="P15" s="168">
        <f>ROUND(15.979*4.19,3)</f>
        <v>66.951999999999998</v>
      </c>
    </row>
    <row r="16" spans="1:18">
      <c r="A16" s="160"/>
      <c r="B16" s="163"/>
      <c r="C16" s="161"/>
      <c r="D16" s="146" t="s">
        <v>234</v>
      </c>
      <c r="E16" s="159"/>
      <c r="F16" s="159"/>
      <c r="G16" s="159"/>
      <c r="H16" s="146"/>
      <c r="I16" s="146"/>
      <c r="J16" s="212" t="s">
        <v>233</v>
      </c>
      <c r="K16" s="205"/>
      <c r="L16" s="167" t="s">
        <v>55</v>
      </c>
      <c r="M16" s="159"/>
      <c r="N16" s="166"/>
      <c r="O16" s="165"/>
      <c r="P16" s="165"/>
    </row>
    <row r="17" spans="1:17" outlineLevel="1">
      <c r="A17" s="160"/>
      <c r="B17" s="163"/>
      <c r="C17" s="161"/>
      <c r="D17" s="146" t="s">
        <v>57</v>
      </c>
      <c r="E17" s="159"/>
      <c r="F17" s="159"/>
      <c r="G17" s="159"/>
      <c r="H17" s="146"/>
      <c r="I17" s="146"/>
      <c r="J17" s="212" t="s">
        <v>232</v>
      </c>
      <c r="K17" s="205"/>
      <c r="L17" s="167" t="s">
        <v>58</v>
      </c>
      <c r="M17" s="159"/>
      <c r="N17" s="166"/>
      <c r="O17" s="165"/>
      <c r="P17" s="165"/>
    </row>
    <row r="18" spans="1:17">
      <c r="A18" s="160"/>
      <c r="B18" s="163"/>
      <c r="C18" s="161"/>
      <c r="D18" s="164" t="s">
        <v>231</v>
      </c>
      <c r="E18" s="159"/>
      <c r="F18" s="159"/>
      <c r="G18" s="159"/>
      <c r="H18" s="159"/>
      <c r="I18" s="159"/>
      <c r="J18" s="159"/>
      <c r="K18" s="180"/>
      <c r="L18" s="159"/>
      <c r="M18" s="159"/>
      <c r="N18" s="159"/>
      <c r="O18" s="159"/>
      <c r="P18" s="159"/>
    </row>
    <row r="19" spans="1:17">
      <c r="A19" s="160"/>
      <c r="B19" s="163"/>
      <c r="C19" s="162"/>
      <c r="D19" s="161"/>
      <c r="E19" s="160"/>
      <c r="F19" s="159"/>
      <c r="G19" s="159"/>
      <c r="H19" s="159"/>
      <c r="I19" s="159"/>
      <c r="J19" s="159"/>
      <c r="K19" s="180"/>
      <c r="L19" s="159"/>
      <c r="M19" s="159"/>
      <c r="N19" s="159"/>
      <c r="O19" s="159"/>
      <c r="P19" s="159"/>
    </row>
    <row r="20" spans="1:17" ht="19.5" customHeight="1">
      <c r="A20" s="215" t="s">
        <v>4</v>
      </c>
      <c r="B20" s="218" t="s">
        <v>230</v>
      </c>
      <c r="C20" s="215" t="s">
        <v>5</v>
      </c>
      <c r="D20" s="215" t="s">
        <v>6</v>
      </c>
      <c r="E20" s="215" t="s">
        <v>7</v>
      </c>
      <c r="F20" s="215" t="s">
        <v>20</v>
      </c>
      <c r="G20" s="216"/>
      <c r="H20" s="216"/>
      <c r="I20" s="216"/>
      <c r="J20" s="215" t="s">
        <v>21</v>
      </c>
      <c r="K20" s="222"/>
      <c r="L20" s="222"/>
      <c r="M20" s="222"/>
      <c r="N20" s="222"/>
      <c r="O20" s="215" t="s">
        <v>13</v>
      </c>
      <c r="P20" s="215" t="s">
        <v>15</v>
      </c>
      <c r="Q20" s="221" t="s">
        <v>229</v>
      </c>
    </row>
    <row r="21" spans="1:17" ht="18.75" customHeight="1">
      <c r="A21" s="216"/>
      <c r="B21" s="219"/>
      <c r="C21" s="217"/>
      <c r="D21" s="215"/>
      <c r="E21" s="215"/>
      <c r="F21" s="215" t="s">
        <v>8</v>
      </c>
      <c r="G21" s="215" t="s">
        <v>10</v>
      </c>
      <c r="H21" s="216"/>
      <c r="I21" s="216"/>
      <c r="J21" s="215" t="s">
        <v>228</v>
      </c>
      <c r="K21" s="223" t="s">
        <v>8</v>
      </c>
      <c r="L21" s="215" t="s">
        <v>10</v>
      </c>
      <c r="M21" s="216"/>
      <c r="N21" s="216"/>
      <c r="O21" s="215"/>
      <c r="P21" s="215"/>
      <c r="Q21" s="221"/>
    </row>
    <row r="22" spans="1:17" ht="22.5" customHeight="1">
      <c r="A22" s="216"/>
      <c r="B22" s="219"/>
      <c r="C22" s="217"/>
      <c r="D22" s="215"/>
      <c r="E22" s="215"/>
      <c r="F22" s="216"/>
      <c r="G22" s="157" t="s">
        <v>9</v>
      </c>
      <c r="H22" s="157" t="s">
        <v>17</v>
      </c>
      <c r="I22" s="157" t="s">
        <v>12</v>
      </c>
      <c r="J22" s="217"/>
      <c r="K22" s="224"/>
      <c r="L22" s="157" t="s">
        <v>9</v>
      </c>
      <c r="M22" s="157" t="s">
        <v>17</v>
      </c>
      <c r="N22" s="157" t="s">
        <v>12</v>
      </c>
      <c r="O22" s="215"/>
      <c r="P22" s="215"/>
      <c r="Q22" s="221"/>
    </row>
    <row r="23" spans="1:17">
      <c r="A23" s="154">
        <v>1</v>
      </c>
      <c r="B23" s="158">
        <v>2</v>
      </c>
      <c r="C23" s="157">
        <v>3</v>
      </c>
      <c r="D23" s="157">
        <v>4</v>
      </c>
      <c r="E23" s="151">
        <v>5</v>
      </c>
      <c r="F23" s="156">
        <v>6</v>
      </c>
      <c r="G23" s="156">
        <v>7</v>
      </c>
      <c r="H23" s="156">
        <v>8</v>
      </c>
      <c r="I23" s="156">
        <v>9</v>
      </c>
      <c r="J23" s="156">
        <v>10</v>
      </c>
      <c r="K23" s="182">
        <v>11</v>
      </c>
      <c r="L23" s="156">
        <v>12</v>
      </c>
      <c r="M23" s="156">
        <v>13</v>
      </c>
      <c r="N23" s="156">
        <v>14</v>
      </c>
      <c r="O23" s="156">
        <v>15</v>
      </c>
      <c r="P23" s="156">
        <v>16</v>
      </c>
      <c r="Q23" s="156">
        <v>17</v>
      </c>
    </row>
    <row r="24" spans="1:17" ht="19.899999999999999" customHeight="1">
      <c r="A24" s="220" t="s">
        <v>227</v>
      </c>
      <c r="B24" s="211"/>
      <c r="C24" s="211"/>
      <c r="D24" s="211"/>
      <c r="E24" s="211"/>
      <c r="F24" s="211"/>
      <c r="G24" s="211"/>
      <c r="H24" s="211"/>
      <c r="I24" s="211"/>
      <c r="J24" s="211"/>
      <c r="K24" s="211"/>
      <c r="L24" s="211"/>
      <c r="M24" s="211"/>
      <c r="N24" s="211"/>
      <c r="O24" s="211"/>
      <c r="P24" s="211"/>
      <c r="Q24" s="211"/>
    </row>
    <row r="25" spans="1:17" ht="48">
      <c r="A25" s="154">
        <v>1</v>
      </c>
      <c r="B25" s="153" t="s">
        <v>226</v>
      </c>
      <c r="C25" s="152" t="s">
        <v>225</v>
      </c>
      <c r="D25" s="151" t="s">
        <v>22</v>
      </c>
      <c r="E25" s="155">
        <v>2</v>
      </c>
      <c r="F25" s="149">
        <v>20.190000000000001</v>
      </c>
      <c r="G25" s="149">
        <v>12.7</v>
      </c>
      <c r="H25" s="147"/>
      <c r="I25" s="147"/>
      <c r="J25" s="147"/>
      <c r="K25" s="183">
        <v>40</v>
      </c>
      <c r="L25" s="147">
        <v>25</v>
      </c>
      <c r="M25" s="147"/>
      <c r="N25" s="147"/>
      <c r="O25" s="147">
        <v>1.03</v>
      </c>
      <c r="P25" s="147">
        <v>2.06</v>
      </c>
      <c r="Q25" s="147"/>
    </row>
    <row r="26" spans="1:17" ht="36">
      <c r="A26" s="154">
        <v>2</v>
      </c>
      <c r="B26" s="153" t="s">
        <v>223</v>
      </c>
      <c r="C26" s="152" t="s">
        <v>224</v>
      </c>
      <c r="D26" s="151" t="s">
        <v>22</v>
      </c>
      <c r="E26" s="150">
        <v>3</v>
      </c>
      <c r="F26" s="149">
        <v>12.7</v>
      </c>
      <c r="G26" s="149">
        <v>12.7</v>
      </c>
      <c r="H26" s="147"/>
      <c r="I26" s="147"/>
      <c r="J26" s="147"/>
      <c r="K26" s="183">
        <v>38</v>
      </c>
      <c r="L26" s="147">
        <v>38</v>
      </c>
      <c r="M26" s="147"/>
      <c r="N26" s="147"/>
      <c r="O26" s="147">
        <v>1.03</v>
      </c>
      <c r="P26" s="147">
        <v>3.09</v>
      </c>
      <c r="Q26" s="147"/>
    </row>
    <row r="27" spans="1:17" ht="36">
      <c r="A27" s="154">
        <v>3</v>
      </c>
      <c r="B27" s="153" t="s">
        <v>223</v>
      </c>
      <c r="C27" s="152" t="s">
        <v>222</v>
      </c>
      <c r="D27" s="151" t="s">
        <v>22</v>
      </c>
      <c r="E27" s="155">
        <v>2</v>
      </c>
      <c r="F27" s="149">
        <v>12.7</v>
      </c>
      <c r="G27" s="149">
        <v>12.7</v>
      </c>
      <c r="H27" s="147"/>
      <c r="I27" s="147"/>
      <c r="J27" s="147"/>
      <c r="K27" s="183">
        <v>25</v>
      </c>
      <c r="L27" s="147">
        <v>25</v>
      </c>
      <c r="M27" s="147"/>
      <c r="N27" s="147"/>
      <c r="O27" s="147">
        <v>1.03</v>
      </c>
      <c r="P27" s="147">
        <v>2.06</v>
      </c>
      <c r="Q27" s="147"/>
    </row>
    <row r="28" spans="1:17" ht="24">
      <c r="A28" s="154">
        <v>4</v>
      </c>
      <c r="B28" s="153" t="s">
        <v>221</v>
      </c>
      <c r="C28" s="152" t="s">
        <v>220</v>
      </c>
      <c r="D28" s="151" t="s">
        <v>219</v>
      </c>
      <c r="E28" s="155">
        <v>1</v>
      </c>
      <c r="F28" s="149">
        <v>292.87</v>
      </c>
      <c r="G28" s="149">
        <v>171.83</v>
      </c>
      <c r="H28" s="149">
        <v>97.81</v>
      </c>
      <c r="I28" s="149">
        <v>15.67</v>
      </c>
      <c r="J28" s="147"/>
      <c r="K28" s="183">
        <v>293</v>
      </c>
      <c r="L28" s="147">
        <v>172</v>
      </c>
      <c r="M28" s="147">
        <v>98</v>
      </c>
      <c r="N28" s="147">
        <v>16</v>
      </c>
      <c r="O28" s="147">
        <v>12.3</v>
      </c>
      <c r="P28" s="147">
        <v>12.3</v>
      </c>
      <c r="Q28" s="147"/>
    </row>
    <row r="29" spans="1:17" ht="24">
      <c r="A29" s="154">
        <v>5</v>
      </c>
      <c r="B29" s="153" t="s">
        <v>218</v>
      </c>
      <c r="C29" s="152" t="s">
        <v>217</v>
      </c>
      <c r="D29" s="151" t="s">
        <v>22</v>
      </c>
      <c r="E29" s="155">
        <v>1</v>
      </c>
      <c r="F29" s="149">
        <v>270.07</v>
      </c>
      <c r="G29" s="149">
        <v>157.66</v>
      </c>
      <c r="H29" s="149">
        <v>33.82</v>
      </c>
      <c r="I29" s="149">
        <v>6.87</v>
      </c>
      <c r="J29" s="147"/>
      <c r="K29" s="183">
        <v>270</v>
      </c>
      <c r="L29" s="147">
        <v>158</v>
      </c>
      <c r="M29" s="147">
        <v>34</v>
      </c>
      <c r="N29" s="147">
        <v>7</v>
      </c>
      <c r="O29" s="147">
        <v>10.1</v>
      </c>
      <c r="P29" s="147">
        <v>10.1</v>
      </c>
      <c r="Q29" s="147"/>
    </row>
    <row r="30" spans="1:17" ht="24">
      <c r="A30" s="154">
        <v>6</v>
      </c>
      <c r="B30" s="153" t="s">
        <v>30</v>
      </c>
      <c r="C30" s="152" t="s">
        <v>31</v>
      </c>
      <c r="D30" s="151" t="s">
        <v>22</v>
      </c>
      <c r="E30" s="155">
        <v>2</v>
      </c>
      <c r="F30" s="149">
        <v>14.81</v>
      </c>
      <c r="G30" s="149">
        <v>12.15</v>
      </c>
      <c r="H30" s="149">
        <v>2.2999999999999998</v>
      </c>
      <c r="I30" s="149">
        <v>0.37</v>
      </c>
      <c r="J30" s="147"/>
      <c r="K30" s="183">
        <v>30</v>
      </c>
      <c r="L30" s="147">
        <v>24</v>
      </c>
      <c r="M30" s="147">
        <v>5</v>
      </c>
      <c r="N30" s="147">
        <v>1</v>
      </c>
      <c r="O30" s="147">
        <v>0.87</v>
      </c>
      <c r="P30" s="147">
        <v>1.74</v>
      </c>
      <c r="Q30" s="147"/>
    </row>
    <row r="31" spans="1:17" ht="24">
      <c r="A31" s="154">
        <v>7</v>
      </c>
      <c r="B31" s="153" t="s">
        <v>24</v>
      </c>
      <c r="C31" s="152" t="s">
        <v>33</v>
      </c>
      <c r="D31" s="151" t="s">
        <v>22</v>
      </c>
      <c r="E31" s="155">
        <v>6</v>
      </c>
      <c r="F31" s="149">
        <v>39.08</v>
      </c>
      <c r="G31" s="149">
        <v>19.98</v>
      </c>
      <c r="H31" s="149">
        <v>5.1100000000000003</v>
      </c>
      <c r="I31" s="149">
        <v>0.74</v>
      </c>
      <c r="J31" s="147"/>
      <c r="K31" s="183">
        <v>234</v>
      </c>
      <c r="L31" s="147">
        <v>120</v>
      </c>
      <c r="M31" s="147">
        <v>31</v>
      </c>
      <c r="N31" s="147">
        <v>4</v>
      </c>
      <c r="O31" s="147">
        <v>1.43</v>
      </c>
      <c r="P31" s="147">
        <v>8.58</v>
      </c>
      <c r="Q31" s="147"/>
    </row>
    <row r="32" spans="1:17" ht="48">
      <c r="A32" s="154">
        <v>8</v>
      </c>
      <c r="B32" s="153" t="s">
        <v>29</v>
      </c>
      <c r="C32" s="152" t="s">
        <v>216</v>
      </c>
      <c r="D32" s="151" t="s">
        <v>22</v>
      </c>
      <c r="E32" s="155">
        <v>1</v>
      </c>
      <c r="F32" s="149">
        <v>184.7</v>
      </c>
      <c r="G32" s="149">
        <v>20.92</v>
      </c>
      <c r="H32" s="149">
        <v>1.66</v>
      </c>
      <c r="I32" s="149">
        <v>7.0000000000000007E-2</v>
      </c>
      <c r="J32" s="147"/>
      <c r="K32" s="183">
        <v>185</v>
      </c>
      <c r="L32" s="147">
        <v>21</v>
      </c>
      <c r="M32" s="147">
        <v>2</v>
      </c>
      <c r="N32" s="147"/>
      <c r="O32" s="147">
        <v>1.56</v>
      </c>
      <c r="P32" s="147">
        <v>1.56</v>
      </c>
      <c r="Q32" s="147"/>
    </row>
    <row r="33" spans="1:17" ht="24">
      <c r="A33" s="154">
        <v>9</v>
      </c>
      <c r="B33" s="153" t="s">
        <v>215</v>
      </c>
      <c r="C33" s="152" t="s">
        <v>214</v>
      </c>
      <c r="D33" s="151" t="s">
        <v>23</v>
      </c>
      <c r="E33" s="155">
        <v>0.04</v>
      </c>
      <c r="F33" s="149">
        <v>1553.96</v>
      </c>
      <c r="G33" s="149">
        <v>603.5</v>
      </c>
      <c r="H33" s="149">
        <v>21.69</v>
      </c>
      <c r="I33" s="149">
        <v>1.48</v>
      </c>
      <c r="J33" s="147"/>
      <c r="K33" s="183">
        <v>62</v>
      </c>
      <c r="L33" s="147">
        <v>24</v>
      </c>
      <c r="M33" s="147">
        <v>1</v>
      </c>
      <c r="N33" s="147"/>
      <c r="O33" s="147">
        <v>43.2</v>
      </c>
      <c r="P33" s="147">
        <v>1.73</v>
      </c>
      <c r="Q33" s="147"/>
    </row>
    <row r="34" spans="1:17" ht="36">
      <c r="A34" s="154">
        <v>10</v>
      </c>
      <c r="B34" s="153" t="s">
        <v>213</v>
      </c>
      <c r="C34" s="152" t="s">
        <v>212</v>
      </c>
      <c r="D34" s="151" t="s">
        <v>37</v>
      </c>
      <c r="E34" s="150">
        <v>1</v>
      </c>
      <c r="F34" s="149">
        <v>1324.99</v>
      </c>
      <c r="G34" s="149">
        <v>238.66</v>
      </c>
      <c r="H34" s="149">
        <v>655.24</v>
      </c>
      <c r="I34" s="149">
        <v>79.87</v>
      </c>
      <c r="J34" s="147"/>
      <c r="K34" s="183">
        <v>1325</v>
      </c>
      <c r="L34" s="147">
        <v>239</v>
      </c>
      <c r="M34" s="147">
        <v>655</v>
      </c>
      <c r="N34" s="147">
        <v>80</v>
      </c>
      <c r="O34" s="147">
        <v>17.600000000000001</v>
      </c>
      <c r="P34" s="147">
        <v>17.600000000000001</v>
      </c>
      <c r="Q34" s="147"/>
    </row>
    <row r="35" spans="1:17" ht="19.899999999999999" customHeight="1">
      <c r="A35" s="220" t="s">
        <v>211</v>
      </c>
      <c r="B35" s="211"/>
      <c r="C35" s="211"/>
      <c r="D35" s="211"/>
      <c r="E35" s="211"/>
      <c r="F35" s="211"/>
      <c r="G35" s="211"/>
      <c r="H35" s="211"/>
      <c r="I35" s="211"/>
      <c r="J35" s="211"/>
      <c r="K35" s="211"/>
      <c r="L35" s="211"/>
      <c r="M35" s="211"/>
      <c r="N35" s="211"/>
      <c r="O35" s="211"/>
      <c r="P35" s="211"/>
      <c r="Q35" s="211"/>
    </row>
    <row r="36" spans="1:17" ht="61.15" customHeight="1">
      <c r="A36" s="154">
        <v>11</v>
      </c>
      <c r="B36" s="153" t="s">
        <v>28</v>
      </c>
      <c r="C36" s="152" t="s">
        <v>210</v>
      </c>
      <c r="D36" s="151" t="s">
        <v>27</v>
      </c>
      <c r="E36" s="155">
        <v>2</v>
      </c>
      <c r="F36" s="147"/>
      <c r="G36" s="147"/>
      <c r="H36" s="147"/>
      <c r="I36" s="147"/>
      <c r="J36" s="147">
        <v>10891</v>
      </c>
      <c r="K36" s="183">
        <v>10891</v>
      </c>
      <c r="L36" s="147"/>
      <c r="M36" s="147"/>
      <c r="N36" s="147"/>
      <c r="O36" s="147"/>
      <c r="P36" s="147"/>
      <c r="Q36" s="147"/>
    </row>
    <row r="37" spans="1:17" ht="44.45" customHeight="1">
      <c r="A37" s="154">
        <v>12</v>
      </c>
      <c r="B37" s="153" t="s">
        <v>28</v>
      </c>
      <c r="C37" s="152" t="s">
        <v>209</v>
      </c>
      <c r="D37" s="151" t="s">
        <v>27</v>
      </c>
      <c r="E37" s="150">
        <v>3</v>
      </c>
      <c r="F37" s="149">
        <v>88.81</v>
      </c>
      <c r="G37" s="147"/>
      <c r="H37" s="147"/>
      <c r="I37" s="147"/>
      <c r="J37" s="147"/>
      <c r="K37" s="183">
        <v>266</v>
      </c>
      <c r="L37" s="147"/>
      <c r="M37" s="147"/>
      <c r="N37" s="147"/>
      <c r="O37" s="147"/>
      <c r="P37" s="147"/>
      <c r="Q37" s="147"/>
    </row>
    <row r="38" spans="1:17" ht="43.15" customHeight="1">
      <c r="A38" s="154">
        <v>13</v>
      </c>
      <c r="B38" s="153" t="s">
        <v>28</v>
      </c>
      <c r="C38" s="152" t="s">
        <v>208</v>
      </c>
      <c r="D38" s="151" t="s">
        <v>27</v>
      </c>
      <c r="E38" s="155">
        <v>2</v>
      </c>
      <c r="F38" s="149">
        <v>947.29</v>
      </c>
      <c r="G38" s="147"/>
      <c r="H38" s="147"/>
      <c r="I38" s="147"/>
      <c r="J38" s="147"/>
      <c r="K38" s="183">
        <v>1895</v>
      </c>
      <c r="L38" s="147"/>
      <c r="M38" s="147"/>
      <c r="N38" s="147"/>
      <c r="O38" s="147"/>
      <c r="P38" s="147"/>
      <c r="Q38" s="147"/>
    </row>
    <row r="39" spans="1:17" ht="55.15" customHeight="1">
      <c r="A39" s="154">
        <v>14</v>
      </c>
      <c r="B39" s="153" t="s">
        <v>28</v>
      </c>
      <c r="C39" s="152" t="s">
        <v>207</v>
      </c>
      <c r="D39" s="151" t="s">
        <v>27</v>
      </c>
      <c r="E39" s="150">
        <v>6</v>
      </c>
      <c r="F39" s="149">
        <v>118.41</v>
      </c>
      <c r="G39" s="147"/>
      <c r="H39" s="147"/>
      <c r="I39" s="147"/>
      <c r="J39" s="147"/>
      <c r="K39" s="183">
        <v>710</v>
      </c>
      <c r="L39" s="147"/>
      <c r="M39" s="147"/>
      <c r="N39" s="147"/>
      <c r="O39" s="147"/>
      <c r="P39" s="147"/>
      <c r="Q39" s="147"/>
    </row>
    <row r="40" spans="1:17" ht="42" customHeight="1">
      <c r="A40" s="154">
        <v>15</v>
      </c>
      <c r="B40" s="153" t="s">
        <v>28</v>
      </c>
      <c r="C40" s="152" t="s">
        <v>206</v>
      </c>
      <c r="D40" s="151" t="s">
        <v>27</v>
      </c>
      <c r="E40" s="155">
        <v>2</v>
      </c>
      <c r="F40" s="149">
        <v>773.63</v>
      </c>
      <c r="G40" s="147"/>
      <c r="H40" s="147"/>
      <c r="I40" s="147"/>
      <c r="J40" s="147"/>
      <c r="K40" s="183">
        <v>1547</v>
      </c>
      <c r="L40" s="147"/>
      <c r="M40" s="147"/>
      <c r="N40" s="147"/>
      <c r="O40" s="147"/>
      <c r="P40" s="147"/>
      <c r="Q40" s="147"/>
    </row>
    <row r="41" spans="1:17" ht="24">
      <c r="A41" s="154">
        <v>16</v>
      </c>
      <c r="B41" s="153" t="s">
        <v>32</v>
      </c>
      <c r="C41" s="152" t="s">
        <v>205</v>
      </c>
      <c r="D41" s="151" t="s">
        <v>27</v>
      </c>
      <c r="E41" s="155">
        <v>6</v>
      </c>
      <c r="F41" s="149">
        <v>752.93</v>
      </c>
      <c r="G41" s="147"/>
      <c r="H41" s="147"/>
      <c r="I41" s="147"/>
      <c r="J41" s="147"/>
      <c r="K41" s="183">
        <v>4518</v>
      </c>
      <c r="L41" s="147"/>
      <c r="M41" s="147"/>
      <c r="N41" s="147"/>
      <c r="O41" s="147"/>
      <c r="P41" s="147"/>
      <c r="Q41" s="147"/>
    </row>
    <row r="42" spans="1:17" ht="24">
      <c r="A42" s="154">
        <v>17</v>
      </c>
      <c r="B42" s="153" t="s">
        <v>204</v>
      </c>
      <c r="C42" s="152" t="s">
        <v>203</v>
      </c>
      <c r="D42" s="151" t="s">
        <v>27</v>
      </c>
      <c r="E42" s="155">
        <v>1</v>
      </c>
      <c r="F42" s="147"/>
      <c r="G42" s="147"/>
      <c r="H42" s="147"/>
      <c r="I42" s="147"/>
      <c r="J42" s="147">
        <v>5088</v>
      </c>
      <c r="K42" s="183">
        <v>5088</v>
      </c>
      <c r="L42" s="147"/>
      <c r="M42" s="147"/>
      <c r="N42" s="147"/>
      <c r="O42" s="147"/>
      <c r="P42" s="147"/>
      <c r="Q42" s="147"/>
    </row>
    <row r="43" spans="1:17" ht="48">
      <c r="A43" s="154">
        <v>18</v>
      </c>
      <c r="B43" s="153" t="s">
        <v>202</v>
      </c>
      <c r="C43" s="152" t="s">
        <v>201</v>
      </c>
      <c r="D43" s="151" t="s">
        <v>36</v>
      </c>
      <c r="E43" s="150">
        <v>0.05</v>
      </c>
      <c r="F43" s="149">
        <v>5800</v>
      </c>
      <c r="G43" s="147"/>
      <c r="H43" s="147"/>
      <c r="I43" s="147"/>
      <c r="J43" s="147"/>
      <c r="K43" s="183">
        <v>290</v>
      </c>
      <c r="L43" s="147"/>
      <c r="M43" s="147"/>
      <c r="N43" s="147"/>
      <c r="O43" s="147"/>
      <c r="P43" s="147"/>
      <c r="Q43" s="147"/>
    </row>
    <row r="44" spans="1:17" ht="42.6" customHeight="1">
      <c r="A44" s="154">
        <v>19</v>
      </c>
      <c r="B44" s="153" t="s">
        <v>28</v>
      </c>
      <c r="C44" s="152" t="s">
        <v>200</v>
      </c>
      <c r="D44" s="151" t="s">
        <v>36</v>
      </c>
      <c r="E44" s="150">
        <v>0.05</v>
      </c>
      <c r="F44" s="149">
        <v>4973.3</v>
      </c>
      <c r="G44" s="147"/>
      <c r="H44" s="147"/>
      <c r="I44" s="147"/>
      <c r="J44" s="147"/>
      <c r="K44" s="183">
        <v>249</v>
      </c>
      <c r="L44" s="147"/>
      <c r="M44" s="147"/>
      <c r="N44" s="147"/>
      <c r="O44" s="147"/>
      <c r="P44" s="147"/>
      <c r="Q44" s="147"/>
    </row>
    <row r="45" spans="1:17">
      <c r="A45" s="213" t="s">
        <v>44</v>
      </c>
      <c r="B45" s="211"/>
      <c r="C45" s="211"/>
      <c r="D45" s="211"/>
      <c r="E45" s="211"/>
      <c r="F45" s="211"/>
      <c r="G45" s="211"/>
      <c r="H45" s="211"/>
      <c r="I45" s="211"/>
      <c r="J45" s="211"/>
      <c r="K45" s="184">
        <v>27956</v>
      </c>
      <c r="L45" s="149">
        <v>846</v>
      </c>
      <c r="M45" s="149">
        <v>826</v>
      </c>
      <c r="N45" s="149">
        <v>108</v>
      </c>
      <c r="O45" s="147"/>
      <c r="P45" s="149">
        <v>60.82</v>
      </c>
      <c r="Q45" s="147"/>
    </row>
    <row r="46" spans="1:17">
      <c r="A46" s="213" t="s">
        <v>45</v>
      </c>
      <c r="B46" s="211"/>
      <c r="C46" s="211"/>
      <c r="D46" s="211"/>
      <c r="E46" s="211"/>
      <c r="F46" s="211"/>
      <c r="G46" s="211"/>
      <c r="H46" s="211"/>
      <c r="I46" s="211"/>
      <c r="J46" s="211"/>
      <c r="K46" s="184">
        <v>29421</v>
      </c>
      <c r="L46" s="149">
        <v>1191</v>
      </c>
      <c r="M46" s="149">
        <v>1122</v>
      </c>
      <c r="N46" s="149">
        <v>152</v>
      </c>
      <c r="O46" s="147"/>
      <c r="P46" s="149">
        <v>82.1</v>
      </c>
      <c r="Q46" s="147"/>
    </row>
    <row r="47" spans="1:17">
      <c r="A47" s="213" t="s">
        <v>46</v>
      </c>
      <c r="B47" s="211"/>
      <c r="C47" s="211"/>
      <c r="D47" s="211"/>
      <c r="E47" s="211"/>
      <c r="F47" s="211"/>
      <c r="G47" s="211"/>
      <c r="H47" s="211"/>
      <c r="I47" s="211"/>
      <c r="J47" s="211"/>
      <c r="K47" s="183"/>
      <c r="L47" s="147"/>
      <c r="M47" s="147"/>
      <c r="N47" s="147"/>
      <c r="O47" s="147"/>
      <c r="P47" s="147"/>
      <c r="Q47" s="147"/>
    </row>
    <row r="48" spans="1:17">
      <c r="A48" s="213" t="s">
        <v>199</v>
      </c>
      <c r="B48" s="211"/>
      <c r="C48" s="211"/>
      <c r="D48" s="211"/>
      <c r="E48" s="211"/>
      <c r="F48" s="211"/>
      <c r="G48" s="211"/>
      <c r="H48" s="211"/>
      <c r="I48" s="211"/>
      <c r="J48" s="211"/>
      <c r="K48" s="184">
        <v>41</v>
      </c>
      <c r="L48" s="149">
        <v>36</v>
      </c>
      <c r="M48" s="149">
        <v>5</v>
      </c>
      <c r="N48" s="149">
        <v>5</v>
      </c>
      <c r="O48" s="147"/>
      <c r="P48" s="147"/>
      <c r="Q48" s="147"/>
    </row>
    <row r="49" spans="1:17" ht="15" customHeight="1">
      <c r="A49" s="213" t="s">
        <v>198</v>
      </c>
      <c r="B49" s="211"/>
      <c r="C49" s="211"/>
      <c r="D49" s="211"/>
      <c r="E49" s="211"/>
      <c r="F49" s="211"/>
      <c r="G49" s="211"/>
      <c r="H49" s="211"/>
      <c r="I49" s="211"/>
      <c r="J49" s="211"/>
      <c r="K49" s="184">
        <v>824</v>
      </c>
      <c r="L49" s="147"/>
      <c r="M49" s="147"/>
      <c r="N49" s="147"/>
      <c r="O49" s="147"/>
      <c r="P49" s="147"/>
      <c r="Q49" s="147"/>
    </row>
    <row r="50" spans="1:17" ht="30" customHeight="1">
      <c r="A50" s="213" t="s">
        <v>197</v>
      </c>
      <c r="B50" s="211"/>
      <c r="C50" s="211"/>
      <c r="D50" s="211"/>
      <c r="E50" s="211"/>
      <c r="F50" s="211"/>
      <c r="G50" s="211"/>
      <c r="H50" s="211"/>
      <c r="I50" s="211"/>
      <c r="J50" s="211"/>
      <c r="K50" s="184">
        <v>600</v>
      </c>
      <c r="L50" s="149">
        <v>309</v>
      </c>
      <c r="M50" s="149">
        <v>291</v>
      </c>
      <c r="N50" s="149">
        <v>40</v>
      </c>
      <c r="O50" s="147"/>
      <c r="P50" s="149">
        <v>21.286999999999999</v>
      </c>
      <c r="Q50" s="147"/>
    </row>
    <row r="51" spans="1:17">
      <c r="A51" s="213" t="s">
        <v>25</v>
      </c>
      <c r="B51" s="211"/>
      <c r="C51" s="211"/>
      <c r="D51" s="211"/>
      <c r="E51" s="211"/>
      <c r="F51" s="211"/>
      <c r="G51" s="211"/>
      <c r="H51" s="211"/>
      <c r="I51" s="211"/>
      <c r="J51" s="211"/>
      <c r="K51" s="184">
        <v>1183</v>
      </c>
      <c r="L51" s="147"/>
      <c r="M51" s="147"/>
      <c r="N51" s="147"/>
      <c r="O51" s="147"/>
      <c r="P51" s="147"/>
      <c r="Q51" s="147"/>
    </row>
    <row r="52" spans="1:17">
      <c r="A52" s="213" t="s">
        <v>46</v>
      </c>
      <c r="B52" s="211"/>
      <c r="C52" s="211"/>
      <c r="D52" s="211"/>
      <c r="E52" s="211"/>
      <c r="F52" s="211"/>
      <c r="G52" s="211"/>
      <c r="H52" s="211"/>
      <c r="I52" s="211"/>
      <c r="J52" s="211"/>
      <c r="K52" s="183"/>
      <c r="L52" s="147"/>
      <c r="M52" s="147"/>
      <c r="N52" s="147"/>
      <c r="O52" s="147"/>
      <c r="P52" s="147"/>
      <c r="Q52" s="147"/>
    </row>
    <row r="53" spans="1:17">
      <c r="A53" s="213" t="s">
        <v>196</v>
      </c>
      <c r="B53" s="211"/>
      <c r="C53" s="211"/>
      <c r="D53" s="211"/>
      <c r="E53" s="211"/>
      <c r="F53" s="211"/>
      <c r="G53" s="211"/>
      <c r="H53" s="211"/>
      <c r="I53" s="211"/>
      <c r="J53" s="211"/>
      <c r="K53" s="184">
        <v>497</v>
      </c>
      <c r="L53" s="147"/>
      <c r="M53" s="147"/>
      <c r="N53" s="147"/>
      <c r="O53" s="147"/>
      <c r="P53" s="147"/>
      <c r="Q53" s="147"/>
    </row>
    <row r="54" spans="1:17">
      <c r="A54" s="213" t="s">
        <v>195</v>
      </c>
      <c r="B54" s="211"/>
      <c r="C54" s="211"/>
      <c r="D54" s="211"/>
      <c r="E54" s="211"/>
      <c r="F54" s="211"/>
      <c r="G54" s="211"/>
      <c r="H54" s="211"/>
      <c r="I54" s="211"/>
      <c r="J54" s="211"/>
      <c r="K54" s="184">
        <v>686</v>
      </c>
      <c r="L54" s="147"/>
      <c r="M54" s="147"/>
      <c r="N54" s="147"/>
      <c r="O54" s="147"/>
      <c r="P54" s="147"/>
      <c r="Q54" s="147"/>
    </row>
    <row r="55" spans="1:17">
      <c r="A55" s="213" t="s">
        <v>26</v>
      </c>
      <c r="B55" s="211"/>
      <c r="C55" s="211"/>
      <c r="D55" s="211"/>
      <c r="E55" s="211"/>
      <c r="F55" s="211"/>
      <c r="G55" s="211"/>
      <c r="H55" s="211"/>
      <c r="I55" s="211"/>
      <c r="J55" s="211"/>
      <c r="K55" s="184">
        <v>842</v>
      </c>
      <c r="L55" s="147"/>
      <c r="M55" s="147"/>
      <c r="N55" s="147"/>
      <c r="O55" s="147"/>
      <c r="P55" s="147"/>
      <c r="Q55" s="147"/>
    </row>
    <row r="56" spans="1:17">
      <c r="A56" s="213" t="s">
        <v>46</v>
      </c>
      <c r="B56" s="211"/>
      <c r="C56" s="211"/>
      <c r="D56" s="211"/>
      <c r="E56" s="211"/>
      <c r="F56" s="211"/>
      <c r="G56" s="211"/>
      <c r="H56" s="211"/>
      <c r="I56" s="211"/>
      <c r="J56" s="211"/>
      <c r="K56" s="183"/>
      <c r="L56" s="147"/>
      <c r="M56" s="147"/>
      <c r="N56" s="147"/>
      <c r="O56" s="147"/>
      <c r="P56" s="147"/>
      <c r="Q56" s="147"/>
    </row>
    <row r="57" spans="1:17">
      <c r="A57" s="213" t="s">
        <v>194</v>
      </c>
      <c r="B57" s="211"/>
      <c r="C57" s="211"/>
      <c r="D57" s="211"/>
      <c r="E57" s="211"/>
      <c r="F57" s="211"/>
      <c r="G57" s="211"/>
      <c r="H57" s="211"/>
      <c r="I57" s="211"/>
      <c r="J57" s="211"/>
      <c r="K57" s="184">
        <v>373</v>
      </c>
      <c r="L57" s="147"/>
      <c r="M57" s="147"/>
      <c r="N57" s="147"/>
      <c r="O57" s="147"/>
      <c r="P57" s="147"/>
      <c r="Q57" s="147"/>
    </row>
    <row r="58" spans="1:17">
      <c r="A58" s="213" t="s">
        <v>193</v>
      </c>
      <c r="B58" s="211"/>
      <c r="C58" s="211"/>
      <c r="D58" s="211"/>
      <c r="E58" s="211"/>
      <c r="F58" s="211"/>
      <c r="G58" s="211"/>
      <c r="H58" s="211"/>
      <c r="I58" s="211"/>
      <c r="J58" s="211"/>
      <c r="K58" s="184">
        <v>469</v>
      </c>
      <c r="L58" s="147"/>
      <c r="M58" s="147"/>
      <c r="N58" s="147"/>
      <c r="O58" s="147"/>
      <c r="P58" s="147"/>
      <c r="Q58" s="147"/>
    </row>
    <row r="59" spans="1:17">
      <c r="A59" s="210" t="s">
        <v>47</v>
      </c>
      <c r="B59" s="211"/>
      <c r="C59" s="211"/>
      <c r="D59" s="211"/>
      <c r="E59" s="211"/>
      <c r="F59" s="211"/>
      <c r="G59" s="211"/>
      <c r="H59" s="211"/>
      <c r="I59" s="211"/>
      <c r="J59" s="211"/>
      <c r="K59" s="183"/>
      <c r="L59" s="147"/>
      <c r="M59" s="147"/>
      <c r="N59" s="147"/>
      <c r="O59" s="147"/>
      <c r="P59" s="147"/>
      <c r="Q59" s="147"/>
    </row>
    <row r="60" spans="1:17">
      <c r="A60" s="213" t="s">
        <v>192</v>
      </c>
      <c r="B60" s="211"/>
      <c r="C60" s="211"/>
      <c r="D60" s="211"/>
      <c r="E60" s="211"/>
      <c r="F60" s="211"/>
      <c r="G60" s="211"/>
      <c r="H60" s="211"/>
      <c r="I60" s="211"/>
      <c r="J60" s="211"/>
      <c r="K60" s="184">
        <v>15467</v>
      </c>
      <c r="L60" s="147"/>
      <c r="M60" s="147"/>
      <c r="N60" s="147"/>
      <c r="O60" s="147"/>
      <c r="P60" s="149">
        <v>82.1</v>
      </c>
      <c r="Q60" s="147"/>
    </row>
    <row r="61" spans="1:17">
      <c r="A61" s="213" t="s">
        <v>191</v>
      </c>
      <c r="B61" s="211"/>
      <c r="C61" s="211"/>
      <c r="D61" s="211"/>
      <c r="E61" s="211"/>
      <c r="F61" s="211"/>
      <c r="G61" s="211"/>
      <c r="H61" s="211"/>
      <c r="I61" s="211"/>
      <c r="J61" s="211"/>
      <c r="K61" s="184">
        <v>15979</v>
      </c>
      <c r="L61" s="147"/>
      <c r="M61" s="147"/>
      <c r="N61" s="147"/>
      <c r="O61" s="147"/>
      <c r="P61" s="147"/>
      <c r="Q61" s="147"/>
    </row>
    <row r="62" spans="1:17">
      <c r="A62" s="213" t="s">
        <v>48</v>
      </c>
      <c r="B62" s="211"/>
      <c r="C62" s="211"/>
      <c r="D62" s="211"/>
      <c r="E62" s="211"/>
      <c r="F62" s="211"/>
      <c r="G62" s="211"/>
      <c r="H62" s="211"/>
      <c r="I62" s="211"/>
      <c r="J62" s="211"/>
      <c r="K62" s="184">
        <v>31446</v>
      </c>
      <c r="L62" s="147"/>
      <c r="M62" s="147"/>
      <c r="N62" s="147"/>
      <c r="O62" s="147"/>
      <c r="P62" s="149">
        <v>82.1</v>
      </c>
      <c r="Q62" s="147"/>
    </row>
    <row r="63" spans="1:17">
      <c r="A63" s="213" t="s">
        <v>131</v>
      </c>
      <c r="B63" s="211"/>
      <c r="C63" s="211"/>
      <c r="D63" s="211"/>
      <c r="E63" s="211"/>
      <c r="F63" s="211"/>
      <c r="G63" s="211"/>
      <c r="H63" s="211"/>
      <c r="I63" s="211"/>
      <c r="J63" s="211"/>
      <c r="K63" s="183"/>
      <c r="L63" s="147"/>
      <c r="M63" s="147"/>
      <c r="N63" s="147"/>
      <c r="O63" s="147"/>
      <c r="P63" s="147"/>
      <c r="Q63" s="147"/>
    </row>
    <row r="64" spans="1:17">
      <c r="A64" s="213" t="s">
        <v>49</v>
      </c>
      <c r="B64" s="211"/>
      <c r="C64" s="211"/>
      <c r="D64" s="211"/>
      <c r="E64" s="211"/>
      <c r="F64" s="211"/>
      <c r="G64" s="211"/>
      <c r="H64" s="211"/>
      <c r="I64" s="211"/>
      <c r="J64" s="211"/>
      <c r="K64" s="184">
        <v>11129</v>
      </c>
      <c r="L64" s="147"/>
      <c r="M64" s="147"/>
      <c r="N64" s="147"/>
      <c r="O64" s="147"/>
      <c r="P64" s="147"/>
      <c r="Q64" s="147"/>
    </row>
    <row r="65" spans="1:17">
      <c r="A65" s="213" t="s">
        <v>50</v>
      </c>
      <c r="B65" s="211"/>
      <c r="C65" s="211"/>
      <c r="D65" s="211"/>
      <c r="E65" s="211"/>
      <c r="F65" s="211"/>
      <c r="G65" s="211"/>
      <c r="H65" s="211"/>
      <c r="I65" s="211"/>
      <c r="J65" s="211"/>
      <c r="K65" s="184">
        <v>1122</v>
      </c>
      <c r="L65" s="147"/>
      <c r="M65" s="147"/>
      <c r="N65" s="147"/>
      <c r="O65" s="147"/>
      <c r="P65" s="147"/>
      <c r="Q65" s="147"/>
    </row>
    <row r="66" spans="1:17">
      <c r="A66" s="213" t="s">
        <v>51</v>
      </c>
      <c r="B66" s="211"/>
      <c r="C66" s="211"/>
      <c r="D66" s="211"/>
      <c r="E66" s="211"/>
      <c r="F66" s="211"/>
      <c r="G66" s="211"/>
      <c r="H66" s="211"/>
      <c r="I66" s="211"/>
      <c r="J66" s="211"/>
      <c r="K66" s="184">
        <v>1343</v>
      </c>
      <c r="L66" s="147"/>
      <c r="M66" s="147"/>
      <c r="N66" s="147"/>
      <c r="O66" s="147"/>
      <c r="P66" s="147"/>
      <c r="Q66" s="147"/>
    </row>
    <row r="67" spans="1:17">
      <c r="A67" s="213" t="s">
        <v>52</v>
      </c>
      <c r="B67" s="211"/>
      <c r="C67" s="211"/>
      <c r="D67" s="211"/>
      <c r="E67" s="211"/>
      <c r="F67" s="211"/>
      <c r="G67" s="211"/>
      <c r="H67" s="211"/>
      <c r="I67" s="211"/>
      <c r="J67" s="211"/>
      <c r="K67" s="184">
        <v>15979</v>
      </c>
      <c r="L67" s="147"/>
      <c r="M67" s="147"/>
      <c r="N67" s="147"/>
      <c r="O67" s="147"/>
      <c r="P67" s="147"/>
      <c r="Q67" s="147"/>
    </row>
    <row r="68" spans="1:17">
      <c r="A68" s="213" t="s">
        <v>53</v>
      </c>
      <c r="B68" s="211"/>
      <c r="C68" s="211"/>
      <c r="D68" s="211"/>
      <c r="E68" s="211"/>
      <c r="F68" s="211"/>
      <c r="G68" s="211"/>
      <c r="H68" s="211"/>
      <c r="I68" s="211"/>
      <c r="J68" s="211"/>
      <c r="K68" s="184">
        <v>1183</v>
      </c>
      <c r="L68" s="147"/>
      <c r="M68" s="147"/>
      <c r="N68" s="147"/>
      <c r="O68" s="147"/>
      <c r="P68" s="147"/>
      <c r="Q68" s="147"/>
    </row>
    <row r="69" spans="1:17">
      <c r="A69" s="213" t="s">
        <v>54</v>
      </c>
      <c r="B69" s="211"/>
      <c r="C69" s="211"/>
      <c r="D69" s="211"/>
      <c r="E69" s="211"/>
      <c r="F69" s="211"/>
      <c r="G69" s="211"/>
      <c r="H69" s="211"/>
      <c r="I69" s="211"/>
      <c r="J69" s="211"/>
      <c r="K69" s="184">
        <v>842</v>
      </c>
      <c r="L69" s="147"/>
      <c r="M69" s="147"/>
      <c r="N69" s="147"/>
      <c r="O69" s="147"/>
      <c r="P69" s="147"/>
      <c r="Q69" s="147"/>
    </row>
    <row r="70" spans="1:17">
      <c r="A70" s="210" t="s">
        <v>133</v>
      </c>
      <c r="B70" s="211"/>
      <c r="C70" s="211"/>
      <c r="D70" s="211"/>
      <c r="E70" s="211"/>
      <c r="F70" s="211"/>
      <c r="G70" s="211"/>
      <c r="H70" s="211"/>
      <c r="I70" s="211"/>
      <c r="J70" s="211"/>
      <c r="K70" s="185">
        <v>31446</v>
      </c>
      <c r="L70" s="147"/>
      <c r="M70" s="147"/>
      <c r="N70" s="147"/>
      <c r="O70" s="147"/>
      <c r="P70" s="148">
        <v>82.1</v>
      </c>
      <c r="Q70" s="147"/>
    </row>
    <row r="71" spans="1:17">
      <c r="F71" s="145"/>
      <c r="G71" s="145"/>
      <c r="H71" s="145"/>
      <c r="I71" s="145"/>
      <c r="J71" s="145"/>
      <c r="K71" s="186"/>
      <c r="L71" s="145"/>
      <c r="M71" s="145"/>
      <c r="N71" s="145"/>
      <c r="O71" s="145"/>
      <c r="P71" s="145"/>
      <c r="Q71" s="145"/>
    </row>
  </sheetData>
  <mergeCells count="49">
    <mergeCell ref="A45:J45"/>
    <mergeCell ref="A46:J46"/>
    <mergeCell ref="A47:J47"/>
    <mergeCell ref="Q20:Q22"/>
    <mergeCell ref="P20:P22"/>
    <mergeCell ref="O20:O22"/>
    <mergeCell ref="J21:J22"/>
    <mergeCell ref="J20:N20"/>
    <mergeCell ref="K21:K22"/>
    <mergeCell ref="L21:N21"/>
    <mergeCell ref="G21:I21"/>
    <mergeCell ref="A24:Q24"/>
    <mergeCell ref="E20:E22"/>
    <mergeCell ref="B20:B22"/>
    <mergeCell ref="F21:F22"/>
    <mergeCell ref="F20:I20"/>
    <mergeCell ref="A35:Q35"/>
    <mergeCell ref="E1:I1"/>
    <mergeCell ref="A67:J67"/>
    <mergeCell ref="A68:J68"/>
    <mergeCell ref="A69:J69"/>
    <mergeCell ref="A61:J61"/>
    <mergeCell ref="A62:J62"/>
    <mergeCell ref="A63:J63"/>
    <mergeCell ref="A64:J64"/>
    <mergeCell ref="A65:J65"/>
    <mergeCell ref="A60:J60"/>
    <mergeCell ref="A49:J49"/>
    <mergeCell ref="A50:J50"/>
    <mergeCell ref="A51:J51"/>
    <mergeCell ref="A52:J52"/>
    <mergeCell ref="A53:J53"/>
    <mergeCell ref="A54:J54"/>
    <mergeCell ref="A70:J70"/>
    <mergeCell ref="J13:K13"/>
    <mergeCell ref="J16:K16"/>
    <mergeCell ref="J17:K17"/>
    <mergeCell ref="J15:K15"/>
    <mergeCell ref="J14:K14"/>
    <mergeCell ref="A66:J66"/>
    <mergeCell ref="A55:J55"/>
    <mergeCell ref="A56:J56"/>
    <mergeCell ref="A57:J57"/>
    <mergeCell ref="A58:J58"/>
    <mergeCell ref="A59:J59"/>
    <mergeCell ref="A48:J48"/>
    <mergeCell ref="A20:A22"/>
    <mergeCell ref="C20:C22"/>
    <mergeCell ref="D20:D22"/>
  </mergeCells>
  <pageMargins left="0.23622047244094491" right="0" top="0.51181102362204722" bottom="0.43307086614173229" header="0.31496062992125984" footer="0.23622047244094491"/>
  <pageSetup paperSize="9" scale="93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70"/>
  <sheetViews>
    <sheetView showGridLines="0" topLeftCell="A43" zoomScaleNormal="100" zoomScaleSheetLayoutView="75" workbookViewId="0">
      <selection activeCell="A71" sqref="A71:XFD73"/>
    </sheetView>
  </sheetViews>
  <sheetFormatPr defaultColWidth="9.140625" defaultRowHeight="12.75" outlineLevelRow="2"/>
  <cols>
    <col min="1" max="1" width="3.28515625" style="144" customWidth="1"/>
    <col min="2" max="2" width="16.42578125" style="143" customWidth="1"/>
    <col min="3" max="3" width="34.28515625" style="142" customWidth="1"/>
    <col min="4" max="4" width="7.7109375" style="141" customWidth="1"/>
    <col min="5" max="5" width="8.85546875" style="140" customWidth="1"/>
    <col min="6" max="6" width="7.28515625" style="139" customWidth="1"/>
    <col min="7" max="10" width="6.7109375" style="139" customWidth="1"/>
    <col min="11" max="11" width="7.28515625" style="187" customWidth="1"/>
    <col min="12" max="15" width="6.7109375" style="139" customWidth="1"/>
    <col min="16" max="16" width="10.28515625" style="139" customWidth="1"/>
    <col min="17" max="17" width="5.7109375" style="138" customWidth="1"/>
    <col min="18" max="16384" width="9.140625" style="138"/>
  </cols>
  <sheetData>
    <row r="1" spans="1:18" outlineLevel="2">
      <c r="A1" s="178" t="s">
        <v>18</v>
      </c>
      <c r="B1" s="163"/>
      <c r="C1" s="162"/>
      <c r="D1" s="179"/>
      <c r="E1" s="214" t="s">
        <v>63</v>
      </c>
      <c r="F1" s="214"/>
      <c r="G1" s="214"/>
      <c r="H1" s="214"/>
      <c r="I1" s="214"/>
      <c r="J1" s="159"/>
      <c r="K1" s="180"/>
      <c r="L1" s="159"/>
      <c r="M1" s="178" t="s">
        <v>19</v>
      </c>
      <c r="N1" s="159"/>
      <c r="O1" s="159"/>
      <c r="P1" s="159"/>
      <c r="Q1"/>
      <c r="R1"/>
    </row>
    <row r="2" spans="1:18" outlineLevel="1">
      <c r="A2" s="167"/>
      <c r="B2" s="163"/>
      <c r="C2" s="162"/>
      <c r="D2" s="161"/>
      <c r="E2" s="161"/>
      <c r="F2" s="159"/>
      <c r="G2" s="177" t="s">
        <v>0</v>
      </c>
      <c r="H2" s="159"/>
      <c r="I2" s="159"/>
      <c r="J2" s="159"/>
      <c r="K2" s="180"/>
      <c r="L2" s="159"/>
      <c r="M2" s="167" t="s">
        <v>95</v>
      </c>
      <c r="N2" s="159"/>
      <c r="O2" s="159"/>
      <c r="P2" s="159"/>
      <c r="Q2"/>
      <c r="R2"/>
    </row>
    <row r="3" spans="1:18" outlineLevel="1">
      <c r="A3" s="167"/>
      <c r="B3" s="163"/>
      <c r="C3" s="162"/>
      <c r="D3" s="161"/>
      <c r="E3" s="161"/>
      <c r="F3" s="159"/>
      <c r="G3" s="177"/>
      <c r="H3" s="159"/>
      <c r="I3" s="159"/>
      <c r="J3" s="159"/>
      <c r="K3" s="180"/>
      <c r="L3" s="167"/>
      <c r="M3" s="167" t="s">
        <v>96</v>
      </c>
      <c r="N3" s="159"/>
      <c r="O3" s="159"/>
      <c r="P3" s="159"/>
      <c r="Q3"/>
      <c r="R3"/>
    </row>
    <row r="4" spans="1:18" outlineLevel="1">
      <c r="A4" s="167" t="s">
        <v>247</v>
      </c>
      <c r="B4" s="163"/>
      <c r="C4" s="162"/>
      <c r="D4" s="161"/>
      <c r="E4" s="161"/>
      <c r="F4" s="159"/>
      <c r="G4" s="159"/>
      <c r="H4" s="159"/>
      <c r="I4" s="159"/>
      <c r="J4" s="159"/>
      <c r="K4" s="180"/>
      <c r="L4" s="159"/>
      <c r="M4" s="167" t="s">
        <v>247</v>
      </c>
      <c r="N4" s="159"/>
      <c r="O4" s="159"/>
      <c r="P4" s="159"/>
      <c r="Q4"/>
      <c r="R4"/>
    </row>
    <row r="5" spans="1:18" outlineLevel="1">
      <c r="A5" s="167" t="s">
        <v>246</v>
      </c>
      <c r="B5" s="163"/>
      <c r="C5" s="162"/>
      <c r="D5" s="161"/>
      <c r="E5" s="161"/>
      <c r="F5" s="159"/>
      <c r="G5" s="159"/>
      <c r="H5" s="159"/>
      <c r="I5" s="159"/>
      <c r="J5" s="159"/>
      <c r="K5" s="180"/>
      <c r="L5" s="159"/>
      <c r="M5" s="167" t="s">
        <v>245</v>
      </c>
      <c r="N5" s="159"/>
      <c r="O5" s="159"/>
      <c r="P5" s="159"/>
      <c r="Q5"/>
      <c r="R5"/>
    </row>
    <row r="6" spans="1:18">
      <c r="A6" s="160"/>
      <c r="B6" s="163"/>
      <c r="C6" s="161"/>
      <c r="D6" s="138"/>
      <c r="E6" s="159"/>
      <c r="F6" s="159"/>
      <c r="G6" s="176" t="s">
        <v>269</v>
      </c>
      <c r="H6" s="176"/>
      <c r="I6" s="176"/>
      <c r="J6" s="159"/>
      <c r="K6" s="180"/>
      <c r="L6" s="159"/>
      <c r="M6" s="159"/>
      <c r="N6" s="159"/>
      <c r="O6" s="159"/>
      <c r="P6" s="159"/>
      <c r="R6"/>
    </row>
    <row r="7" spans="1:18">
      <c r="A7" s="160"/>
      <c r="B7" s="163"/>
      <c r="C7" s="161"/>
      <c r="D7" s="138"/>
      <c r="E7" s="159"/>
      <c r="F7" s="159"/>
      <c r="G7" s="160" t="s">
        <v>1</v>
      </c>
      <c r="H7" s="160"/>
      <c r="I7" s="160"/>
      <c r="J7" s="159"/>
      <c r="K7" s="180"/>
      <c r="L7" s="159"/>
      <c r="M7" s="159"/>
      <c r="N7" s="159"/>
      <c r="O7" s="159"/>
      <c r="P7" s="159"/>
      <c r="R7"/>
    </row>
    <row r="8" spans="1:18">
      <c r="A8" s="160"/>
      <c r="B8" s="163"/>
      <c r="C8" s="161"/>
      <c r="D8" s="138"/>
      <c r="E8" s="159"/>
      <c r="F8" s="159"/>
      <c r="G8" s="159"/>
      <c r="H8" s="159"/>
      <c r="I8" s="159"/>
      <c r="J8" s="159"/>
      <c r="K8" s="180"/>
      <c r="L8" s="159"/>
      <c r="M8" s="159"/>
      <c r="N8" s="159"/>
      <c r="O8" s="159"/>
      <c r="P8" s="159"/>
    </row>
    <row r="9" spans="1:18">
      <c r="A9" s="160"/>
      <c r="B9" s="163"/>
      <c r="C9" s="175" t="s">
        <v>2</v>
      </c>
      <c r="D9" s="146" t="s">
        <v>268</v>
      </c>
      <c r="E9" s="159"/>
      <c r="F9" s="159"/>
      <c r="G9" s="160"/>
      <c r="H9" s="159"/>
      <c r="I9" s="159"/>
      <c r="J9" s="159"/>
      <c r="K9" s="180"/>
      <c r="L9" s="159"/>
      <c r="M9" s="159"/>
      <c r="N9" s="159"/>
      <c r="O9" s="159"/>
      <c r="P9" s="159"/>
    </row>
    <row r="10" spans="1:18">
      <c r="A10" s="160"/>
      <c r="B10" s="163"/>
      <c r="C10" s="161"/>
      <c r="D10" s="174"/>
      <c r="E10" s="172"/>
      <c r="F10" s="172"/>
      <c r="G10" s="173" t="s">
        <v>3</v>
      </c>
      <c r="H10" s="173"/>
      <c r="I10" s="173"/>
      <c r="J10" s="172"/>
      <c r="K10" s="181"/>
      <c r="L10" s="159"/>
      <c r="M10" s="159"/>
      <c r="N10" s="159"/>
      <c r="O10" s="159"/>
      <c r="P10" s="159"/>
    </row>
    <row r="11" spans="1:18">
      <c r="A11" s="171"/>
      <c r="B11" s="170"/>
      <c r="C11" s="161"/>
      <c r="D11" s="138"/>
      <c r="E11" s="159"/>
      <c r="F11" s="159"/>
      <c r="G11" s="159"/>
      <c r="H11" s="159"/>
      <c r="I11" s="159"/>
      <c r="J11" s="159"/>
      <c r="K11" s="180"/>
      <c r="L11" s="159"/>
      <c r="M11" s="159"/>
      <c r="N11" s="159"/>
      <c r="O11" s="159"/>
      <c r="P11" s="159"/>
    </row>
    <row r="12" spans="1:18">
      <c r="A12" s="160"/>
      <c r="B12" s="163"/>
      <c r="C12" s="161"/>
      <c r="D12" s="146" t="s">
        <v>267</v>
      </c>
      <c r="E12" s="159"/>
      <c r="F12" s="159"/>
      <c r="G12" s="159"/>
      <c r="H12" s="146"/>
      <c r="I12" s="146"/>
      <c r="J12" s="146"/>
      <c r="K12" s="180"/>
      <c r="L12" s="159"/>
      <c r="M12" s="159"/>
      <c r="N12" s="169" t="s">
        <v>241</v>
      </c>
      <c r="O12" s="165"/>
      <c r="P12" s="165"/>
      <c r="Q12" s="159"/>
    </row>
    <row r="13" spans="1:18">
      <c r="A13" s="160"/>
      <c r="B13" s="163"/>
      <c r="C13" s="161"/>
      <c r="D13" s="146" t="s">
        <v>59</v>
      </c>
      <c r="E13" s="159"/>
      <c r="F13" s="159"/>
      <c r="G13" s="159"/>
      <c r="H13" s="146"/>
      <c r="I13" s="146"/>
      <c r="J13" s="212" t="s">
        <v>266</v>
      </c>
      <c r="K13" s="205"/>
      <c r="L13" s="167" t="s">
        <v>55</v>
      </c>
      <c r="M13" s="159"/>
      <c r="N13" s="166" t="s">
        <v>239</v>
      </c>
      <c r="O13" s="165"/>
      <c r="P13" s="168">
        <f>P14+P15</f>
        <v>112.071</v>
      </c>
    </row>
    <row r="14" spans="1:18" outlineLevel="1">
      <c r="A14" s="160"/>
      <c r="B14" s="163"/>
      <c r="C14" s="161"/>
      <c r="D14" s="146" t="s">
        <v>61</v>
      </c>
      <c r="E14" s="159"/>
      <c r="F14" s="159"/>
      <c r="G14" s="159"/>
      <c r="H14" s="146"/>
      <c r="I14" s="146"/>
      <c r="J14" s="212" t="s">
        <v>265</v>
      </c>
      <c r="K14" s="205"/>
      <c r="L14" s="167" t="s">
        <v>55</v>
      </c>
      <c r="M14" s="159"/>
      <c r="N14" s="166" t="s">
        <v>237</v>
      </c>
      <c r="O14" s="165"/>
      <c r="P14" s="168">
        <f>ROUND(9.044*4.38,3)</f>
        <v>39.613</v>
      </c>
    </row>
    <row r="15" spans="1:18" outlineLevel="1">
      <c r="A15" s="160"/>
      <c r="B15" s="163"/>
      <c r="C15" s="161"/>
      <c r="D15" s="146" t="s">
        <v>60</v>
      </c>
      <c r="E15" s="159"/>
      <c r="F15" s="159"/>
      <c r="G15" s="159"/>
      <c r="H15" s="146"/>
      <c r="I15" s="146"/>
      <c r="J15" s="212" t="s">
        <v>264</v>
      </c>
      <c r="K15" s="205"/>
      <c r="L15" s="167" t="s">
        <v>55</v>
      </c>
      <c r="M15" s="159"/>
      <c r="N15" s="166" t="s">
        <v>235</v>
      </c>
      <c r="O15" s="165"/>
      <c r="P15" s="168">
        <f>ROUND(17.293*4.19,3)</f>
        <v>72.457999999999998</v>
      </c>
    </row>
    <row r="16" spans="1:18">
      <c r="A16" s="160"/>
      <c r="B16" s="163"/>
      <c r="C16" s="161"/>
      <c r="D16" s="146" t="s">
        <v>234</v>
      </c>
      <c r="E16" s="159"/>
      <c r="F16" s="159"/>
      <c r="G16" s="159"/>
      <c r="H16" s="146"/>
      <c r="I16" s="146"/>
      <c r="J16" s="212" t="s">
        <v>263</v>
      </c>
      <c r="K16" s="205"/>
      <c r="L16" s="167" t="s">
        <v>55</v>
      </c>
      <c r="M16" s="159"/>
      <c r="N16" s="159"/>
      <c r="O16" s="159"/>
      <c r="P16" s="159"/>
    </row>
    <row r="17" spans="1:17" outlineLevel="1">
      <c r="A17" s="160"/>
      <c r="B17" s="163"/>
      <c r="C17" s="161"/>
      <c r="D17" s="146" t="s">
        <v>57</v>
      </c>
      <c r="E17" s="159"/>
      <c r="F17" s="159"/>
      <c r="G17" s="159"/>
      <c r="H17" s="146"/>
      <c r="I17" s="146"/>
      <c r="J17" s="212" t="s">
        <v>262</v>
      </c>
      <c r="K17" s="205"/>
      <c r="L17" s="167" t="s">
        <v>58</v>
      </c>
      <c r="M17" s="159"/>
      <c r="N17" s="159"/>
      <c r="O17" s="159"/>
      <c r="P17" s="159"/>
    </row>
    <row r="18" spans="1:17">
      <c r="A18" s="160"/>
      <c r="B18" s="163"/>
      <c r="C18" s="161"/>
      <c r="D18" s="164" t="s">
        <v>231</v>
      </c>
      <c r="E18" s="159"/>
      <c r="F18" s="159"/>
      <c r="G18" s="159"/>
      <c r="H18" s="159"/>
      <c r="I18" s="159"/>
      <c r="J18" s="159"/>
      <c r="K18" s="180"/>
      <c r="L18" s="159"/>
      <c r="M18" s="159"/>
      <c r="N18" s="159"/>
      <c r="O18" s="159"/>
      <c r="P18" s="159"/>
    </row>
    <row r="19" spans="1:17">
      <c r="A19" s="160"/>
      <c r="B19" s="163"/>
      <c r="C19" s="162"/>
      <c r="D19" s="161"/>
      <c r="E19" s="160"/>
      <c r="F19" s="159"/>
      <c r="G19" s="159"/>
      <c r="H19" s="159"/>
      <c r="I19" s="159"/>
      <c r="J19" s="159"/>
      <c r="K19" s="180"/>
      <c r="L19" s="159"/>
      <c r="M19" s="159"/>
      <c r="N19" s="159"/>
      <c r="O19" s="159"/>
      <c r="P19" s="159"/>
    </row>
    <row r="20" spans="1:17" ht="19.5" customHeight="1">
      <c r="A20" s="215" t="s">
        <v>4</v>
      </c>
      <c r="B20" s="218" t="s">
        <v>230</v>
      </c>
      <c r="C20" s="215" t="s">
        <v>5</v>
      </c>
      <c r="D20" s="215" t="s">
        <v>6</v>
      </c>
      <c r="E20" s="215" t="s">
        <v>7</v>
      </c>
      <c r="F20" s="215" t="s">
        <v>20</v>
      </c>
      <c r="G20" s="216"/>
      <c r="H20" s="216"/>
      <c r="I20" s="216"/>
      <c r="J20" s="215" t="s">
        <v>21</v>
      </c>
      <c r="K20" s="222"/>
      <c r="L20" s="222"/>
      <c r="M20" s="222"/>
      <c r="N20" s="222"/>
      <c r="O20" s="215" t="s">
        <v>13</v>
      </c>
      <c r="P20" s="215" t="s">
        <v>15</v>
      </c>
      <c r="Q20" s="221" t="s">
        <v>229</v>
      </c>
    </row>
    <row r="21" spans="1:17" ht="18.75" customHeight="1">
      <c r="A21" s="216"/>
      <c r="B21" s="219"/>
      <c r="C21" s="217"/>
      <c r="D21" s="215"/>
      <c r="E21" s="215"/>
      <c r="F21" s="215" t="s">
        <v>8</v>
      </c>
      <c r="G21" s="215" t="s">
        <v>10</v>
      </c>
      <c r="H21" s="216"/>
      <c r="I21" s="216"/>
      <c r="J21" s="215" t="s">
        <v>228</v>
      </c>
      <c r="K21" s="223" t="s">
        <v>8</v>
      </c>
      <c r="L21" s="215" t="s">
        <v>10</v>
      </c>
      <c r="M21" s="216"/>
      <c r="N21" s="216"/>
      <c r="O21" s="215"/>
      <c r="P21" s="215"/>
      <c r="Q21" s="221"/>
    </row>
    <row r="22" spans="1:17" ht="22.5" customHeight="1">
      <c r="A22" s="216"/>
      <c r="B22" s="219"/>
      <c r="C22" s="217"/>
      <c r="D22" s="215"/>
      <c r="E22" s="215"/>
      <c r="F22" s="216"/>
      <c r="G22" s="157" t="s">
        <v>9</v>
      </c>
      <c r="H22" s="157" t="s">
        <v>17</v>
      </c>
      <c r="I22" s="157" t="s">
        <v>12</v>
      </c>
      <c r="J22" s="217"/>
      <c r="K22" s="224"/>
      <c r="L22" s="157" t="s">
        <v>9</v>
      </c>
      <c r="M22" s="157" t="s">
        <v>17</v>
      </c>
      <c r="N22" s="157" t="s">
        <v>12</v>
      </c>
      <c r="O22" s="215"/>
      <c r="P22" s="215"/>
      <c r="Q22" s="221"/>
    </row>
    <row r="23" spans="1:17">
      <c r="A23" s="154">
        <v>1</v>
      </c>
      <c r="B23" s="158">
        <v>2</v>
      </c>
      <c r="C23" s="157">
        <v>3</v>
      </c>
      <c r="D23" s="157">
        <v>4</v>
      </c>
      <c r="E23" s="151">
        <v>5</v>
      </c>
      <c r="F23" s="156">
        <v>6</v>
      </c>
      <c r="G23" s="156">
        <v>7</v>
      </c>
      <c r="H23" s="156">
        <v>8</v>
      </c>
      <c r="I23" s="156">
        <v>9</v>
      </c>
      <c r="J23" s="156">
        <v>10</v>
      </c>
      <c r="K23" s="182">
        <v>11</v>
      </c>
      <c r="L23" s="156">
        <v>12</v>
      </c>
      <c r="M23" s="156">
        <v>13</v>
      </c>
      <c r="N23" s="156">
        <v>14</v>
      </c>
      <c r="O23" s="156">
        <v>15</v>
      </c>
      <c r="P23" s="156">
        <v>16</v>
      </c>
      <c r="Q23" s="156">
        <v>17</v>
      </c>
    </row>
    <row r="24" spans="1:17" ht="19.899999999999999" customHeight="1">
      <c r="A24" s="220" t="s">
        <v>227</v>
      </c>
      <c r="B24" s="211"/>
      <c r="C24" s="211"/>
      <c r="D24" s="211"/>
      <c r="E24" s="211"/>
      <c r="F24" s="211"/>
      <c r="G24" s="211"/>
      <c r="H24" s="211"/>
      <c r="I24" s="211"/>
      <c r="J24" s="211"/>
      <c r="K24" s="211"/>
      <c r="L24" s="211"/>
      <c r="M24" s="211"/>
      <c r="N24" s="211"/>
      <c r="O24" s="211"/>
      <c r="P24" s="211"/>
      <c r="Q24" s="211"/>
    </row>
    <row r="25" spans="1:17" ht="48">
      <c r="A25" s="154">
        <v>1</v>
      </c>
      <c r="B25" s="153" t="s">
        <v>261</v>
      </c>
      <c r="C25" s="152" t="s">
        <v>260</v>
      </c>
      <c r="D25" s="151" t="s">
        <v>22</v>
      </c>
      <c r="E25" s="155">
        <v>1</v>
      </c>
      <c r="F25" s="149">
        <v>57.28</v>
      </c>
      <c r="G25" s="149">
        <v>38.1</v>
      </c>
      <c r="H25" s="149">
        <v>8.83</v>
      </c>
      <c r="I25" s="149">
        <v>1.72</v>
      </c>
      <c r="J25" s="147"/>
      <c r="K25" s="183">
        <v>57</v>
      </c>
      <c r="L25" s="147">
        <v>38</v>
      </c>
      <c r="M25" s="147">
        <v>9</v>
      </c>
      <c r="N25" s="147">
        <v>2</v>
      </c>
      <c r="O25" s="147">
        <v>3.09</v>
      </c>
      <c r="P25" s="147">
        <v>3.09</v>
      </c>
      <c r="Q25" s="147"/>
    </row>
    <row r="26" spans="1:17" ht="48">
      <c r="A26" s="154">
        <v>2</v>
      </c>
      <c r="B26" s="153" t="s">
        <v>259</v>
      </c>
      <c r="C26" s="152" t="s">
        <v>258</v>
      </c>
      <c r="D26" s="151" t="s">
        <v>22</v>
      </c>
      <c r="E26" s="155">
        <v>1</v>
      </c>
      <c r="F26" s="149">
        <v>93.48</v>
      </c>
      <c r="G26" s="149">
        <v>50.8</v>
      </c>
      <c r="H26" s="149">
        <v>12.84</v>
      </c>
      <c r="I26" s="149">
        <v>2.5</v>
      </c>
      <c r="J26" s="147"/>
      <c r="K26" s="183">
        <v>93</v>
      </c>
      <c r="L26" s="147">
        <v>51</v>
      </c>
      <c r="M26" s="147">
        <v>13</v>
      </c>
      <c r="N26" s="147">
        <v>3</v>
      </c>
      <c r="O26" s="147">
        <v>4.12</v>
      </c>
      <c r="P26" s="147">
        <v>4.12</v>
      </c>
      <c r="Q26" s="147"/>
    </row>
    <row r="27" spans="1:17" ht="36">
      <c r="A27" s="154">
        <v>3</v>
      </c>
      <c r="B27" s="153" t="s">
        <v>223</v>
      </c>
      <c r="C27" s="152" t="s">
        <v>224</v>
      </c>
      <c r="D27" s="151" t="s">
        <v>22</v>
      </c>
      <c r="E27" s="150">
        <v>3</v>
      </c>
      <c r="F27" s="149">
        <v>12.7</v>
      </c>
      <c r="G27" s="149">
        <v>12.7</v>
      </c>
      <c r="H27" s="147"/>
      <c r="I27" s="147"/>
      <c r="J27" s="147"/>
      <c r="K27" s="183">
        <v>38</v>
      </c>
      <c r="L27" s="147">
        <v>38</v>
      </c>
      <c r="M27" s="147"/>
      <c r="N27" s="147"/>
      <c r="O27" s="147">
        <v>1.03</v>
      </c>
      <c r="P27" s="147">
        <v>3.09</v>
      </c>
      <c r="Q27" s="147"/>
    </row>
    <row r="28" spans="1:17" ht="36">
      <c r="A28" s="154">
        <v>4</v>
      </c>
      <c r="B28" s="153" t="s">
        <v>223</v>
      </c>
      <c r="C28" s="152" t="s">
        <v>222</v>
      </c>
      <c r="D28" s="151" t="s">
        <v>22</v>
      </c>
      <c r="E28" s="155">
        <v>2</v>
      </c>
      <c r="F28" s="149">
        <v>12.7</v>
      </c>
      <c r="G28" s="149">
        <v>12.7</v>
      </c>
      <c r="H28" s="147"/>
      <c r="I28" s="147"/>
      <c r="J28" s="147"/>
      <c r="K28" s="183">
        <v>25</v>
      </c>
      <c r="L28" s="147">
        <v>25</v>
      </c>
      <c r="M28" s="147"/>
      <c r="N28" s="147"/>
      <c r="O28" s="147">
        <v>1.03</v>
      </c>
      <c r="P28" s="147">
        <v>2.06</v>
      </c>
      <c r="Q28" s="147"/>
    </row>
    <row r="29" spans="1:17" ht="24">
      <c r="A29" s="154">
        <v>5</v>
      </c>
      <c r="B29" s="153" t="s">
        <v>221</v>
      </c>
      <c r="C29" s="152" t="s">
        <v>220</v>
      </c>
      <c r="D29" s="151" t="s">
        <v>219</v>
      </c>
      <c r="E29" s="155">
        <v>1</v>
      </c>
      <c r="F29" s="149">
        <v>292.87</v>
      </c>
      <c r="G29" s="149">
        <v>171.83</v>
      </c>
      <c r="H29" s="149">
        <v>97.81</v>
      </c>
      <c r="I29" s="149">
        <v>15.67</v>
      </c>
      <c r="J29" s="147"/>
      <c r="K29" s="183">
        <v>293</v>
      </c>
      <c r="L29" s="147">
        <v>172</v>
      </c>
      <c r="M29" s="147">
        <v>98</v>
      </c>
      <c r="N29" s="147">
        <v>16</v>
      </c>
      <c r="O29" s="147">
        <v>12.3</v>
      </c>
      <c r="P29" s="147">
        <v>12.3</v>
      </c>
      <c r="Q29" s="147"/>
    </row>
    <row r="30" spans="1:17" ht="24">
      <c r="A30" s="154">
        <v>6</v>
      </c>
      <c r="B30" s="153" t="s">
        <v>218</v>
      </c>
      <c r="C30" s="152" t="s">
        <v>217</v>
      </c>
      <c r="D30" s="151" t="s">
        <v>22</v>
      </c>
      <c r="E30" s="155">
        <v>1</v>
      </c>
      <c r="F30" s="149">
        <v>270.07</v>
      </c>
      <c r="G30" s="149">
        <v>157.66</v>
      </c>
      <c r="H30" s="149">
        <v>33.82</v>
      </c>
      <c r="I30" s="149">
        <v>6.87</v>
      </c>
      <c r="J30" s="147"/>
      <c r="K30" s="183">
        <v>270</v>
      </c>
      <c r="L30" s="147">
        <v>158</v>
      </c>
      <c r="M30" s="147">
        <v>34</v>
      </c>
      <c r="N30" s="147">
        <v>7</v>
      </c>
      <c r="O30" s="147">
        <v>10.1</v>
      </c>
      <c r="P30" s="147">
        <v>10.1</v>
      </c>
      <c r="Q30" s="147"/>
    </row>
    <row r="31" spans="1:17" ht="48">
      <c r="A31" s="154">
        <v>7</v>
      </c>
      <c r="B31" s="153" t="s">
        <v>29</v>
      </c>
      <c r="C31" s="152" t="s">
        <v>216</v>
      </c>
      <c r="D31" s="151" t="s">
        <v>22</v>
      </c>
      <c r="E31" s="155">
        <v>1</v>
      </c>
      <c r="F31" s="149">
        <v>184.7</v>
      </c>
      <c r="G31" s="149">
        <v>20.92</v>
      </c>
      <c r="H31" s="149">
        <v>1.66</v>
      </c>
      <c r="I31" s="149">
        <v>7.0000000000000007E-2</v>
      </c>
      <c r="J31" s="147"/>
      <c r="K31" s="183">
        <v>185</v>
      </c>
      <c r="L31" s="147">
        <v>21</v>
      </c>
      <c r="M31" s="147">
        <v>2</v>
      </c>
      <c r="N31" s="147"/>
      <c r="O31" s="147">
        <v>1.56</v>
      </c>
      <c r="P31" s="147">
        <v>1.56</v>
      </c>
      <c r="Q31" s="147"/>
    </row>
    <row r="32" spans="1:17" ht="24">
      <c r="A32" s="154">
        <v>8</v>
      </c>
      <c r="B32" s="153" t="s">
        <v>215</v>
      </c>
      <c r="C32" s="152" t="s">
        <v>214</v>
      </c>
      <c r="D32" s="151" t="s">
        <v>23</v>
      </c>
      <c r="E32" s="155">
        <v>0.04</v>
      </c>
      <c r="F32" s="149">
        <v>1553.96</v>
      </c>
      <c r="G32" s="149">
        <v>603.5</v>
      </c>
      <c r="H32" s="149">
        <v>21.69</v>
      </c>
      <c r="I32" s="149">
        <v>1.48</v>
      </c>
      <c r="J32" s="147"/>
      <c r="K32" s="183">
        <v>62</v>
      </c>
      <c r="L32" s="147">
        <v>24</v>
      </c>
      <c r="M32" s="147">
        <v>1</v>
      </c>
      <c r="N32" s="147"/>
      <c r="O32" s="147">
        <v>43.2</v>
      </c>
      <c r="P32" s="147">
        <v>1.73</v>
      </c>
      <c r="Q32" s="147"/>
    </row>
    <row r="33" spans="1:17" ht="36">
      <c r="A33" s="154">
        <v>9</v>
      </c>
      <c r="B33" s="153" t="s">
        <v>213</v>
      </c>
      <c r="C33" s="152" t="s">
        <v>212</v>
      </c>
      <c r="D33" s="151" t="s">
        <v>37</v>
      </c>
      <c r="E33" s="150">
        <v>1.1000000000000001</v>
      </c>
      <c r="F33" s="149">
        <v>1324.99</v>
      </c>
      <c r="G33" s="149">
        <v>238.66</v>
      </c>
      <c r="H33" s="149">
        <v>655.24</v>
      </c>
      <c r="I33" s="149">
        <v>79.87</v>
      </c>
      <c r="J33" s="147"/>
      <c r="K33" s="183">
        <v>1457</v>
      </c>
      <c r="L33" s="147">
        <v>263</v>
      </c>
      <c r="M33" s="147">
        <v>721</v>
      </c>
      <c r="N33" s="147">
        <v>88</v>
      </c>
      <c r="O33" s="147">
        <v>17.600000000000001</v>
      </c>
      <c r="P33" s="147">
        <v>19.36</v>
      </c>
      <c r="Q33" s="147"/>
    </row>
    <row r="34" spans="1:17" ht="19.899999999999999" customHeight="1">
      <c r="A34" s="220" t="s">
        <v>211</v>
      </c>
      <c r="B34" s="211"/>
      <c r="C34" s="211"/>
      <c r="D34" s="211"/>
      <c r="E34" s="211"/>
      <c r="F34" s="211"/>
      <c r="G34" s="211"/>
      <c r="H34" s="211"/>
      <c r="I34" s="211"/>
      <c r="J34" s="211"/>
      <c r="K34" s="211"/>
      <c r="L34" s="211"/>
      <c r="M34" s="211"/>
      <c r="N34" s="211"/>
      <c r="O34" s="211"/>
      <c r="P34" s="211"/>
      <c r="Q34" s="211"/>
    </row>
    <row r="35" spans="1:17" ht="60" customHeight="1">
      <c r="A35" s="154">
        <v>10</v>
      </c>
      <c r="B35" s="153" t="s">
        <v>28</v>
      </c>
      <c r="C35" s="152" t="s">
        <v>257</v>
      </c>
      <c r="D35" s="151" t="s">
        <v>27</v>
      </c>
      <c r="E35" s="155">
        <v>1</v>
      </c>
      <c r="F35" s="147"/>
      <c r="G35" s="147"/>
      <c r="H35" s="147"/>
      <c r="I35" s="147"/>
      <c r="J35" s="147">
        <v>5446</v>
      </c>
      <c r="K35" s="183">
        <v>5446</v>
      </c>
      <c r="L35" s="147"/>
      <c r="M35" s="147"/>
      <c r="N35" s="147"/>
      <c r="O35" s="147"/>
      <c r="P35" s="147"/>
      <c r="Q35" s="147"/>
    </row>
    <row r="36" spans="1:17" ht="60" customHeight="1">
      <c r="A36" s="154">
        <v>11</v>
      </c>
      <c r="B36" s="153" t="s">
        <v>28</v>
      </c>
      <c r="C36" s="152" t="s">
        <v>256</v>
      </c>
      <c r="D36" s="151" t="s">
        <v>27</v>
      </c>
      <c r="E36" s="155">
        <v>1</v>
      </c>
      <c r="F36" s="147"/>
      <c r="G36" s="147"/>
      <c r="H36" s="147"/>
      <c r="I36" s="147"/>
      <c r="J36" s="147">
        <v>6759</v>
      </c>
      <c r="K36" s="183">
        <v>6759</v>
      </c>
      <c r="L36" s="147"/>
      <c r="M36" s="147"/>
      <c r="N36" s="147"/>
      <c r="O36" s="147"/>
      <c r="P36" s="147"/>
      <c r="Q36" s="147"/>
    </row>
    <row r="37" spans="1:17" ht="42" customHeight="1">
      <c r="A37" s="154">
        <v>12</v>
      </c>
      <c r="B37" s="153" t="s">
        <v>28</v>
      </c>
      <c r="C37" s="152" t="s">
        <v>209</v>
      </c>
      <c r="D37" s="151" t="s">
        <v>27</v>
      </c>
      <c r="E37" s="150">
        <v>3</v>
      </c>
      <c r="F37" s="149">
        <v>88.81</v>
      </c>
      <c r="G37" s="147"/>
      <c r="H37" s="147"/>
      <c r="I37" s="147"/>
      <c r="J37" s="147"/>
      <c r="K37" s="183">
        <v>266</v>
      </c>
      <c r="L37" s="147"/>
      <c r="M37" s="147"/>
      <c r="N37" s="147"/>
      <c r="O37" s="147"/>
      <c r="P37" s="147"/>
      <c r="Q37" s="147"/>
    </row>
    <row r="38" spans="1:17" ht="41.45" customHeight="1">
      <c r="A38" s="154">
        <v>13</v>
      </c>
      <c r="B38" s="153" t="s">
        <v>28</v>
      </c>
      <c r="C38" s="152" t="s">
        <v>208</v>
      </c>
      <c r="D38" s="151" t="s">
        <v>27</v>
      </c>
      <c r="E38" s="155">
        <v>2</v>
      </c>
      <c r="F38" s="149">
        <v>947.29</v>
      </c>
      <c r="G38" s="147"/>
      <c r="H38" s="147"/>
      <c r="I38" s="147"/>
      <c r="J38" s="147"/>
      <c r="K38" s="183">
        <v>1895</v>
      </c>
      <c r="L38" s="147"/>
      <c r="M38" s="147"/>
      <c r="N38" s="147"/>
      <c r="O38" s="147"/>
      <c r="P38" s="147"/>
      <c r="Q38" s="147"/>
    </row>
    <row r="39" spans="1:17" ht="55.9" customHeight="1">
      <c r="A39" s="154">
        <v>14</v>
      </c>
      <c r="B39" s="153" t="s">
        <v>28</v>
      </c>
      <c r="C39" s="152" t="s">
        <v>207</v>
      </c>
      <c r="D39" s="151" t="s">
        <v>27</v>
      </c>
      <c r="E39" s="150">
        <v>6</v>
      </c>
      <c r="F39" s="149">
        <v>118.41</v>
      </c>
      <c r="G39" s="147"/>
      <c r="H39" s="147"/>
      <c r="I39" s="147"/>
      <c r="J39" s="147"/>
      <c r="K39" s="183">
        <v>710</v>
      </c>
      <c r="L39" s="147"/>
      <c r="M39" s="147"/>
      <c r="N39" s="147"/>
      <c r="O39" s="147"/>
      <c r="P39" s="147"/>
      <c r="Q39" s="147"/>
    </row>
    <row r="40" spans="1:17" ht="24">
      <c r="A40" s="154">
        <v>15</v>
      </c>
      <c r="B40" s="153" t="s">
        <v>204</v>
      </c>
      <c r="C40" s="152" t="s">
        <v>203</v>
      </c>
      <c r="D40" s="151" t="s">
        <v>27</v>
      </c>
      <c r="E40" s="155">
        <v>1</v>
      </c>
      <c r="F40" s="147"/>
      <c r="G40" s="147"/>
      <c r="H40" s="147"/>
      <c r="I40" s="147"/>
      <c r="J40" s="147">
        <v>5088</v>
      </c>
      <c r="K40" s="183">
        <v>5088</v>
      </c>
      <c r="L40" s="147"/>
      <c r="M40" s="147"/>
      <c r="N40" s="147"/>
      <c r="O40" s="147"/>
      <c r="P40" s="147"/>
      <c r="Q40" s="147"/>
    </row>
    <row r="41" spans="1:17" ht="48">
      <c r="A41" s="154">
        <v>16</v>
      </c>
      <c r="B41" s="153" t="s">
        <v>202</v>
      </c>
      <c r="C41" s="152" t="s">
        <v>201</v>
      </c>
      <c r="D41" s="151" t="s">
        <v>36</v>
      </c>
      <c r="E41" s="150">
        <v>0.04</v>
      </c>
      <c r="F41" s="149">
        <v>5800</v>
      </c>
      <c r="G41" s="147"/>
      <c r="H41" s="147"/>
      <c r="I41" s="147"/>
      <c r="J41" s="147"/>
      <c r="K41" s="183">
        <v>232</v>
      </c>
      <c r="L41" s="147"/>
      <c r="M41" s="147"/>
      <c r="N41" s="147"/>
      <c r="O41" s="147"/>
      <c r="P41" s="147"/>
      <c r="Q41" s="147"/>
    </row>
    <row r="42" spans="1:17" ht="42.6" customHeight="1">
      <c r="A42" s="154">
        <v>17</v>
      </c>
      <c r="B42" s="153" t="s">
        <v>28</v>
      </c>
      <c r="C42" s="152" t="s">
        <v>200</v>
      </c>
      <c r="D42" s="151" t="s">
        <v>36</v>
      </c>
      <c r="E42" s="150">
        <v>7.0000000000000007E-2</v>
      </c>
      <c r="F42" s="149">
        <v>4973.3</v>
      </c>
      <c r="G42" s="147"/>
      <c r="H42" s="147"/>
      <c r="I42" s="147"/>
      <c r="J42" s="147"/>
      <c r="K42" s="183">
        <v>348</v>
      </c>
      <c r="L42" s="147"/>
      <c r="M42" s="147"/>
      <c r="N42" s="147"/>
      <c r="O42" s="147"/>
      <c r="P42" s="147"/>
      <c r="Q42" s="147"/>
    </row>
    <row r="43" spans="1:17">
      <c r="A43" s="213" t="s">
        <v>44</v>
      </c>
      <c r="B43" s="211"/>
      <c r="C43" s="211"/>
      <c r="D43" s="211"/>
      <c r="E43" s="211"/>
      <c r="F43" s="211"/>
      <c r="G43" s="211"/>
      <c r="H43" s="211"/>
      <c r="I43" s="211"/>
      <c r="J43" s="211"/>
      <c r="K43" s="184">
        <v>23224</v>
      </c>
      <c r="L43" s="149">
        <v>790</v>
      </c>
      <c r="M43" s="149">
        <v>878</v>
      </c>
      <c r="N43" s="149">
        <v>116</v>
      </c>
      <c r="O43" s="147"/>
      <c r="P43" s="149">
        <v>57.41</v>
      </c>
      <c r="Q43" s="147"/>
    </row>
    <row r="44" spans="1:17">
      <c r="A44" s="213" t="s">
        <v>45</v>
      </c>
      <c r="B44" s="211"/>
      <c r="C44" s="211"/>
      <c r="D44" s="211"/>
      <c r="E44" s="211"/>
      <c r="F44" s="211"/>
      <c r="G44" s="211"/>
      <c r="H44" s="211"/>
      <c r="I44" s="211"/>
      <c r="J44" s="211"/>
      <c r="K44" s="184">
        <v>24441</v>
      </c>
      <c r="L44" s="149">
        <v>1112</v>
      </c>
      <c r="M44" s="149">
        <v>1431</v>
      </c>
      <c r="N44" s="149">
        <v>163</v>
      </c>
      <c r="O44" s="147"/>
      <c r="P44" s="149">
        <v>77.510000000000005</v>
      </c>
      <c r="Q44" s="147"/>
    </row>
    <row r="45" spans="1:17">
      <c r="A45" s="213" t="s">
        <v>46</v>
      </c>
      <c r="B45" s="211"/>
      <c r="C45" s="211"/>
      <c r="D45" s="211"/>
      <c r="E45" s="211"/>
      <c r="F45" s="211"/>
      <c r="G45" s="211"/>
      <c r="H45" s="211"/>
      <c r="I45" s="211"/>
      <c r="J45" s="211"/>
      <c r="K45" s="183"/>
      <c r="L45" s="147"/>
      <c r="M45" s="147"/>
      <c r="N45" s="147"/>
      <c r="O45" s="147"/>
      <c r="P45" s="147"/>
      <c r="Q45" s="147"/>
    </row>
    <row r="46" spans="1:17">
      <c r="A46" s="213" t="s">
        <v>255</v>
      </c>
      <c r="B46" s="211"/>
      <c r="C46" s="211"/>
      <c r="D46" s="211"/>
      <c r="E46" s="211"/>
      <c r="F46" s="211"/>
      <c r="G46" s="211"/>
      <c r="H46" s="211"/>
      <c r="I46" s="211"/>
      <c r="J46" s="211"/>
      <c r="K46" s="184">
        <v>39</v>
      </c>
      <c r="L46" s="149">
        <v>34</v>
      </c>
      <c r="M46" s="149">
        <v>5</v>
      </c>
      <c r="N46" s="149">
        <v>5</v>
      </c>
      <c r="O46" s="147"/>
      <c r="P46" s="147"/>
      <c r="Q46" s="147"/>
    </row>
    <row r="47" spans="1:17">
      <c r="A47" s="213" t="s">
        <v>254</v>
      </c>
      <c r="B47" s="211"/>
      <c r="C47" s="211"/>
      <c r="D47" s="211"/>
      <c r="E47" s="211"/>
      <c r="F47" s="211"/>
      <c r="G47" s="211"/>
      <c r="H47" s="211"/>
      <c r="I47" s="211"/>
      <c r="J47" s="211"/>
      <c r="K47" s="184">
        <v>342</v>
      </c>
      <c r="L47" s="147"/>
      <c r="M47" s="147"/>
      <c r="N47" s="147"/>
      <c r="O47" s="147"/>
      <c r="P47" s="147"/>
      <c r="Q47" s="147"/>
    </row>
    <row r="48" spans="1:17" ht="15" customHeight="1">
      <c r="A48" s="213" t="s">
        <v>253</v>
      </c>
      <c r="B48" s="211"/>
      <c r="C48" s="211"/>
      <c r="D48" s="211"/>
      <c r="E48" s="211"/>
      <c r="F48" s="211"/>
      <c r="G48" s="211"/>
      <c r="H48" s="211"/>
      <c r="I48" s="211"/>
      <c r="J48" s="211"/>
      <c r="K48" s="184">
        <v>177</v>
      </c>
      <c r="L48" s="147"/>
      <c r="M48" s="149">
        <v>177</v>
      </c>
      <c r="N48" s="147"/>
      <c r="O48" s="147"/>
      <c r="P48" s="147"/>
      <c r="Q48" s="147"/>
    </row>
    <row r="49" spans="1:17" ht="30" customHeight="1">
      <c r="A49" s="213" t="s">
        <v>252</v>
      </c>
      <c r="B49" s="211"/>
      <c r="C49" s="211"/>
      <c r="D49" s="211"/>
      <c r="E49" s="211"/>
      <c r="F49" s="211"/>
      <c r="G49" s="211"/>
      <c r="H49" s="211"/>
      <c r="I49" s="211"/>
      <c r="J49" s="211"/>
      <c r="K49" s="184">
        <v>659</v>
      </c>
      <c r="L49" s="149">
        <v>288</v>
      </c>
      <c r="M49" s="149">
        <v>371</v>
      </c>
      <c r="N49" s="149">
        <v>42</v>
      </c>
      <c r="O49" s="147"/>
      <c r="P49" s="149">
        <v>20.093499999999999</v>
      </c>
      <c r="Q49" s="147"/>
    </row>
    <row r="50" spans="1:17">
      <c r="A50" s="213" t="s">
        <v>25</v>
      </c>
      <c r="B50" s="211"/>
      <c r="C50" s="211"/>
      <c r="D50" s="211"/>
      <c r="E50" s="211"/>
      <c r="F50" s="211"/>
      <c r="G50" s="211"/>
      <c r="H50" s="211"/>
      <c r="I50" s="211"/>
      <c r="J50" s="211"/>
      <c r="K50" s="184">
        <v>1103</v>
      </c>
      <c r="L50" s="147"/>
      <c r="M50" s="147"/>
      <c r="N50" s="147"/>
      <c r="O50" s="147"/>
      <c r="P50" s="147"/>
      <c r="Q50" s="147"/>
    </row>
    <row r="51" spans="1:17">
      <c r="A51" s="213" t="s">
        <v>46</v>
      </c>
      <c r="B51" s="211"/>
      <c r="C51" s="211"/>
      <c r="D51" s="211"/>
      <c r="E51" s="211"/>
      <c r="F51" s="211"/>
      <c r="G51" s="211"/>
      <c r="H51" s="211"/>
      <c r="I51" s="211"/>
      <c r="J51" s="211"/>
      <c r="K51" s="183"/>
      <c r="L51" s="147"/>
      <c r="M51" s="147"/>
      <c r="N51" s="147"/>
      <c r="O51" s="147"/>
      <c r="P51" s="147"/>
      <c r="Q51" s="147"/>
    </row>
    <row r="52" spans="1:17">
      <c r="A52" s="213" t="s">
        <v>251</v>
      </c>
      <c r="B52" s="211"/>
      <c r="C52" s="211"/>
      <c r="D52" s="211"/>
      <c r="E52" s="211"/>
      <c r="F52" s="211"/>
      <c r="G52" s="211"/>
      <c r="H52" s="211"/>
      <c r="I52" s="211"/>
      <c r="J52" s="211"/>
      <c r="K52" s="184">
        <v>574</v>
      </c>
      <c r="L52" s="147"/>
      <c r="M52" s="147"/>
      <c r="N52" s="147"/>
      <c r="O52" s="147"/>
      <c r="P52" s="147"/>
      <c r="Q52" s="147"/>
    </row>
    <row r="53" spans="1:17">
      <c r="A53" s="213" t="s">
        <v>250</v>
      </c>
      <c r="B53" s="211"/>
      <c r="C53" s="211"/>
      <c r="D53" s="211"/>
      <c r="E53" s="211"/>
      <c r="F53" s="211"/>
      <c r="G53" s="211"/>
      <c r="H53" s="211"/>
      <c r="I53" s="211"/>
      <c r="J53" s="211"/>
      <c r="K53" s="184">
        <v>529</v>
      </c>
      <c r="L53" s="147"/>
      <c r="M53" s="147"/>
      <c r="N53" s="147"/>
      <c r="O53" s="147"/>
      <c r="P53" s="147"/>
      <c r="Q53" s="147"/>
    </row>
    <row r="54" spans="1:17">
      <c r="A54" s="213" t="s">
        <v>26</v>
      </c>
      <c r="B54" s="211"/>
      <c r="C54" s="211"/>
      <c r="D54" s="211"/>
      <c r="E54" s="211"/>
      <c r="F54" s="211"/>
      <c r="G54" s="211"/>
      <c r="H54" s="211"/>
      <c r="I54" s="211"/>
      <c r="J54" s="211"/>
      <c r="K54" s="184">
        <v>793</v>
      </c>
      <c r="L54" s="147"/>
      <c r="M54" s="147"/>
      <c r="N54" s="147"/>
      <c r="O54" s="147"/>
      <c r="P54" s="147"/>
      <c r="Q54" s="147"/>
    </row>
    <row r="55" spans="1:17">
      <c r="A55" s="213" t="s">
        <v>46</v>
      </c>
      <c r="B55" s="211"/>
      <c r="C55" s="211"/>
      <c r="D55" s="211"/>
      <c r="E55" s="211"/>
      <c r="F55" s="211"/>
      <c r="G55" s="211"/>
      <c r="H55" s="211"/>
      <c r="I55" s="211"/>
      <c r="J55" s="211"/>
      <c r="K55" s="183"/>
      <c r="L55" s="147"/>
      <c r="M55" s="147"/>
      <c r="N55" s="147"/>
      <c r="O55" s="147"/>
      <c r="P55" s="147"/>
      <c r="Q55" s="147"/>
    </row>
    <row r="56" spans="1:17">
      <c r="A56" s="213" t="s">
        <v>249</v>
      </c>
      <c r="B56" s="211"/>
      <c r="C56" s="211"/>
      <c r="D56" s="211"/>
      <c r="E56" s="211"/>
      <c r="F56" s="211"/>
      <c r="G56" s="211"/>
      <c r="H56" s="211"/>
      <c r="I56" s="211"/>
      <c r="J56" s="211"/>
      <c r="K56" s="184">
        <v>431</v>
      </c>
      <c r="L56" s="147"/>
      <c r="M56" s="147"/>
      <c r="N56" s="147"/>
      <c r="O56" s="147"/>
      <c r="P56" s="147"/>
      <c r="Q56" s="147"/>
    </row>
    <row r="57" spans="1:17">
      <c r="A57" s="213" t="s">
        <v>248</v>
      </c>
      <c r="B57" s="211"/>
      <c r="C57" s="211"/>
      <c r="D57" s="211"/>
      <c r="E57" s="211"/>
      <c r="F57" s="211"/>
      <c r="G57" s="211"/>
      <c r="H57" s="211"/>
      <c r="I57" s="211"/>
      <c r="J57" s="211"/>
      <c r="K57" s="184">
        <v>362</v>
      </c>
      <c r="L57" s="147"/>
      <c r="M57" s="147"/>
      <c r="N57" s="147"/>
      <c r="O57" s="147"/>
      <c r="P57" s="147"/>
      <c r="Q57" s="147"/>
    </row>
    <row r="58" spans="1:17">
      <c r="A58" s="210" t="s">
        <v>47</v>
      </c>
      <c r="B58" s="211"/>
      <c r="C58" s="211"/>
      <c r="D58" s="211"/>
      <c r="E58" s="211"/>
      <c r="F58" s="211"/>
      <c r="G58" s="211"/>
      <c r="H58" s="211"/>
      <c r="I58" s="211"/>
      <c r="J58" s="211"/>
      <c r="K58" s="183"/>
      <c r="L58" s="147"/>
      <c r="M58" s="147"/>
      <c r="N58" s="147"/>
      <c r="O58" s="147"/>
      <c r="P58" s="147"/>
      <c r="Q58" s="147"/>
    </row>
    <row r="59" spans="1:17">
      <c r="A59" s="213" t="s">
        <v>192</v>
      </c>
      <c r="B59" s="211"/>
      <c r="C59" s="211"/>
      <c r="D59" s="211"/>
      <c r="E59" s="211"/>
      <c r="F59" s="211"/>
      <c r="G59" s="211"/>
      <c r="H59" s="211"/>
      <c r="I59" s="211"/>
      <c r="J59" s="211"/>
      <c r="K59" s="184">
        <v>9044</v>
      </c>
      <c r="L59" s="147"/>
      <c r="M59" s="147"/>
      <c r="N59" s="147"/>
      <c r="O59" s="147"/>
      <c r="P59" s="149">
        <v>77.510000000000005</v>
      </c>
      <c r="Q59" s="147"/>
    </row>
    <row r="60" spans="1:17">
      <c r="A60" s="213" t="s">
        <v>191</v>
      </c>
      <c r="B60" s="211"/>
      <c r="C60" s="211"/>
      <c r="D60" s="211"/>
      <c r="E60" s="211"/>
      <c r="F60" s="211"/>
      <c r="G60" s="211"/>
      <c r="H60" s="211"/>
      <c r="I60" s="211"/>
      <c r="J60" s="211"/>
      <c r="K60" s="184">
        <v>17293</v>
      </c>
      <c r="L60" s="147"/>
      <c r="M60" s="147"/>
      <c r="N60" s="147"/>
      <c r="O60" s="147"/>
      <c r="P60" s="147"/>
      <c r="Q60" s="147"/>
    </row>
    <row r="61" spans="1:17">
      <c r="A61" s="213" t="s">
        <v>48</v>
      </c>
      <c r="B61" s="211"/>
      <c r="C61" s="211"/>
      <c r="D61" s="211"/>
      <c r="E61" s="211"/>
      <c r="F61" s="211"/>
      <c r="G61" s="211"/>
      <c r="H61" s="211"/>
      <c r="I61" s="211"/>
      <c r="J61" s="211"/>
      <c r="K61" s="184">
        <v>26337</v>
      </c>
      <c r="L61" s="147"/>
      <c r="M61" s="147"/>
      <c r="N61" s="147"/>
      <c r="O61" s="147"/>
      <c r="P61" s="149">
        <v>77.510000000000005</v>
      </c>
      <c r="Q61" s="147"/>
    </row>
    <row r="62" spans="1:17">
      <c r="A62" s="213" t="s">
        <v>131</v>
      </c>
      <c r="B62" s="211"/>
      <c r="C62" s="211"/>
      <c r="D62" s="211"/>
      <c r="E62" s="211"/>
      <c r="F62" s="211"/>
      <c r="G62" s="211"/>
      <c r="H62" s="211"/>
      <c r="I62" s="211"/>
      <c r="J62" s="211"/>
      <c r="K62" s="183"/>
      <c r="L62" s="147"/>
      <c r="M62" s="147"/>
      <c r="N62" s="147"/>
      <c r="O62" s="147"/>
      <c r="P62" s="147"/>
      <c r="Q62" s="147"/>
    </row>
    <row r="63" spans="1:17">
      <c r="A63" s="213" t="s">
        <v>49</v>
      </c>
      <c r="B63" s="211"/>
      <c r="C63" s="211"/>
      <c r="D63" s="211"/>
      <c r="E63" s="211"/>
      <c r="F63" s="211"/>
      <c r="G63" s="211"/>
      <c r="H63" s="211"/>
      <c r="I63" s="211"/>
      <c r="J63" s="211"/>
      <c r="K63" s="184">
        <v>4605</v>
      </c>
      <c r="L63" s="147"/>
      <c r="M63" s="147"/>
      <c r="N63" s="147"/>
      <c r="O63" s="147"/>
      <c r="P63" s="147"/>
      <c r="Q63" s="147"/>
    </row>
    <row r="64" spans="1:17">
      <c r="A64" s="213" t="s">
        <v>50</v>
      </c>
      <c r="B64" s="211"/>
      <c r="C64" s="211"/>
      <c r="D64" s="211"/>
      <c r="E64" s="211"/>
      <c r="F64" s="211"/>
      <c r="G64" s="211"/>
      <c r="H64" s="211"/>
      <c r="I64" s="211"/>
      <c r="J64" s="211"/>
      <c r="K64" s="184">
        <v>1431</v>
      </c>
      <c r="L64" s="147"/>
      <c r="M64" s="147"/>
      <c r="N64" s="147"/>
      <c r="O64" s="147"/>
      <c r="P64" s="147"/>
      <c r="Q64" s="147"/>
    </row>
    <row r="65" spans="1:17">
      <c r="A65" s="213" t="s">
        <v>51</v>
      </c>
      <c r="B65" s="211"/>
      <c r="C65" s="211"/>
      <c r="D65" s="211"/>
      <c r="E65" s="211"/>
      <c r="F65" s="211"/>
      <c r="G65" s="211"/>
      <c r="H65" s="211"/>
      <c r="I65" s="211"/>
      <c r="J65" s="211"/>
      <c r="K65" s="184">
        <v>1275</v>
      </c>
      <c r="L65" s="147"/>
      <c r="M65" s="147"/>
      <c r="N65" s="147"/>
      <c r="O65" s="147"/>
      <c r="P65" s="147"/>
      <c r="Q65" s="147"/>
    </row>
    <row r="66" spans="1:17">
      <c r="A66" s="213" t="s">
        <v>52</v>
      </c>
      <c r="B66" s="211"/>
      <c r="C66" s="211"/>
      <c r="D66" s="211"/>
      <c r="E66" s="211"/>
      <c r="F66" s="211"/>
      <c r="G66" s="211"/>
      <c r="H66" s="211"/>
      <c r="I66" s="211"/>
      <c r="J66" s="211"/>
      <c r="K66" s="184">
        <v>17293</v>
      </c>
      <c r="L66" s="147"/>
      <c r="M66" s="147"/>
      <c r="N66" s="147"/>
      <c r="O66" s="147"/>
      <c r="P66" s="147"/>
      <c r="Q66" s="147"/>
    </row>
    <row r="67" spans="1:17">
      <c r="A67" s="213" t="s">
        <v>53</v>
      </c>
      <c r="B67" s="211"/>
      <c r="C67" s="211"/>
      <c r="D67" s="211"/>
      <c r="E67" s="211"/>
      <c r="F67" s="211"/>
      <c r="G67" s="211"/>
      <c r="H67" s="211"/>
      <c r="I67" s="211"/>
      <c r="J67" s="211"/>
      <c r="K67" s="184">
        <v>1103</v>
      </c>
      <c r="L67" s="147"/>
      <c r="M67" s="147"/>
      <c r="N67" s="147"/>
      <c r="O67" s="147"/>
      <c r="P67" s="147"/>
      <c r="Q67" s="147"/>
    </row>
    <row r="68" spans="1:17">
      <c r="A68" s="213" t="s">
        <v>54</v>
      </c>
      <c r="B68" s="211"/>
      <c r="C68" s="211"/>
      <c r="D68" s="211"/>
      <c r="E68" s="211"/>
      <c r="F68" s="211"/>
      <c r="G68" s="211"/>
      <c r="H68" s="211"/>
      <c r="I68" s="211"/>
      <c r="J68" s="211"/>
      <c r="K68" s="184">
        <v>793</v>
      </c>
      <c r="L68" s="147"/>
      <c r="M68" s="147"/>
      <c r="N68" s="147"/>
      <c r="O68" s="147"/>
      <c r="P68" s="147"/>
      <c r="Q68" s="147"/>
    </row>
    <row r="69" spans="1:17">
      <c r="A69" s="210" t="s">
        <v>133</v>
      </c>
      <c r="B69" s="211"/>
      <c r="C69" s="211"/>
      <c r="D69" s="211"/>
      <c r="E69" s="211"/>
      <c r="F69" s="211"/>
      <c r="G69" s="211"/>
      <c r="H69" s="211"/>
      <c r="I69" s="211"/>
      <c r="J69" s="211"/>
      <c r="K69" s="185">
        <v>26337</v>
      </c>
      <c r="L69" s="147"/>
      <c r="M69" s="147"/>
      <c r="N69" s="147"/>
      <c r="O69" s="147"/>
      <c r="P69" s="148">
        <v>77.510000000000005</v>
      </c>
      <c r="Q69" s="147"/>
    </row>
    <row r="70" spans="1:17">
      <c r="F70" s="145"/>
      <c r="G70" s="145"/>
      <c r="H70" s="145"/>
      <c r="I70" s="145"/>
      <c r="J70" s="145"/>
      <c r="K70" s="186"/>
      <c r="L70" s="145"/>
      <c r="M70" s="145"/>
      <c r="N70" s="145"/>
      <c r="O70" s="145"/>
      <c r="P70" s="145"/>
      <c r="Q70" s="145"/>
    </row>
  </sheetData>
  <mergeCells count="50">
    <mergeCell ref="A50:J50"/>
    <mergeCell ref="A51:J51"/>
    <mergeCell ref="A52:J52"/>
    <mergeCell ref="A24:Q24"/>
    <mergeCell ref="A34:Q34"/>
    <mergeCell ref="A43:J43"/>
    <mergeCell ref="E1:I1"/>
    <mergeCell ref="A65:J65"/>
    <mergeCell ref="A66:J66"/>
    <mergeCell ref="A67:J67"/>
    <mergeCell ref="A68:J68"/>
    <mergeCell ref="A57:J57"/>
    <mergeCell ref="A58:J58"/>
    <mergeCell ref="A47:J47"/>
    <mergeCell ref="A48:J48"/>
    <mergeCell ref="A49:J49"/>
    <mergeCell ref="A62:J62"/>
    <mergeCell ref="A63:J63"/>
    <mergeCell ref="A64:J64"/>
    <mergeCell ref="A53:J53"/>
    <mergeCell ref="A54:J54"/>
    <mergeCell ref="A55:J55"/>
    <mergeCell ref="A56:J56"/>
    <mergeCell ref="G21:I21"/>
    <mergeCell ref="A69:J69"/>
    <mergeCell ref="J13:K13"/>
    <mergeCell ref="J16:K16"/>
    <mergeCell ref="J17:K17"/>
    <mergeCell ref="J15:K15"/>
    <mergeCell ref="J14:K14"/>
    <mergeCell ref="A59:J59"/>
    <mergeCell ref="A60:J60"/>
    <mergeCell ref="A61:J61"/>
    <mergeCell ref="A44:J44"/>
    <mergeCell ref="A45:J45"/>
    <mergeCell ref="A46:J46"/>
    <mergeCell ref="A20:A22"/>
    <mergeCell ref="C20:C22"/>
    <mergeCell ref="D20:D22"/>
    <mergeCell ref="E20:E22"/>
    <mergeCell ref="B20:B22"/>
    <mergeCell ref="F21:F22"/>
    <mergeCell ref="F20:I20"/>
    <mergeCell ref="Q20:Q22"/>
    <mergeCell ref="P20:P22"/>
    <mergeCell ref="O20:O22"/>
    <mergeCell ref="J21:J22"/>
    <mergeCell ref="J20:N20"/>
    <mergeCell ref="K21:K22"/>
    <mergeCell ref="L21:N21"/>
  </mergeCells>
  <pageMargins left="0.23622047244094491" right="0" top="0.51181102362204722" bottom="0.43307086614173229" header="0.31496062992125984" footer="0.23622047244094491"/>
  <pageSetup paperSize="9" scale="94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R75"/>
  <sheetViews>
    <sheetView showGridLines="0" topLeftCell="A61" zoomScaleNormal="75" zoomScaleSheetLayoutView="75" workbookViewId="0">
      <selection activeCell="A76" sqref="A76:XFD79"/>
    </sheetView>
  </sheetViews>
  <sheetFormatPr defaultRowHeight="12.75" outlineLevelRow="1"/>
  <cols>
    <col min="1" max="1" width="3.28515625" style="2" customWidth="1"/>
    <col min="2" max="2" width="9.7109375" style="12" customWidth="1"/>
    <col min="3" max="3" width="34.28515625" style="4" customWidth="1"/>
    <col min="4" max="4" width="7.7109375" style="5" customWidth="1"/>
    <col min="5" max="5" width="8.28515625" style="1" customWidth="1"/>
    <col min="6" max="6" width="7.7109375" style="6" customWidth="1"/>
    <col min="7" max="9" width="6.7109375" style="6" customWidth="1"/>
    <col min="10" max="10" width="7.7109375" style="42" customWidth="1"/>
    <col min="11" max="17" width="6.7109375" style="6" customWidth="1"/>
  </cols>
  <sheetData>
    <row r="1" spans="1:18" outlineLevel="1">
      <c r="A1" s="11" t="s">
        <v>18</v>
      </c>
      <c r="B1" s="28"/>
      <c r="D1" s="201" t="s">
        <v>63</v>
      </c>
      <c r="E1" s="201"/>
      <c r="F1" s="201"/>
      <c r="G1" s="201"/>
      <c r="H1" s="201"/>
      <c r="I1" s="201"/>
      <c r="M1" s="11" t="s">
        <v>19</v>
      </c>
      <c r="Q1"/>
    </row>
    <row r="2" spans="1:18" ht="15" outlineLevel="1">
      <c r="A2" s="17"/>
      <c r="B2" s="9"/>
      <c r="E2" s="43"/>
      <c r="F2" s="44"/>
      <c r="G2" s="20" t="s">
        <v>0</v>
      </c>
      <c r="H2" s="45"/>
      <c r="I2" s="46"/>
      <c r="J2" s="128"/>
      <c r="M2" s="17" t="s">
        <v>95</v>
      </c>
      <c r="N2" s="9"/>
      <c r="O2" s="9"/>
      <c r="Q2"/>
    </row>
    <row r="3" spans="1:18" outlineLevel="1">
      <c r="A3" s="17"/>
      <c r="B3" s="6"/>
      <c r="E3" s="47"/>
      <c r="M3" s="17" t="s">
        <v>96</v>
      </c>
      <c r="Q3"/>
    </row>
    <row r="4" spans="1:18" outlineLevel="1">
      <c r="A4" s="48" t="s">
        <v>62</v>
      </c>
      <c r="B4" s="48"/>
      <c r="C4" s="5"/>
      <c r="D4" s="47"/>
      <c r="E4" s="6"/>
      <c r="G4" s="22" t="s">
        <v>340</v>
      </c>
      <c r="H4" s="49"/>
      <c r="I4" s="49"/>
      <c r="M4" s="48" t="s">
        <v>62</v>
      </c>
      <c r="N4" s="48"/>
      <c r="O4" s="48"/>
      <c r="Q4"/>
    </row>
    <row r="5" spans="1:18">
      <c r="A5" s="28" t="s">
        <v>64</v>
      </c>
      <c r="B5" s="28"/>
      <c r="C5" s="5"/>
      <c r="D5" s="47"/>
      <c r="E5" s="6"/>
      <c r="G5" s="13" t="s">
        <v>1</v>
      </c>
      <c r="H5" s="1"/>
      <c r="I5" s="1"/>
      <c r="M5" s="28" t="s">
        <v>65</v>
      </c>
      <c r="N5" s="28"/>
      <c r="O5" s="28"/>
      <c r="Q5"/>
    </row>
    <row r="6" spans="1:18">
      <c r="A6" s="13"/>
      <c r="B6" s="16"/>
      <c r="C6" s="14"/>
      <c r="D6" s="15"/>
      <c r="E6" s="18"/>
      <c r="F6" s="8"/>
      <c r="G6" s="8"/>
      <c r="H6" s="8"/>
      <c r="I6" s="8"/>
      <c r="J6" s="36"/>
      <c r="K6" s="8"/>
      <c r="L6" s="8"/>
      <c r="M6" s="8"/>
      <c r="N6" s="8"/>
      <c r="O6" s="8"/>
      <c r="P6" s="8"/>
      <c r="Q6" s="8"/>
    </row>
    <row r="7" spans="1:18">
      <c r="A7" s="13"/>
      <c r="B7" s="16"/>
      <c r="C7" s="23" t="s">
        <v>2</v>
      </c>
      <c r="D7" s="129" t="s">
        <v>339</v>
      </c>
      <c r="E7" s="10"/>
      <c r="F7" s="8"/>
      <c r="G7" s="8"/>
      <c r="H7" s="13"/>
      <c r="I7" s="8"/>
      <c r="J7" s="36"/>
      <c r="K7" s="130"/>
      <c r="L7" s="130"/>
      <c r="M7" s="8"/>
      <c r="N7" s="8"/>
      <c r="O7" s="8"/>
      <c r="P7" s="8"/>
      <c r="Q7" s="8"/>
    </row>
    <row r="8" spans="1:18">
      <c r="A8" s="13"/>
      <c r="B8" s="16"/>
      <c r="C8" s="14"/>
      <c r="D8" s="15"/>
      <c r="E8" s="24"/>
      <c r="F8" s="19"/>
      <c r="G8" s="19"/>
      <c r="H8" s="20" t="s">
        <v>3</v>
      </c>
      <c r="I8" s="20"/>
      <c r="J8" s="131"/>
      <c r="K8" s="21"/>
      <c r="L8" s="8"/>
      <c r="M8" s="8"/>
      <c r="N8" s="8"/>
      <c r="O8" s="8"/>
      <c r="P8" s="8"/>
      <c r="Q8" s="8"/>
    </row>
    <row r="9" spans="1:18">
      <c r="A9" s="25"/>
      <c r="B9" s="26"/>
      <c r="C9" s="14"/>
      <c r="D9" s="15"/>
      <c r="E9" s="18"/>
      <c r="F9" s="8"/>
      <c r="G9" s="8"/>
      <c r="H9" s="8"/>
      <c r="I9" s="8"/>
      <c r="J9" s="36"/>
      <c r="K9" s="8"/>
      <c r="L9" s="8"/>
      <c r="M9" s="8"/>
      <c r="N9" s="8"/>
      <c r="O9" s="8"/>
      <c r="P9" s="8"/>
      <c r="Q9" s="8"/>
    </row>
    <row r="10" spans="1:18" ht="14.25">
      <c r="A10" s="13"/>
      <c r="B10" s="16"/>
      <c r="C10" s="14"/>
      <c r="D10" s="10" t="s">
        <v>338</v>
      </c>
      <c r="E10" s="13"/>
      <c r="F10" s="8"/>
      <c r="G10" s="8"/>
      <c r="H10" s="8"/>
      <c r="I10" s="10"/>
      <c r="J10" s="37"/>
      <c r="K10" s="8"/>
      <c r="L10" s="8"/>
      <c r="M10" s="8"/>
      <c r="N10" s="8"/>
      <c r="O10" s="8"/>
      <c r="P10" s="8"/>
      <c r="Q10" s="8"/>
      <c r="R10" s="3"/>
    </row>
    <row r="11" spans="1:18">
      <c r="A11" s="13"/>
      <c r="B11" s="16"/>
      <c r="C11" s="14"/>
      <c r="D11" s="10" t="s">
        <v>100</v>
      </c>
      <c r="E11" s="13"/>
      <c r="F11" s="8"/>
      <c r="G11" s="8"/>
      <c r="H11" s="8"/>
      <c r="I11" s="10"/>
      <c r="J11" s="202">
        <f>J74/1000</f>
        <v>73.527000000000001</v>
      </c>
      <c r="K11" s="203"/>
      <c r="L11" s="17" t="s">
        <v>101</v>
      </c>
      <c r="M11" s="8"/>
      <c r="N11" s="8"/>
      <c r="O11" s="8"/>
      <c r="P11" s="8"/>
      <c r="Q11" s="8"/>
    </row>
    <row r="12" spans="1:18">
      <c r="A12" s="13"/>
      <c r="B12" s="16"/>
      <c r="C12" s="14"/>
      <c r="D12" s="10" t="s">
        <v>56</v>
      </c>
      <c r="E12" s="13"/>
      <c r="F12" s="8"/>
      <c r="G12" s="8"/>
      <c r="H12" s="8"/>
      <c r="I12" s="10"/>
      <c r="J12" s="202">
        <f>3.018*4.38</f>
        <v>13.218839999999998</v>
      </c>
      <c r="K12" s="203"/>
      <c r="L12" s="17" t="s">
        <v>101</v>
      </c>
      <c r="M12" s="8"/>
      <c r="N12" s="8"/>
      <c r="O12" s="8"/>
      <c r="P12" s="8"/>
      <c r="Q12" s="8"/>
    </row>
    <row r="13" spans="1:18" outlineLevel="1">
      <c r="A13" s="13"/>
      <c r="B13" s="16"/>
      <c r="C13" s="14"/>
      <c r="D13" s="10" t="s">
        <v>57</v>
      </c>
      <c r="E13" s="13"/>
      <c r="F13" s="8"/>
      <c r="G13" s="8"/>
      <c r="H13" s="8"/>
      <c r="I13" s="10"/>
      <c r="J13" s="204" t="s">
        <v>337</v>
      </c>
      <c r="K13" s="205"/>
      <c r="L13" s="17" t="s">
        <v>58</v>
      </c>
      <c r="M13" s="8"/>
      <c r="N13" s="8"/>
      <c r="O13" s="8"/>
      <c r="P13" s="8"/>
      <c r="Q13" s="8"/>
    </row>
    <row r="14" spans="1:18">
      <c r="A14" s="13"/>
      <c r="B14" s="16"/>
      <c r="C14" s="14"/>
      <c r="D14" s="18" t="s">
        <v>103</v>
      </c>
      <c r="E14" s="13"/>
      <c r="F14" s="8"/>
      <c r="G14" s="8"/>
      <c r="H14" s="8"/>
      <c r="I14" s="8"/>
      <c r="J14" s="36"/>
      <c r="K14" s="8"/>
      <c r="L14" s="8"/>
      <c r="M14" s="8"/>
      <c r="N14" s="8"/>
      <c r="O14" s="8"/>
      <c r="P14" s="8"/>
      <c r="Q14" s="8"/>
    </row>
    <row r="16" spans="1:18" ht="18" customHeight="1">
      <c r="A16" s="194" t="s">
        <v>4</v>
      </c>
      <c r="B16" s="196" t="s">
        <v>11</v>
      </c>
      <c r="C16" s="194" t="s">
        <v>5</v>
      </c>
      <c r="D16" s="194" t="s">
        <v>6</v>
      </c>
      <c r="E16" s="194" t="s">
        <v>7</v>
      </c>
      <c r="F16" s="194" t="s">
        <v>20</v>
      </c>
      <c r="G16" s="195"/>
      <c r="H16" s="195"/>
      <c r="I16" s="195"/>
      <c r="J16" s="194" t="s">
        <v>21</v>
      </c>
      <c r="K16" s="195"/>
      <c r="L16" s="195"/>
      <c r="M16" s="195"/>
      <c r="N16" s="194" t="s">
        <v>13</v>
      </c>
      <c r="O16" s="194" t="s">
        <v>15</v>
      </c>
      <c r="P16" s="194" t="s">
        <v>14</v>
      </c>
      <c r="Q16" s="194" t="s">
        <v>16</v>
      </c>
    </row>
    <row r="17" spans="1:17" ht="15.75" customHeight="1">
      <c r="A17" s="195"/>
      <c r="B17" s="197"/>
      <c r="C17" s="198"/>
      <c r="D17" s="194"/>
      <c r="E17" s="195"/>
      <c r="F17" s="194" t="s">
        <v>8</v>
      </c>
      <c r="G17" s="194" t="s">
        <v>10</v>
      </c>
      <c r="H17" s="195"/>
      <c r="I17" s="195"/>
      <c r="J17" s="199" t="s">
        <v>8</v>
      </c>
      <c r="K17" s="194" t="s">
        <v>10</v>
      </c>
      <c r="L17" s="195"/>
      <c r="M17" s="195"/>
      <c r="N17" s="194"/>
      <c r="O17" s="194"/>
      <c r="P17" s="194"/>
      <c r="Q17" s="194"/>
    </row>
    <row r="18" spans="1:17" ht="21.75" customHeight="1">
      <c r="A18" s="195"/>
      <c r="B18" s="197"/>
      <c r="C18" s="198"/>
      <c r="D18" s="194"/>
      <c r="E18" s="195"/>
      <c r="F18" s="195"/>
      <c r="G18" s="114" t="s">
        <v>9</v>
      </c>
      <c r="H18" s="114" t="s">
        <v>17</v>
      </c>
      <c r="I18" s="114" t="s">
        <v>12</v>
      </c>
      <c r="J18" s="200"/>
      <c r="K18" s="114" t="s">
        <v>9</v>
      </c>
      <c r="L18" s="114" t="s">
        <v>17</v>
      </c>
      <c r="M18" s="114" t="s">
        <v>12</v>
      </c>
      <c r="N18" s="194"/>
      <c r="O18" s="194"/>
      <c r="P18" s="194"/>
      <c r="Q18" s="194"/>
    </row>
    <row r="19" spans="1:17">
      <c r="A19" s="7">
        <v>1</v>
      </c>
      <c r="B19" s="116">
        <v>2</v>
      </c>
      <c r="C19" s="114">
        <v>3</v>
      </c>
      <c r="D19" s="114">
        <v>4</v>
      </c>
      <c r="E19" s="7">
        <v>5</v>
      </c>
      <c r="F19" s="115">
        <v>6</v>
      </c>
      <c r="G19" s="115">
        <v>7</v>
      </c>
      <c r="H19" s="115">
        <v>8</v>
      </c>
      <c r="I19" s="115">
        <v>9</v>
      </c>
      <c r="J19" s="117">
        <v>10</v>
      </c>
      <c r="K19" s="115">
        <v>11</v>
      </c>
      <c r="L19" s="115">
        <v>12</v>
      </c>
      <c r="M19" s="115">
        <v>13</v>
      </c>
      <c r="N19" s="115">
        <v>14</v>
      </c>
      <c r="O19" s="115">
        <v>15</v>
      </c>
      <c r="P19" s="115">
        <v>16</v>
      </c>
      <c r="Q19" s="115">
        <v>17</v>
      </c>
    </row>
    <row r="20" spans="1:17">
      <c r="A20" s="225" t="s">
        <v>336</v>
      </c>
      <c r="B20" s="226"/>
      <c r="C20" s="226"/>
      <c r="D20" s="226"/>
      <c r="E20" s="226"/>
      <c r="F20" s="226"/>
      <c r="G20" s="226"/>
      <c r="H20" s="226"/>
      <c r="I20" s="226"/>
      <c r="J20" s="226"/>
      <c r="K20" s="226"/>
      <c r="L20" s="226"/>
      <c r="M20" s="226"/>
      <c r="N20" s="226"/>
      <c r="O20" s="226"/>
      <c r="P20" s="226"/>
      <c r="Q20" s="226"/>
    </row>
    <row r="21" spans="1:17" ht="48">
      <c r="A21" s="7">
        <v>1</v>
      </c>
      <c r="B21" s="29" t="s">
        <v>335</v>
      </c>
      <c r="C21" s="118" t="s">
        <v>334</v>
      </c>
      <c r="D21" s="30" t="s">
        <v>331</v>
      </c>
      <c r="E21" s="33">
        <v>7.0000000000000007E-2</v>
      </c>
      <c r="F21" s="32">
        <v>863.11</v>
      </c>
      <c r="G21" s="32">
        <v>784.25</v>
      </c>
      <c r="H21" s="32">
        <v>16.86</v>
      </c>
      <c r="I21" s="32"/>
      <c r="J21" s="38">
        <v>60</v>
      </c>
      <c r="K21" s="32">
        <v>55</v>
      </c>
      <c r="L21" s="32">
        <v>1</v>
      </c>
      <c r="M21" s="32"/>
      <c r="N21" s="32">
        <v>65.3</v>
      </c>
      <c r="O21" s="32">
        <v>4.57</v>
      </c>
      <c r="P21" s="32"/>
      <c r="Q21" s="32"/>
    </row>
    <row r="22" spans="1:17" ht="36">
      <c r="A22" s="7">
        <v>2</v>
      </c>
      <c r="B22" s="29" t="s">
        <v>333</v>
      </c>
      <c r="C22" s="118" t="s">
        <v>332</v>
      </c>
      <c r="D22" s="30" t="s">
        <v>331</v>
      </c>
      <c r="E22" s="33">
        <v>0.05</v>
      </c>
      <c r="F22" s="32">
        <v>556.12</v>
      </c>
      <c r="G22" s="32">
        <v>523.64</v>
      </c>
      <c r="H22" s="32">
        <v>6.76</v>
      </c>
      <c r="I22" s="32"/>
      <c r="J22" s="38">
        <v>28</v>
      </c>
      <c r="K22" s="32">
        <v>26</v>
      </c>
      <c r="L22" s="32"/>
      <c r="M22" s="32"/>
      <c r="N22" s="32">
        <v>43.6</v>
      </c>
      <c r="O22" s="32">
        <v>2.1800000000000002</v>
      </c>
      <c r="P22" s="32"/>
      <c r="Q22" s="32"/>
    </row>
    <row r="23" spans="1:17" ht="51">
      <c r="A23" s="7">
        <v>3</v>
      </c>
      <c r="B23" s="29" t="s">
        <v>309</v>
      </c>
      <c r="C23" s="118" t="s">
        <v>330</v>
      </c>
      <c r="D23" s="30" t="s">
        <v>115</v>
      </c>
      <c r="E23" s="31">
        <v>2</v>
      </c>
      <c r="F23" s="32">
        <v>9.36</v>
      </c>
      <c r="G23" s="32">
        <v>7.52</v>
      </c>
      <c r="H23" s="32">
        <v>1.85</v>
      </c>
      <c r="I23" s="32">
        <v>0.12</v>
      </c>
      <c r="J23" s="38">
        <v>19</v>
      </c>
      <c r="K23" s="32">
        <v>15</v>
      </c>
      <c r="L23" s="32">
        <v>4</v>
      </c>
      <c r="M23" s="32"/>
      <c r="N23" s="32">
        <v>0.58799999999999997</v>
      </c>
      <c r="O23" s="32">
        <v>1.18</v>
      </c>
      <c r="P23" s="32">
        <v>8.0000000000000002E-3</v>
      </c>
      <c r="Q23" s="32">
        <v>0.02</v>
      </c>
    </row>
    <row r="24" spans="1:17" ht="48">
      <c r="A24" s="7">
        <v>4</v>
      </c>
      <c r="B24" s="29" t="s">
        <v>309</v>
      </c>
      <c r="C24" s="118" t="s">
        <v>308</v>
      </c>
      <c r="D24" s="30" t="s">
        <v>115</v>
      </c>
      <c r="E24" s="31">
        <v>2</v>
      </c>
      <c r="F24" s="32">
        <v>49.82</v>
      </c>
      <c r="G24" s="32">
        <v>18.79</v>
      </c>
      <c r="H24" s="32">
        <v>4.62</v>
      </c>
      <c r="I24" s="32">
        <v>0.31</v>
      </c>
      <c r="J24" s="38">
        <v>100</v>
      </c>
      <c r="K24" s="32">
        <v>38</v>
      </c>
      <c r="L24" s="32">
        <v>9</v>
      </c>
      <c r="M24" s="32">
        <v>1</v>
      </c>
      <c r="N24" s="32">
        <v>1.47</v>
      </c>
      <c r="O24" s="32">
        <v>2.94</v>
      </c>
      <c r="P24" s="32">
        <v>0.02</v>
      </c>
      <c r="Q24" s="32">
        <v>0.04</v>
      </c>
    </row>
    <row r="25" spans="1:17" ht="51">
      <c r="A25" s="7">
        <v>5</v>
      </c>
      <c r="B25" s="29" t="s">
        <v>315</v>
      </c>
      <c r="C25" s="118" t="s">
        <v>329</v>
      </c>
      <c r="D25" s="30" t="s">
        <v>115</v>
      </c>
      <c r="E25" s="31">
        <v>1</v>
      </c>
      <c r="F25" s="32">
        <v>18.61</v>
      </c>
      <c r="G25" s="32">
        <v>14.88</v>
      </c>
      <c r="H25" s="32">
        <v>3.74</v>
      </c>
      <c r="I25" s="32">
        <v>0.27</v>
      </c>
      <c r="J25" s="38">
        <v>19</v>
      </c>
      <c r="K25" s="32">
        <v>15</v>
      </c>
      <c r="L25" s="32">
        <v>4</v>
      </c>
      <c r="M25" s="32"/>
      <c r="N25" s="32">
        <v>1.1639999999999999</v>
      </c>
      <c r="O25" s="32">
        <v>1.1599999999999999</v>
      </c>
      <c r="P25" s="32">
        <v>1.6E-2</v>
      </c>
      <c r="Q25" s="32">
        <v>0.02</v>
      </c>
    </row>
    <row r="26" spans="1:17" ht="48">
      <c r="A26" s="7">
        <v>6</v>
      </c>
      <c r="B26" s="29" t="s">
        <v>315</v>
      </c>
      <c r="C26" s="118" t="s">
        <v>314</v>
      </c>
      <c r="D26" s="30" t="s">
        <v>115</v>
      </c>
      <c r="E26" s="31">
        <v>1</v>
      </c>
      <c r="F26" s="32">
        <v>97.54</v>
      </c>
      <c r="G26" s="32">
        <v>37.19</v>
      </c>
      <c r="H26" s="32">
        <v>9.34</v>
      </c>
      <c r="I26" s="32">
        <v>0.68</v>
      </c>
      <c r="J26" s="38">
        <v>98</v>
      </c>
      <c r="K26" s="32">
        <v>37</v>
      </c>
      <c r="L26" s="32">
        <v>9</v>
      </c>
      <c r="M26" s="32">
        <v>1</v>
      </c>
      <c r="N26" s="32">
        <v>2.91</v>
      </c>
      <c r="O26" s="32">
        <v>2.91</v>
      </c>
      <c r="P26" s="32">
        <v>0.04</v>
      </c>
      <c r="Q26" s="32">
        <v>0.04</v>
      </c>
    </row>
    <row r="27" spans="1:17" ht="24">
      <c r="A27" s="7">
        <v>7</v>
      </c>
      <c r="B27" s="29" t="s">
        <v>328</v>
      </c>
      <c r="C27" s="118" t="s">
        <v>327</v>
      </c>
      <c r="D27" s="30" t="s">
        <v>23</v>
      </c>
      <c r="E27" s="33">
        <v>0.01</v>
      </c>
      <c r="F27" s="32">
        <v>1909.59</v>
      </c>
      <c r="G27" s="32">
        <v>1909.59</v>
      </c>
      <c r="H27" s="32"/>
      <c r="I27" s="32"/>
      <c r="J27" s="38">
        <v>19</v>
      </c>
      <c r="K27" s="32">
        <v>19</v>
      </c>
      <c r="L27" s="32"/>
      <c r="M27" s="32"/>
      <c r="N27" s="32">
        <v>159</v>
      </c>
      <c r="O27" s="32">
        <v>1.59</v>
      </c>
      <c r="P27" s="32"/>
      <c r="Q27" s="32"/>
    </row>
    <row r="28" spans="1:17">
      <c r="A28" s="225" t="s">
        <v>326</v>
      </c>
      <c r="B28" s="226"/>
      <c r="C28" s="226"/>
      <c r="D28" s="226"/>
      <c r="E28" s="226"/>
      <c r="F28" s="226"/>
      <c r="G28" s="226"/>
      <c r="H28" s="226"/>
      <c r="I28" s="226"/>
      <c r="J28" s="226"/>
      <c r="K28" s="226"/>
      <c r="L28" s="226"/>
      <c r="M28" s="226"/>
      <c r="N28" s="226"/>
      <c r="O28" s="226"/>
      <c r="P28" s="226"/>
      <c r="Q28" s="226"/>
    </row>
    <row r="29" spans="1:17" ht="36">
      <c r="A29" s="7">
        <v>8</v>
      </c>
      <c r="B29" s="29" t="s">
        <v>139</v>
      </c>
      <c r="C29" s="118" t="s">
        <v>140</v>
      </c>
      <c r="D29" s="30" t="s">
        <v>107</v>
      </c>
      <c r="E29" s="33">
        <v>5.5E-2</v>
      </c>
      <c r="F29" s="32">
        <v>13528.89</v>
      </c>
      <c r="G29" s="32">
        <v>1097.3599999999999</v>
      </c>
      <c r="H29" s="32">
        <v>197.22</v>
      </c>
      <c r="I29" s="32">
        <v>28.58</v>
      </c>
      <c r="J29" s="38">
        <v>744</v>
      </c>
      <c r="K29" s="32">
        <v>60</v>
      </c>
      <c r="L29" s="32">
        <v>11</v>
      </c>
      <c r="M29" s="32">
        <v>2</v>
      </c>
      <c r="N29" s="32">
        <v>79.75</v>
      </c>
      <c r="O29" s="32">
        <v>4.3899999999999997</v>
      </c>
      <c r="P29" s="32">
        <v>1.77</v>
      </c>
      <c r="Q29" s="32">
        <v>0.1</v>
      </c>
    </row>
    <row r="30" spans="1:17" ht="36">
      <c r="A30" s="7">
        <v>9</v>
      </c>
      <c r="B30" s="29" t="s">
        <v>325</v>
      </c>
      <c r="C30" s="118" t="s">
        <v>324</v>
      </c>
      <c r="D30" s="30" t="s">
        <v>107</v>
      </c>
      <c r="E30" s="33">
        <v>0.03</v>
      </c>
      <c r="F30" s="32">
        <v>6386.15</v>
      </c>
      <c r="G30" s="32">
        <v>531.01</v>
      </c>
      <c r="H30" s="32">
        <v>104.1</v>
      </c>
      <c r="I30" s="32">
        <v>17.04</v>
      </c>
      <c r="J30" s="38">
        <v>192</v>
      </c>
      <c r="K30" s="32">
        <v>16</v>
      </c>
      <c r="L30" s="32">
        <v>3</v>
      </c>
      <c r="M30" s="32">
        <v>1</v>
      </c>
      <c r="N30" s="32">
        <v>39.159999999999997</v>
      </c>
      <c r="O30" s="32">
        <v>1.17</v>
      </c>
      <c r="P30" s="32">
        <v>1.06</v>
      </c>
      <c r="Q30" s="32">
        <v>0.03</v>
      </c>
    </row>
    <row r="31" spans="1:17" ht="36">
      <c r="A31" s="7">
        <v>10</v>
      </c>
      <c r="B31" s="29" t="s">
        <v>323</v>
      </c>
      <c r="C31" s="118" t="s">
        <v>322</v>
      </c>
      <c r="D31" s="30" t="s">
        <v>107</v>
      </c>
      <c r="E31" s="33">
        <v>0.03</v>
      </c>
      <c r="F31" s="32">
        <v>5375.03</v>
      </c>
      <c r="G31" s="32">
        <v>419.14</v>
      </c>
      <c r="H31" s="32">
        <v>57.78</v>
      </c>
      <c r="I31" s="32">
        <v>9.6</v>
      </c>
      <c r="J31" s="38">
        <v>161</v>
      </c>
      <c r="K31" s="32">
        <v>13</v>
      </c>
      <c r="L31" s="32">
        <v>2</v>
      </c>
      <c r="M31" s="32"/>
      <c r="N31" s="32">
        <v>30.91</v>
      </c>
      <c r="O31" s="32">
        <v>0.93</v>
      </c>
      <c r="P31" s="32">
        <v>0.59</v>
      </c>
      <c r="Q31" s="32">
        <v>0.02</v>
      </c>
    </row>
    <row r="32" spans="1:17" ht="36">
      <c r="A32" s="7">
        <v>11</v>
      </c>
      <c r="B32" s="29" t="s">
        <v>321</v>
      </c>
      <c r="C32" s="118" t="s">
        <v>320</v>
      </c>
      <c r="D32" s="30" t="s">
        <v>107</v>
      </c>
      <c r="E32" s="33">
        <v>0.03</v>
      </c>
      <c r="F32" s="32">
        <v>3870.62</v>
      </c>
      <c r="G32" s="32">
        <v>419.14</v>
      </c>
      <c r="H32" s="32">
        <v>57.78</v>
      </c>
      <c r="I32" s="32">
        <v>9.6</v>
      </c>
      <c r="J32" s="38">
        <v>116</v>
      </c>
      <c r="K32" s="32">
        <v>13</v>
      </c>
      <c r="L32" s="32">
        <v>2</v>
      </c>
      <c r="M32" s="32"/>
      <c r="N32" s="32">
        <v>30.91</v>
      </c>
      <c r="O32" s="32">
        <v>0.93</v>
      </c>
      <c r="P32" s="32">
        <v>0.59</v>
      </c>
      <c r="Q32" s="32">
        <v>0.02</v>
      </c>
    </row>
    <row r="33" spans="1:17" ht="24">
      <c r="A33" s="7">
        <v>12</v>
      </c>
      <c r="B33" s="29" t="s">
        <v>110</v>
      </c>
      <c r="C33" s="118" t="s">
        <v>111</v>
      </c>
      <c r="D33" s="30" t="s">
        <v>43</v>
      </c>
      <c r="E33" s="33">
        <v>6.7</v>
      </c>
      <c r="F33" s="32">
        <v>17.02</v>
      </c>
      <c r="G33" s="32"/>
      <c r="H33" s="32"/>
      <c r="I33" s="32"/>
      <c r="J33" s="38">
        <v>114</v>
      </c>
      <c r="K33" s="32"/>
      <c r="L33" s="32"/>
      <c r="M33" s="32"/>
      <c r="N33" s="32"/>
      <c r="O33" s="32"/>
      <c r="P33" s="32"/>
      <c r="Q33" s="32"/>
    </row>
    <row r="34" spans="1:17" ht="36">
      <c r="A34" s="7">
        <v>13</v>
      </c>
      <c r="B34" s="29" t="s">
        <v>319</v>
      </c>
      <c r="C34" s="118" t="s">
        <v>318</v>
      </c>
      <c r="D34" s="30" t="s">
        <v>22</v>
      </c>
      <c r="E34" s="31">
        <v>3</v>
      </c>
      <c r="F34" s="32">
        <v>26.18</v>
      </c>
      <c r="G34" s="32"/>
      <c r="H34" s="32"/>
      <c r="I34" s="32"/>
      <c r="J34" s="38">
        <v>79</v>
      </c>
      <c r="K34" s="32"/>
      <c r="L34" s="32"/>
      <c r="M34" s="32"/>
      <c r="N34" s="32"/>
      <c r="O34" s="32"/>
      <c r="P34" s="32"/>
      <c r="Q34" s="32"/>
    </row>
    <row r="35" spans="1:17" ht="48">
      <c r="A35" s="7">
        <v>14</v>
      </c>
      <c r="B35" s="29" t="s">
        <v>317</v>
      </c>
      <c r="C35" s="118" t="s">
        <v>316</v>
      </c>
      <c r="D35" s="30" t="s">
        <v>22</v>
      </c>
      <c r="E35" s="31">
        <v>1</v>
      </c>
      <c r="F35" s="32">
        <v>37</v>
      </c>
      <c r="G35" s="32"/>
      <c r="H35" s="32"/>
      <c r="I35" s="32"/>
      <c r="J35" s="38">
        <v>37</v>
      </c>
      <c r="K35" s="32"/>
      <c r="L35" s="32"/>
      <c r="M35" s="32"/>
      <c r="N35" s="32"/>
      <c r="O35" s="32"/>
      <c r="P35" s="32"/>
      <c r="Q35" s="32"/>
    </row>
    <row r="36" spans="1:17" ht="48">
      <c r="A36" s="7">
        <v>15</v>
      </c>
      <c r="B36" s="29" t="s">
        <v>315</v>
      </c>
      <c r="C36" s="118" t="s">
        <v>314</v>
      </c>
      <c r="D36" s="30" t="s">
        <v>115</v>
      </c>
      <c r="E36" s="33">
        <v>3</v>
      </c>
      <c r="F36" s="32">
        <v>97.54</v>
      </c>
      <c r="G36" s="32">
        <v>37.19</v>
      </c>
      <c r="H36" s="32">
        <v>9.34</v>
      </c>
      <c r="I36" s="32">
        <v>0.68</v>
      </c>
      <c r="J36" s="38">
        <v>293</v>
      </c>
      <c r="K36" s="32">
        <v>112</v>
      </c>
      <c r="L36" s="32">
        <v>28</v>
      </c>
      <c r="M36" s="32">
        <v>2</v>
      </c>
      <c r="N36" s="32">
        <v>2.91</v>
      </c>
      <c r="O36" s="32">
        <v>8.73</v>
      </c>
      <c r="P36" s="32">
        <v>0.04</v>
      </c>
      <c r="Q36" s="32">
        <v>0.12</v>
      </c>
    </row>
    <row r="37" spans="1:17" ht="36">
      <c r="A37" s="7">
        <v>16</v>
      </c>
      <c r="B37" s="29" t="s">
        <v>313</v>
      </c>
      <c r="C37" s="118" t="s">
        <v>312</v>
      </c>
      <c r="D37" s="30" t="s">
        <v>22</v>
      </c>
      <c r="E37" s="31">
        <v>2</v>
      </c>
      <c r="F37" s="32">
        <v>689.45</v>
      </c>
      <c r="G37" s="32"/>
      <c r="H37" s="32"/>
      <c r="I37" s="32"/>
      <c r="J37" s="38">
        <v>1379</v>
      </c>
      <c r="K37" s="32"/>
      <c r="L37" s="32"/>
      <c r="M37" s="32"/>
      <c r="N37" s="32"/>
      <c r="O37" s="32"/>
      <c r="P37" s="32"/>
      <c r="Q37" s="32"/>
    </row>
    <row r="38" spans="1:17" ht="36">
      <c r="A38" s="7">
        <v>17</v>
      </c>
      <c r="B38" s="29" t="s">
        <v>311</v>
      </c>
      <c r="C38" s="118" t="s">
        <v>310</v>
      </c>
      <c r="D38" s="30" t="s">
        <v>22</v>
      </c>
      <c r="E38" s="31">
        <v>1</v>
      </c>
      <c r="F38" s="32">
        <v>1310</v>
      </c>
      <c r="G38" s="32"/>
      <c r="H38" s="32"/>
      <c r="I38" s="32"/>
      <c r="J38" s="38">
        <v>1310</v>
      </c>
      <c r="K38" s="32"/>
      <c r="L38" s="32"/>
      <c r="M38" s="32"/>
      <c r="N38" s="32"/>
      <c r="O38" s="32"/>
      <c r="P38" s="32"/>
      <c r="Q38" s="32"/>
    </row>
    <row r="39" spans="1:17" ht="48">
      <c r="A39" s="7">
        <v>18</v>
      </c>
      <c r="B39" s="29" t="s">
        <v>309</v>
      </c>
      <c r="C39" s="118" t="s">
        <v>308</v>
      </c>
      <c r="D39" s="30" t="s">
        <v>115</v>
      </c>
      <c r="E39" s="31">
        <v>1</v>
      </c>
      <c r="F39" s="32">
        <v>49.82</v>
      </c>
      <c r="G39" s="32">
        <v>18.79</v>
      </c>
      <c r="H39" s="32">
        <v>4.62</v>
      </c>
      <c r="I39" s="32">
        <v>0.31</v>
      </c>
      <c r="J39" s="38">
        <v>50</v>
      </c>
      <c r="K39" s="32">
        <v>19</v>
      </c>
      <c r="L39" s="32">
        <v>5</v>
      </c>
      <c r="M39" s="32"/>
      <c r="N39" s="32">
        <v>1.47</v>
      </c>
      <c r="O39" s="32">
        <v>1.47</v>
      </c>
      <c r="P39" s="32">
        <v>0.02</v>
      </c>
      <c r="Q39" s="32">
        <v>0.02</v>
      </c>
    </row>
    <row r="40" spans="1:17" ht="36">
      <c r="A40" s="7">
        <v>19</v>
      </c>
      <c r="B40" s="29" t="s">
        <v>307</v>
      </c>
      <c r="C40" s="118" t="s">
        <v>306</v>
      </c>
      <c r="D40" s="30" t="s">
        <v>22</v>
      </c>
      <c r="E40" s="31">
        <v>1</v>
      </c>
      <c r="F40" s="32">
        <v>156.80000000000001</v>
      </c>
      <c r="G40" s="32"/>
      <c r="H40" s="32"/>
      <c r="I40" s="32"/>
      <c r="J40" s="38">
        <v>157</v>
      </c>
      <c r="K40" s="32"/>
      <c r="L40" s="32"/>
      <c r="M40" s="32"/>
      <c r="N40" s="32"/>
      <c r="O40" s="32"/>
      <c r="P40" s="32"/>
      <c r="Q40" s="32"/>
    </row>
    <row r="41" spans="1:17" ht="36">
      <c r="A41" s="7">
        <v>20</v>
      </c>
      <c r="B41" s="29" t="s">
        <v>305</v>
      </c>
      <c r="C41" s="118" t="s">
        <v>304</v>
      </c>
      <c r="D41" s="30" t="s">
        <v>22</v>
      </c>
      <c r="E41" s="31">
        <v>8</v>
      </c>
      <c r="F41" s="32">
        <v>83.3</v>
      </c>
      <c r="G41" s="32"/>
      <c r="H41" s="32"/>
      <c r="I41" s="32"/>
      <c r="J41" s="38">
        <v>666</v>
      </c>
      <c r="K41" s="32"/>
      <c r="L41" s="32"/>
      <c r="M41" s="32"/>
      <c r="N41" s="32"/>
      <c r="O41" s="32"/>
      <c r="P41" s="32"/>
      <c r="Q41" s="32"/>
    </row>
    <row r="42" spans="1:17" ht="36">
      <c r="A42" s="7">
        <v>21</v>
      </c>
      <c r="B42" s="29" t="s">
        <v>303</v>
      </c>
      <c r="C42" s="118" t="s">
        <v>302</v>
      </c>
      <c r="D42" s="30" t="s">
        <v>22</v>
      </c>
      <c r="E42" s="31">
        <v>2</v>
      </c>
      <c r="F42" s="32">
        <v>47.6</v>
      </c>
      <c r="G42" s="32"/>
      <c r="H42" s="32"/>
      <c r="I42" s="32"/>
      <c r="J42" s="38">
        <v>95</v>
      </c>
      <c r="K42" s="32"/>
      <c r="L42" s="32"/>
      <c r="M42" s="32"/>
      <c r="N42" s="32"/>
      <c r="O42" s="32"/>
      <c r="P42" s="32"/>
      <c r="Q42" s="32"/>
    </row>
    <row r="43" spans="1:17" ht="24">
      <c r="A43" s="7">
        <v>22</v>
      </c>
      <c r="B43" s="29" t="s">
        <v>301</v>
      </c>
      <c r="C43" s="118" t="s">
        <v>300</v>
      </c>
      <c r="D43" s="30" t="s">
        <v>299</v>
      </c>
      <c r="E43" s="31">
        <v>2</v>
      </c>
      <c r="F43" s="32">
        <v>1393.98</v>
      </c>
      <c r="G43" s="32">
        <v>51.09</v>
      </c>
      <c r="H43" s="32">
        <v>16.11</v>
      </c>
      <c r="I43" s="32">
        <v>0.68</v>
      </c>
      <c r="J43" s="38">
        <v>2788</v>
      </c>
      <c r="K43" s="32">
        <v>102</v>
      </c>
      <c r="L43" s="32">
        <v>32</v>
      </c>
      <c r="M43" s="32">
        <v>1</v>
      </c>
      <c r="N43" s="32">
        <v>3.9</v>
      </c>
      <c r="O43" s="32">
        <v>7.8</v>
      </c>
      <c r="P43" s="32">
        <v>0.04</v>
      </c>
      <c r="Q43" s="32">
        <v>0.08</v>
      </c>
    </row>
    <row r="44" spans="1:17" ht="48">
      <c r="A44" s="7">
        <v>23</v>
      </c>
      <c r="B44" s="29" t="s">
        <v>298</v>
      </c>
      <c r="C44" s="118" t="s">
        <v>297</v>
      </c>
      <c r="D44" s="30" t="s">
        <v>22</v>
      </c>
      <c r="E44" s="31">
        <v>2</v>
      </c>
      <c r="F44" s="32">
        <v>884.03</v>
      </c>
      <c r="G44" s="32"/>
      <c r="H44" s="32"/>
      <c r="I44" s="32"/>
      <c r="J44" s="38">
        <v>1768</v>
      </c>
      <c r="K44" s="32"/>
      <c r="L44" s="32"/>
      <c r="M44" s="32"/>
      <c r="N44" s="32"/>
      <c r="O44" s="32"/>
      <c r="P44" s="32"/>
      <c r="Q44" s="32"/>
    </row>
    <row r="45" spans="1:17" ht="24">
      <c r="A45" s="7">
        <v>24</v>
      </c>
      <c r="B45" s="29" t="s">
        <v>296</v>
      </c>
      <c r="C45" s="118" t="s">
        <v>295</v>
      </c>
      <c r="D45" s="30" t="s">
        <v>42</v>
      </c>
      <c r="E45" s="33">
        <v>3</v>
      </c>
      <c r="F45" s="32">
        <v>365.03</v>
      </c>
      <c r="G45" s="32">
        <v>4.1100000000000003</v>
      </c>
      <c r="H45" s="32"/>
      <c r="I45" s="32"/>
      <c r="J45" s="38">
        <v>1095</v>
      </c>
      <c r="K45" s="32">
        <v>12</v>
      </c>
      <c r="L45" s="32"/>
      <c r="M45" s="32"/>
      <c r="N45" s="32">
        <v>0.31</v>
      </c>
      <c r="O45" s="32">
        <v>0.93</v>
      </c>
      <c r="P45" s="32"/>
      <c r="Q45" s="32"/>
    </row>
    <row r="46" spans="1:17" ht="24">
      <c r="A46" s="7">
        <v>25</v>
      </c>
      <c r="B46" s="29" t="s">
        <v>120</v>
      </c>
      <c r="C46" s="118" t="s">
        <v>121</v>
      </c>
      <c r="D46" s="30" t="s">
        <v>42</v>
      </c>
      <c r="E46" s="33">
        <v>4</v>
      </c>
      <c r="F46" s="32">
        <v>244.3</v>
      </c>
      <c r="G46" s="32">
        <v>3.07</v>
      </c>
      <c r="H46" s="32"/>
      <c r="I46" s="32"/>
      <c r="J46" s="38">
        <v>977</v>
      </c>
      <c r="K46" s="32">
        <v>12</v>
      </c>
      <c r="L46" s="32"/>
      <c r="M46" s="32"/>
      <c r="N46" s="32">
        <v>0.22</v>
      </c>
      <c r="O46" s="32">
        <v>0.88</v>
      </c>
      <c r="P46" s="32"/>
      <c r="Q46" s="32"/>
    </row>
    <row r="47" spans="1:17" ht="36">
      <c r="A47" s="7">
        <v>26</v>
      </c>
      <c r="B47" s="29" t="s">
        <v>294</v>
      </c>
      <c r="C47" s="118" t="s">
        <v>293</v>
      </c>
      <c r="D47" s="30" t="s">
        <v>292</v>
      </c>
      <c r="E47" s="31">
        <v>0.1</v>
      </c>
      <c r="F47" s="32">
        <v>9064.0400000000009</v>
      </c>
      <c r="G47" s="32">
        <v>129.94999999999999</v>
      </c>
      <c r="H47" s="32">
        <v>76.16</v>
      </c>
      <c r="I47" s="32">
        <v>7.93</v>
      </c>
      <c r="J47" s="38">
        <v>906</v>
      </c>
      <c r="K47" s="32">
        <v>13</v>
      </c>
      <c r="L47" s="32">
        <v>8</v>
      </c>
      <c r="M47" s="32">
        <v>1</v>
      </c>
      <c r="N47" s="32">
        <v>9.92</v>
      </c>
      <c r="O47" s="32">
        <v>0.99</v>
      </c>
      <c r="P47" s="32">
        <v>0.5</v>
      </c>
      <c r="Q47" s="32">
        <v>0.05</v>
      </c>
    </row>
    <row r="48" spans="1:17" ht="36">
      <c r="A48" s="7">
        <v>27</v>
      </c>
      <c r="B48" s="29" t="s">
        <v>291</v>
      </c>
      <c r="C48" s="118" t="s">
        <v>290</v>
      </c>
      <c r="D48" s="30" t="s">
        <v>107</v>
      </c>
      <c r="E48" s="33">
        <v>4.4999999999999998E-2</v>
      </c>
      <c r="F48" s="32">
        <v>129.30000000000001</v>
      </c>
      <c r="G48" s="32">
        <v>82.11</v>
      </c>
      <c r="H48" s="32">
        <v>13.93</v>
      </c>
      <c r="I48" s="32"/>
      <c r="J48" s="38">
        <v>6</v>
      </c>
      <c r="K48" s="32">
        <v>4</v>
      </c>
      <c r="L48" s="32">
        <v>1</v>
      </c>
      <c r="M48" s="32"/>
      <c r="N48" s="32">
        <v>5.01</v>
      </c>
      <c r="O48" s="32">
        <v>0.23</v>
      </c>
      <c r="P48" s="32"/>
      <c r="Q48" s="32"/>
    </row>
    <row r="49" spans="1:17" ht="24">
      <c r="A49" s="7">
        <v>28</v>
      </c>
      <c r="B49" s="29" t="s">
        <v>289</v>
      </c>
      <c r="C49" s="118" t="s">
        <v>288</v>
      </c>
      <c r="D49" s="30" t="s">
        <v>285</v>
      </c>
      <c r="E49" s="33">
        <v>1.47</v>
      </c>
      <c r="F49" s="32">
        <v>10.81</v>
      </c>
      <c r="G49" s="32">
        <v>10.81</v>
      </c>
      <c r="H49" s="32"/>
      <c r="I49" s="32"/>
      <c r="J49" s="38">
        <v>16</v>
      </c>
      <c r="K49" s="32">
        <v>16</v>
      </c>
      <c r="L49" s="32"/>
      <c r="M49" s="32"/>
      <c r="N49" s="32">
        <v>0.9</v>
      </c>
      <c r="O49" s="32">
        <v>1.32</v>
      </c>
      <c r="P49" s="32"/>
      <c r="Q49" s="32"/>
    </row>
    <row r="50" spans="1:17" ht="24">
      <c r="A50" s="7">
        <v>29</v>
      </c>
      <c r="B50" s="29" t="s">
        <v>287</v>
      </c>
      <c r="C50" s="118" t="s">
        <v>286</v>
      </c>
      <c r="D50" s="30" t="s">
        <v>285</v>
      </c>
      <c r="E50" s="33">
        <v>1.47</v>
      </c>
      <c r="F50" s="32">
        <v>2.4900000000000002</v>
      </c>
      <c r="G50" s="32">
        <v>1.2</v>
      </c>
      <c r="H50" s="32">
        <v>1.29</v>
      </c>
      <c r="I50" s="32"/>
      <c r="J50" s="38">
        <v>4</v>
      </c>
      <c r="K50" s="32">
        <v>2</v>
      </c>
      <c r="L50" s="32">
        <v>2</v>
      </c>
      <c r="M50" s="32"/>
      <c r="N50" s="32">
        <v>0.1</v>
      </c>
      <c r="O50" s="32">
        <v>0.15</v>
      </c>
      <c r="P50" s="32"/>
      <c r="Q50" s="32"/>
    </row>
    <row r="51" spans="1:17" ht="36">
      <c r="A51" s="7">
        <v>30</v>
      </c>
      <c r="B51" s="29" t="s">
        <v>284</v>
      </c>
      <c r="C51" s="118" t="s">
        <v>283</v>
      </c>
      <c r="D51" s="30" t="s">
        <v>282</v>
      </c>
      <c r="E51" s="33">
        <v>1.4999999999999999E-2</v>
      </c>
      <c r="F51" s="32">
        <v>353.27</v>
      </c>
      <c r="G51" s="32">
        <v>111.96</v>
      </c>
      <c r="H51" s="32">
        <v>2.39</v>
      </c>
      <c r="I51" s="32">
        <v>0.47</v>
      </c>
      <c r="J51" s="38">
        <v>5</v>
      </c>
      <c r="K51" s="32">
        <v>2</v>
      </c>
      <c r="L51" s="32"/>
      <c r="M51" s="32"/>
      <c r="N51" s="32">
        <v>9.08</v>
      </c>
      <c r="O51" s="32">
        <v>0.14000000000000001</v>
      </c>
      <c r="P51" s="32">
        <v>0.03</v>
      </c>
      <c r="Q51" s="32"/>
    </row>
    <row r="52" spans="1:17" ht="51">
      <c r="A52" s="7">
        <v>31</v>
      </c>
      <c r="B52" s="29" t="s">
        <v>280</v>
      </c>
      <c r="C52" s="118" t="s">
        <v>281</v>
      </c>
      <c r="D52" s="30" t="s">
        <v>278</v>
      </c>
      <c r="E52" s="33">
        <v>4.8999999999999998E-3</v>
      </c>
      <c r="F52" s="32">
        <v>394.59</v>
      </c>
      <c r="G52" s="32">
        <v>238.95</v>
      </c>
      <c r="H52" s="32">
        <v>29.46</v>
      </c>
      <c r="I52" s="32">
        <v>0.93</v>
      </c>
      <c r="J52" s="38">
        <v>2</v>
      </c>
      <c r="K52" s="32">
        <v>1</v>
      </c>
      <c r="L52" s="32"/>
      <c r="M52" s="32"/>
      <c r="N52" s="32">
        <v>15.93</v>
      </c>
      <c r="O52" s="32">
        <v>0.08</v>
      </c>
      <c r="P52" s="32">
        <v>0.06</v>
      </c>
      <c r="Q52" s="32"/>
    </row>
    <row r="53" spans="1:17" ht="51">
      <c r="A53" s="7">
        <v>32</v>
      </c>
      <c r="B53" s="29" t="s">
        <v>280</v>
      </c>
      <c r="C53" s="118" t="s">
        <v>279</v>
      </c>
      <c r="D53" s="30" t="s">
        <v>278</v>
      </c>
      <c r="E53" s="33">
        <v>9.7999999999999997E-3</v>
      </c>
      <c r="F53" s="32">
        <v>263.06</v>
      </c>
      <c r="G53" s="32">
        <v>159.30000000000001</v>
      </c>
      <c r="H53" s="32">
        <v>19.64</v>
      </c>
      <c r="I53" s="32">
        <v>0.62</v>
      </c>
      <c r="J53" s="38">
        <v>3</v>
      </c>
      <c r="K53" s="32">
        <v>2</v>
      </c>
      <c r="L53" s="32"/>
      <c r="M53" s="32"/>
      <c r="N53" s="32">
        <v>10.62</v>
      </c>
      <c r="O53" s="32">
        <v>0.1</v>
      </c>
      <c r="P53" s="32">
        <v>0.04</v>
      </c>
      <c r="Q53" s="32"/>
    </row>
    <row r="54" spans="1:17" ht="42">
      <c r="A54" s="7">
        <v>33</v>
      </c>
      <c r="B54" s="29" t="s">
        <v>28</v>
      </c>
      <c r="C54" s="118" t="s">
        <v>277</v>
      </c>
      <c r="D54" s="30" t="s">
        <v>276</v>
      </c>
      <c r="E54" s="33">
        <v>4.09</v>
      </c>
      <c r="F54" s="32">
        <v>108.65</v>
      </c>
      <c r="G54" s="32"/>
      <c r="H54" s="32"/>
      <c r="I54" s="32"/>
      <c r="J54" s="38">
        <v>444</v>
      </c>
      <c r="K54" s="32"/>
      <c r="L54" s="32"/>
      <c r="M54" s="32"/>
      <c r="N54" s="32"/>
      <c r="O54" s="32"/>
      <c r="P54" s="32"/>
      <c r="Q54" s="32"/>
    </row>
    <row r="55" spans="1:17">
      <c r="A55" s="209" t="s">
        <v>44</v>
      </c>
      <c r="B55" s="207"/>
      <c r="C55" s="207"/>
      <c r="D55" s="207"/>
      <c r="E55" s="207"/>
      <c r="F55" s="207"/>
      <c r="G55" s="207"/>
      <c r="H55" s="207"/>
      <c r="I55" s="207"/>
      <c r="J55" s="39">
        <v>13750</v>
      </c>
      <c r="K55" s="34">
        <v>604</v>
      </c>
      <c r="L55" s="34">
        <v>121</v>
      </c>
      <c r="M55" s="34">
        <v>9</v>
      </c>
      <c r="N55" s="32"/>
      <c r="O55" s="34">
        <v>46.77</v>
      </c>
      <c r="P55" s="32"/>
      <c r="Q55" s="34">
        <v>0.56000000000000005</v>
      </c>
    </row>
    <row r="56" spans="1:17">
      <c r="A56" s="209" t="s">
        <v>45</v>
      </c>
      <c r="B56" s="207"/>
      <c r="C56" s="207"/>
      <c r="D56" s="207"/>
      <c r="E56" s="207"/>
      <c r="F56" s="207"/>
      <c r="G56" s="207"/>
      <c r="H56" s="207"/>
      <c r="I56" s="207"/>
      <c r="J56" s="39">
        <v>15116</v>
      </c>
      <c r="K56" s="34">
        <v>830</v>
      </c>
      <c r="L56" s="34">
        <v>220</v>
      </c>
      <c r="M56" s="34">
        <v>13</v>
      </c>
      <c r="N56" s="32"/>
      <c r="O56" s="34">
        <v>61.38</v>
      </c>
      <c r="P56" s="32"/>
      <c r="Q56" s="34">
        <v>0.84</v>
      </c>
    </row>
    <row r="57" spans="1:17">
      <c r="A57" s="209" t="s">
        <v>46</v>
      </c>
      <c r="B57" s="207"/>
      <c r="C57" s="207"/>
      <c r="D57" s="207"/>
      <c r="E57" s="207"/>
      <c r="F57" s="207"/>
      <c r="G57" s="207"/>
      <c r="H57" s="207"/>
      <c r="I57" s="207"/>
      <c r="J57" s="38"/>
      <c r="K57" s="32"/>
      <c r="L57" s="32"/>
      <c r="M57" s="32"/>
      <c r="N57" s="32"/>
      <c r="O57" s="32"/>
      <c r="P57" s="32"/>
      <c r="Q57" s="32"/>
    </row>
    <row r="58" spans="1:17">
      <c r="A58" s="209" t="s">
        <v>275</v>
      </c>
      <c r="B58" s="207"/>
      <c r="C58" s="207"/>
      <c r="D58" s="207"/>
      <c r="E58" s="207"/>
      <c r="F58" s="207"/>
      <c r="G58" s="207"/>
      <c r="H58" s="207"/>
      <c r="I58" s="207"/>
      <c r="J58" s="39">
        <v>26</v>
      </c>
      <c r="K58" s="34">
        <v>26</v>
      </c>
      <c r="L58" s="32"/>
      <c r="M58" s="32"/>
      <c r="N58" s="32"/>
      <c r="O58" s="32"/>
      <c r="P58" s="32"/>
      <c r="Q58" s="32"/>
    </row>
    <row r="59" spans="1:17">
      <c r="A59" s="209" t="s">
        <v>274</v>
      </c>
      <c r="B59" s="207"/>
      <c r="C59" s="207"/>
      <c r="D59" s="207"/>
      <c r="E59" s="207"/>
      <c r="F59" s="207"/>
      <c r="G59" s="207"/>
      <c r="H59" s="207"/>
      <c r="I59" s="207"/>
      <c r="J59" s="39">
        <v>1041</v>
      </c>
      <c r="K59" s="32"/>
      <c r="L59" s="32"/>
      <c r="M59" s="32"/>
      <c r="N59" s="32"/>
      <c r="O59" s="32"/>
      <c r="P59" s="32"/>
      <c r="Q59" s="32"/>
    </row>
    <row r="60" spans="1:17" ht="24.75" customHeight="1">
      <c r="A60" s="209" t="s">
        <v>273</v>
      </c>
      <c r="B60" s="207"/>
      <c r="C60" s="207"/>
      <c r="D60" s="207"/>
      <c r="E60" s="207"/>
      <c r="F60" s="207"/>
      <c r="G60" s="207"/>
      <c r="H60" s="207"/>
      <c r="I60" s="207"/>
      <c r="J60" s="39">
        <v>110</v>
      </c>
      <c r="K60" s="34">
        <v>79</v>
      </c>
      <c r="L60" s="34">
        <v>30</v>
      </c>
      <c r="M60" s="34">
        <v>2</v>
      </c>
      <c r="N60" s="32"/>
      <c r="O60" s="34">
        <v>5.7645</v>
      </c>
      <c r="P60" s="32"/>
      <c r="Q60" s="34">
        <v>0.14000000000000001</v>
      </c>
    </row>
    <row r="61" spans="1:17" ht="24.75" customHeight="1">
      <c r="A61" s="209" t="s">
        <v>272</v>
      </c>
      <c r="B61" s="207"/>
      <c r="C61" s="207"/>
      <c r="D61" s="207"/>
      <c r="E61" s="207"/>
      <c r="F61" s="207"/>
      <c r="G61" s="207"/>
      <c r="H61" s="207"/>
      <c r="I61" s="207"/>
      <c r="J61" s="39">
        <v>31</v>
      </c>
      <c r="K61" s="32"/>
      <c r="L61" s="34">
        <v>30</v>
      </c>
      <c r="M61" s="32"/>
      <c r="N61" s="32"/>
      <c r="O61" s="32"/>
      <c r="P61" s="32"/>
      <c r="Q61" s="32"/>
    </row>
    <row r="62" spans="1:17" ht="14.25" customHeight="1">
      <c r="A62" s="209" t="s">
        <v>271</v>
      </c>
      <c r="B62" s="207"/>
      <c r="C62" s="207"/>
      <c r="D62" s="207"/>
      <c r="E62" s="207"/>
      <c r="F62" s="207"/>
      <c r="G62" s="207"/>
      <c r="H62" s="207"/>
      <c r="I62" s="207"/>
      <c r="J62" s="39">
        <v>158</v>
      </c>
      <c r="K62" s="34">
        <v>121</v>
      </c>
      <c r="L62" s="34">
        <v>36</v>
      </c>
      <c r="M62" s="34">
        <v>2</v>
      </c>
      <c r="N62" s="32"/>
      <c r="O62" s="34">
        <v>8.84</v>
      </c>
      <c r="P62" s="32"/>
      <c r="Q62" s="34">
        <v>0.14000000000000001</v>
      </c>
    </row>
    <row r="63" spans="1:17">
      <c r="A63" s="209" t="s">
        <v>25</v>
      </c>
      <c r="B63" s="207"/>
      <c r="C63" s="207"/>
      <c r="D63" s="207"/>
      <c r="E63" s="207"/>
      <c r="F63" s="207"/>
      <c r="G63" s="207"/>
      <c r="H63" s="207"/>
      <c r="I63" s="207"/>
      <c r="J63" s="39">
        <v>1010</v>
      </c>
      <c r="K63" s="32"/>
      <c r="L63" s="32"/>
      <c r="M63" s="32"/>
      <c r="N63" s="32"/>
      <c r="O63" s="32"/>
      <c r="P63" s="32"/>
      <c r="Q63" s="32"/>
    </row>
    <row r="64" spans="1:17">
      <c r="A64" s="209" t="s">
        <v>26</v>
      </c>
      <c r="B64" s="207"/>
      <c r="C64" s="207"/>
      <c r="D64" s="207"/>
      <c r="E64" s="207"/>
      <c r="F64" s="207"/>
      <c r="G64" s="207"/>
      <c r="H64" s="207"/>
      <c r="I64" s="207"/>
      <c r="J64" s="39">
        <v>661</v>
      </c>
      <c r="K64" s="32"/>
      <c r="L64" s="32"/>
      <c r="M64" s="32"/>
      <c r="N64" s="32"/>
      <c r="O64" s="32"/>
      <c r="P64" s="32"/>
      <c r="Q64" s="32"/>
    </row>
    <row r="65" spans="1:17">
      <c r="A65" s="206" t="s">
        <v>47</v>
      </c>
      <c r="B65" s="207"/>
      <c r="C65" s="207"/>
      <c r="D65" s="207"/>
      <c r="E65" s="207"/>
      <c r="F65" s="207"/>
      <c r="G65" s="207"/>
      <c r="H65" s="207"/>
      <c r="I65" s="207"/>
      <c r="J65" s="38"/>
      <c r="K65" s="32"/>
      <c r="L65" s="32"/>
      <c r="M65" s="32"/>
      <c r="N65" s="32"/>
      <c r="O65" s="32"/>
      <c r="P65" s="32"/>
      <c r="Q65" s="32"/>
    </row>
    <row r="66" spans="1:17">
      <c r="A66" s="209" t="s">
        <v>48</v>
      </c>
      <c r="B66" s="207"/>
      <c r="C66" s="207"/>
      <c r="D66" s="207"/>
      <c r="E66" s="207"/>
      <c r="F66" s="207"/>
      <c r="G66" s="207"/>
      <c r="H66" s="207"/>
      <c r="I66" s="207"/>
      <c r="J66" s="39">
        <v>16787</v>
      </c>
      <c r="K66" s="32"/>
      <c r="L66" s="32"/>
      <c r="M66" s="32"/>
      <c r="N66" s="32"/>
      <c r="O66" s="34">
        <v>61.38</v>
      </c>
      <c r="P66" s="32"/>
      <c r="Q66" s="34">
        <v>0.84</v>
      </c>
    </row>
    <row r="67" spans="1:17">
      <c r="A67" s="209" t="s">
        <v>131</v>
      </c>
      <c r="B67" s="207"/>
      <c r="C67" s="207"/>
      <c r="D67" s="207"/>
      <c r="E67" s="207"/>
      <c r="F67" s="207"/>
      <c r="G67" s="207"/>
      <c r="H67" s="207"/>
      <c r="I67" s="207"/>
      <c r="J67" s="38"/>
      <c r="K67" s="32"/>
      <c r="L67" s="32"/>
      <c r="M67" s="32"/>
      <c r="N67" s="32"/>
      <c r="O67" s="32"/>
      <c r="P67" s="32"/>
      <c r="Q67" s="32"/>
    </row>
    <row r="68" spans="1:17">
      <c r="A68" s="209" t="s">
        <v>49</v>
      </c>
      <c r="B68" s="207"/>
      <c r="C68" s="207"/>
      <c r="D68" s="207"/>
      <c r="E68" s="207"/>
      <c r="F68" s="207"/>
      <c r="G68" s="207"/>
      <c r="H68" s="207"/>
      <c r="I68" s="207"/>
      <c r="J68" s="39">
        <v>14066</v>
      </c>
      <c r="K68" s="32"/>
      <c r="L68" s="32"/>
      <c r="M68" s="32"/>
      <c r="N68" s="32"/>
      <c r="O68" s="32"/>
      <c r="P68" s="32"/>
      <c r="Q68" s="32"/>
    </row>
    <row r="69" spans="1:17">
      <c r="A69" s="209" t="s">
        <v>50</v>
      </c>
      <c r="B69" s="207"/>
      <c r="C69" s="207"/>
      <c r="D69" s="207"/>
      <c r="E69" s="207"/>
      <c r="F69" s="207"/>
      <c r="G69" s="207"/>
      <c r="H69" s="207"/>
      <c r="I69" s="207"/>
      <c r="J69" s="39">
        <v>220</v>
      </c>
      <c r="K69" s="32"/>
      <c r="L69" s="32"/>
      <c r="M69" s="32"/>
      <c r="N69" s="32"/>
      <c r="O69" s="32"/>
      <c r="P69" s="32"/>
      <c r="Q69" s="32"/>
    </row>
    <row r="70" spans="1:17">
      <c r="A70" s="209" t="s">
        <v>51</v>
      </c>
      <c r="B70" s="207"/>
      <c r="C70" s="207"/>
      <c r="D70" s="207"/>
      <c r="E70" s="207"/>
      <c r="F70" s="207"/>
      <c r="G70" s="207"/>
      <c r="H70" s="207"/>
      <c r="I70" s="207"/>
      <c r="J70" s="39">
        <v>843</v>
      </c>
      <c r="K70" s="32"/>
      <c r="L70" s="32"/>
      <c r="M70" s="32"/>
      <c r="N70" s="32"/>
      <c r="O70" s="32"/>
      <c r="P70" s="32"/>
      <c r="Q70" s="32"/>
    </row>
    <row r="71" spans="1:17">
      <c r="A71" s="209" t="s">
        <v>53</v>
      </c>
      <c r="B71" s="207"/>
      <c r="C71" s="207"/>
      <c r="D71" s="207"/>
      <c r="E71" s="207"/>
      <c r="F71" s="207"/>
      <c r="G71" s="207"/>
      <c r="H71" s="207"/>
      <c r="I71" s="207"/>
      <c r="J71" s="39">
        <v>1010</v>
      </c>
      <c r="K71" s="32"/>
      <c r="L71" s="32"/>
      <c r="M71" s="32"/>
      <c r="N71" s="32"/>
      <c r="O71" s="32"/>
      <c r="P71" s="32"/>
      <c r="Q71" s="32"/>
    </row>
    <row r="72" spans="1:17">
      <c r="A72" s="209" t="s">
        <v>54</v>
      </c>
      <c r="B72" s="207"/>
      <c r="C72" s="207"/>
      <c r="D72" s="207"/>
      <c r="E72" s="207"/>
      <c r="F72" s="207"/>
      <c r="G72" s="207"/>
      <c r="H72" s="207"/>
      <c r="I72" s="207"/>
      <c r="J72" s="39">
        <v>661</v>
      </c>
      <c r="K72" s="32"/>
      <c r="L72" s="32"/>
      <c r="M72" s="32"/>
      <c r="N72" s="32"/>
      <c r="O72" s="32"/>
      <c r="P72" s="32"/>
      <c r="Q72" s="32"/>
    </row>
    <row r="73" spans="1:17">
      <c r="A73" s="209" t="s">
        <v>270</v>
      </c>
      <c r="B73" s="207"/>
      <c r="C73" s="207"/>
      <c r="D73" s="207"/>
      <c r="E73" s="207"/>
      <c r="F73" s="207"/>
      <c r="G73" s="207"/>
      <c r="H73" s="207"/>
      <c r="I73" s="207"/>
      <c r="J73" s="39">
        <f>ROUND(J66*4.38,0)</f>
        <v>73527</v>
      </c>
      <c r="K73" s="32"/>
      <c r="L73" s="32"/>
      <c r="M73" s="32"/>
      <c r="N73" s="32"/>
      <c r="O73" s="32"/>
      <c r="P73" s="32"/>
      <c r="Q73" s="32"/>
    </row>
    <row r="74" spans="1:17">
      <c r="A74" s="206" t="s">
        <v>133</v>
      </c>
      <c r="B74" s="207"/>
      <c r="C74" s="207"/>
      <c r="D74" s="207"/>
      <c r="E74" s="207"/>
      <c r="F74" s="207"/>
      <c r="G74" s="207"/>
      <c r="H74" s="207"/>
      <c r="I74" s="207"/>
      <c r="J74" s="40">
        <f>J73</f>
        <v>73527</v>
      </c>
      <c r="K74" s="32"/>
      <c r="L74" s="32"/>
      <c r="M74" s="32"/>
      <c r="N74" s="32"/>
      <c r="O74" s="35">
        <v>61.38</v>
      </c>
      <c r="P74" s="32"/>
      <c r="Q74" s="35">
        <v>0.84</v>
      </c>
    </row>
    <row r="75" spans="1:17">
      <c r="F75" s="27"/>
      <c r="G75" s="27"/>
      <c r="H75" s="27"/>
      <c r="I75" s="27"/>
      <c r="J75" s="41"/>
      <c r="K75" s="27"/>
      <c r="L75" s="27"/>
      <c r="M75" s="27"/>
      <c r="N75" s="27"/>
      <c r="O75" s="27"/>
      <c r="P75" s="27"/>
      <c r="Q75" s="27"/>
    </row>
  </sheetData>
  <mergeCells count="41">
    <mergeCell ref="J12:K12"/>
    <mergeCell ref="J13:K13"/>
    <mergeCell ref="A68:I68"/>
    <mergeCell ref="A61:I61"/>
    <mergeCell ref="A64:I64"/>
    <mergeCell ref="A57:I57"/>
    <mergeCell ref="A58:I58"/>
    <mergeCell ref="A59:I59"/>
    <mergeCell ref="A60:I60"/>
    <mergeCell ref="B16:B18"/>
    <mergeCell ref="A20:Q20"/>
    <mergeCell ref="A55:I55"/>
    <mergeCell ref="A56:I56"/>
    <mergeCell ref="Q16:Q18"/>
    <mergeCell ref="A74:I74"/>
    <mergeCell ref="A71:I71"/>
    <mergeCell ref="A72:I72"/>
    <mergeCell ref="A73:I73"/>
    <mergeCell ref="A62:I62"/>
    <mergeCell ref="A69:I69"/>
    <mergeCell ref="A70:I70"/>
    <mergeCell ref="A66:I66"/>
    <mergeCell ref="A67:I67"/>
    <mergeCell ref="A65:I65"/>
    <mergeCell ref="A63:I63"/>
    <mergeCell ref="D1:I1"/>
    <mergeCell ref="A28:Q28"/>
    <mergeCell ref="F16:I16"/>
    <mergeCell ref="G17:I17"/>
    <mergeCell ref="O16:O18"/>
    <mergeCell ref="N16:N18"/>
    <mergeCell ref="A16:A18"/>
    <mergeCell ref="C16:C18"/>
    <mergeCell ref="D16:D18"/>
    <mergeCell ref="E16:E18"/>
    <mergeCell ref="J17:J18"/>
    <mergeCell ref="K17:M17"/>
    <mergeCell ref="J16:M16"/>
    <mergeCell ref="P16:P18"/>
    <mergeCell ref="F17:F18"/>
    <mergeCell ref="J11:K11"/>
  </mergeCells>
  <pageMargins left="0.25" right="0" top="0.39370078740157483" bottom="0.39370078740157483" header="0.19" footer="0.18"/>
  <pageSetup paperSize="9" scale="98" orientation="landscape" r:id="rId1"/>
  <headerFooter alignWithMargins="0">
    <oddHeader>&amp;LГранд-СМЕТА</oddHeader>
    <oddFooter>&amp;RСтраница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  <pageSetUpPr fitToPage="1"/>
  </sheetPr>
  <dimension ref="A1:F28"/>
  <sheetViews>
    <sheetView topLeftCell="A19" zoomScaleNormal="100" zoomScaleSheetLayoutView="75" workbookViewId="0">
      <selection activeCell="C13" sqref="C13"/>
    </sheetView>
  </sheetViews>
  <sheetFormatPr defaultColWidth="20.140625" defaultRowHeight="12.75"/>
  <cols>
    <col min="1" max="1" width="47.7109375" style="81" customWidth="1"/>
    <col min="2" max="2" width="22.85546875" style="81" customWidth="1"/>
    <col min="3" max="3" width="23.28515625" style="81" customWidth="1"/>
    <col min="4" max="4" width="18.5703125" style="82" customWidth="1"/>
    <col min="5" max="5" width="30.7109375" style="81" bestFit="1" customWidth="1"/>
    <col min="6" max="16384" width="20.140625" style="81"/>
  </cols>
  <sheetData>
    <row r="1" spans="1:5" s="51" customFormat="1" ht="18.75" customHeight="1">
      <c r="A1" s="227" t="s">
        <v>66</v>
      </c>
      <c r="B1" s="227"/>
      <c r="C1" s="227"/>
      <c r="D1" s="227"/>
    </row>
    <row r="2" spans="1:5" s="51" customFormat="1" ht="15.75" customHeight="1">
      <c r="A2" s="52"/>
      <c r="B2" s="52"/>
      <c r="C2" s="52"/>
      <c r="D2" s="52"/>
    </row>
    <row r="3" spans="1:5" s="51" customFormat="1" ht="20.25" customHeight="1">
      <c r="A3" s="228" t="s">
        <v>67</v>
      </c>
      <c r="B3" s="228"/>
      <c r="C3" s="228"/>
      <c r="D3" s="228"/>
    </row>
    <row r="4" spans="1:5" s="51" customFormat="1" ht="15.75" customHeight="1">
      <c r="A4" s="53"/>
      <c r="B4" s="54"/>
      <c r="C4" s="53"/>
      <c r="D4" s="55"/>
    </row>
    <row r="5" spans="1:5" s="58" customFormat="1" ht="41.25" customHeight="1">
      <c r="A5" s="229" t="s">
        <v>353</v>
      </c>
      <c r="B5" s="229"/>
      <c r="C5" s="229"/>
      <c r="D5" s="229"/>
      <c r="E5" s="57"/>
    </row>
    <row r="6" spans="1:5" s="58" customFormat="1" ht="23.25" customHeight="1">
      <c r="A6" s="229"/>
      <c r="B6" s="229"/>
      <c r="C6" s="229"/>
      <c r="D6" s="229"/>
      <c r="E6" s="57"/>
    </row>
    <row r="7" spans="1:5" s="58" customFormat="1" ht="15.75" customHeight="1">
      <c r="A7" s="56"/>
      <c r="B7" s="56"/>
      <c r="C7" s="56"/>
      <c r="D7" s="56"/>
      <c r="E7" s="57"/>
    </row>
    <row r="8" spans="1:5" s="62" customFormat="1" ht="15.75" customHeight="1">
      <c r="A8" s="59" t="s">
        <v>68</v>
      </c>
      <c r="B8" s="60"/>
      <c r="C8" s="61"/>
      <c r="D8" s="191" t="s">
        <v>69</v>
      </c>
    </row>
    <row r="9" spans="1:5" s="51" customFormat="1" ht="69.75" customHeight="1">
      <c r="A9" s="119" t="s">
        <v>70</v>
      </c>
      <c r="B9" s="120" t="s">
        <v>71</v>
      </c>
      <c r="C9" s="120" t="s">
        <v>72</v>
      </c>
      <c r="D9" s="120" t="s">
        <v>73</v>
      </c>
    </row>
    <row r="10" spans="1:5" s="51" customFormat="1" ht="15.75">
      <c r="A10" s="124" t="s">
        <v>74</v>
      </c>
      <c r="B10" s="64" t="s">
        <v>75</v>
      </c>
      <c r="C10" s="63" t="s">
        <v>76</v>
      </c>
      <c r="D10" s="188" t="s">
        <v>77</v>
      </c>
    </row>
    <row r="11" spans="1:5" s="67" customFormat="1" ht="60" customHeight="1">
      <c r="A11" s="125" t="s">
        <v>98</v>
      </c>
      <c r="B11" s="65">
        <f>'23776'!J42</f>
        <v>1421</v>
      </c>
      <c r="C11" s="66">
        <f>'23776'!J50</f>
        <v>6224</v>
      </c>
      <c r="D11" s="121" t="s">
        <v>341</v>
      </c>
    </row>
    <row r="12" spans="1:5" s="67" customFormat="1" ht="60" customHeight="1">
      <c r="A12" s="192" t="s">
        <v>351</v>
      </c>
      <c r="B12" s="65">
        <f>'23777'!J44</f>
        <v>5790</v>
      </c>
      <c r="C12" s="66">
        <f>'23777'!J52</f>
        <v>25360</v>
      </c>
      <c r="D12" s="121" t="s">
        <v>342</v>
      </c>
    </row>
    <row r="13" spans="1:5" s="67" customFormat="1" ht="60" customHeight="1">
      <c r="A13" s="192" t="s">
        <v>348</v>
      </c>
      <c r="B13" s="65">
        <f>'23780'!J40</f>
        <v>1893</v>
      </c>
      <c r="C13" s="66">
        <f>'23780'!J48</f>
        <v>8291</v>
      </c>
      <c r="D13" s="121" t="s">
        <v>343</v>
      </c>
    </row>
    <row r="14" spans="1:5" s="67" customFormat="1" ht="60" customHeight="1">
      <c r="A14" s="192" t="s">
        <v>349</v>
      </c>
      <c r="B14" s="65">
        <f>'23781'!J40</f>
        <v>2445</v>
      </c>
      <c r="C14" s="66">
        <f>'23781'!J48</f>
        <v>10709</v>
      </c>
      <c r="D14" s="121" t="s">
        <v>344</v>
      </c>
    </row>
    <row r="15" spans="1:5" s="67" customFormat="1" ht="60" customHeight="1">
      <c r="A15" s="192" t="s">
        <v>350</v>
      </c>
      <c r="B15" s="65">
        <f>'23783'!K70</f>
        <v>31446</v>
      </c>
      <c r="C15" s="66">
        <f>ROUND('23783'!P13*1000,0)</f>
        <v>134697</v>
      </c>
      <c r="D15" s="121" t="s">
        <v>345</v>
      </c>
    </row>
    <row r="16" spans="1:5" s="67" customFormat="1" ht="60" customHeight="1">
      <c r="A16" s="192" t="s">
        <v>352</v>
      </c>
      <c r="B16" s="65">
        <f>'23784'!K69</f>
        <v>26337</v>
      </c>
      <c r="C16" s="66">
        <f>ROUND('23784'!P13*1000,0)</f>
        <v>112071</v>
      </c>
      <c r="D16" s="121" t="s">
        <v>346</v>
      </c>
    </row>
    <row r="17" spans="1:6" s="67" customFormat="1" ht="60" customHeight="1">
      <c r="A17" s="192" t="s">
        <v>339</v>
      </c>
      <c r="B17" s="65">
        <f>'23829'!J66</f>
        <v>16787</v>
      </c>
      <c r="C17" s="66">
        <f>'23829'!J74</f>
        <v>73527</v>
      </c>
      <c r="D17" s="121" t="s">
        <v>347</v>
      </c>
    </row>
    <row r="18" spans="1:6" s="67" customFormat="1" ht="20.25" customHeight="1">
      <c r="A18" s="122" t="s">
        <v>78</v>
      </c>
      <c r="B18" s="68">
        <f>SUM(B11:B17)</f>
        <v>86119</v>
      </c>
      <c r="C18" s="69">
        <f>SUM(C11:C17)</f>
        <v>370879</v>
      </c>
      <c r="D18" s="121"/>
    </row>
    <row r="19" spans="1:6" s="67" customFormat="1" ht="15" customHeight="1">
      <c r="A19" s="70"/>
      <c r="B19" s="68"/>
      <c r="C19" s="69"/>
      <c r="D19" s="189"/>
    </row>
    <row r="20" spans="1:6" s="67" customFormat="1" ht="15.75" customHeight="1">
      <c r="A20" s="123" t="s">
        <v>79</v>
      </c>
      <c r="B20" s="72"/>
      <c r="C20" s="69">
        <f>ROUND(C18*18%,2)</f>
        <v>66758.22</v>
      </c>
      <c r="D20" s="189"/>
    </row>
    <row r="21" spans="1:6" s="67" customFormat="1" ht="15" customHeight="1">
      <c r="A21" s="70"/>
      <c r="B21" s="72"/>
      <c r="C21" s="69"/>
      <c r="D21" s="189"/>
    </row>
    <row r="22" spans="1:6" s="67" customFormat="1" ht="20.100000000000001" customHeight="1">
      <c r="A22" s="73" t="s">
        <v>8</v>
      </c>
      <c r="B22" s="74"/>
      <c r="C22" s="75">
        <f>C18+C20</f>
        <v>437637.22</v>
      </c>
      <c r="D22" s="190"/>
    </row>
    <row r="23" spans="1:6" s="67" customFormat="1" ht="18.75" customHeight="1">
      <c r="A23" s="76"/>
      <c r="B23" s="77"/>
      <c r="C23" s="77"/>
      <c r="D23" s="71"/>
    </row>
    <row r="24" spans="1:6" s="80" customFormat="1" ht="17.25" customHeight="1">
      <c r="A24" s="78"/>
      <c r="B24" s="78"/>
      <c r="C24" s="78"/>
      <c r="D24" s="79"/>
    </row>
    <row r="25" spans="1:6" s="80" customFormat="1" ht="17.25" customHeight="1">
      <c r="A25" s="83" t="s">
        <v>80</v>
      </c>
      <c r="B25" s="78"/>
      <c r="C25" s="84"/>
      <c r="D25" s="85" t="s">
        <v>81</v>
      </c>
      <c r="F25" s="86"/>
    </row>
    <row r="26" spans="1:6" s="87" customFormat="1">
      <c r="D26" s="88"/>
      <c r="F26" s="89"/>
    </row>
    <row r="27" spans="1:6" s="87" customFormat="1">
      <c r="D27" s="88"/>
      <c r="F27" s="89"/>
    </row>
    <row r="28" spans="1:6" s="87" customFormat="1" ht="18.75">
      <c r="A28" s="83" t="s">
        <v>82</v>
      </c>
      <c r="B28" s="78"/>
      <c r="C28" s="84"/>
      <c r="D28" s="85" t="s">
        <v>83</v>
      </c>
      <c r="F28" s="89"/>
    </row>
  </sheetData>
  <mergeCells count="4">
    <mergeCell ref="A1:D1"/>
    <mergeCell ref="A3:D3"/>
    <mergeCell ref="A5:D5"/>
    <mergeCell ref="A6:D6"/>
  </mergeCells>
  <printOptions horizontalCentered="1"/>
  <pageMargins left="0.70866141732283472" right="0.39370078740157483" top="0.9055118110236221" bottom="0.62992125984251968" header="0" footer="0"/>
  <pageSetup paperSize="9" scale="82" firstPageNumber="5" orientation="portrait" horizontalDpi="300" verticalDpi="300" r:id="rId1"/>
  <headerFooter alignWithMargins="0">
    <oddHeader>&amp;R&amp;"Times New Roman,обычный"&amp;14&amp;P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tabSelected="1" workbookViewId="0">
      <selection activeCell="L11" sqref="L11"/>
    </sheetView>
  </sheetViews>
  <sheetFormatPr defaultRowHeight="12.75"/>
  <cols>
    <col min="1" max="1" width="4" style="100" customWidth="1"/>
    <col min="2" max="2" width="11.7109375" style="100" customWidth="1"/>
    <col min="3" max="3" width="32.5703125" style="100" customWidth="1"/>
    <col min="4" max="4" width="17.28515625" style="101" customWidth="1"/>
    <col min="5" max="5" width="13" style="101" customWidth="1"/>
    <col min="6" max="6" width="12.7109375" style="101" customWidth="1"/>
    <col min="7" max="7" width="17.28515625" style="101" customWidth="1"/>
    <col min="8" max="8" width="13" style="101" customWidth="1"/>
    <col min="9" max="9" width="12.7109375" style="101" customWidth="1"/>
    <col min="10" max="16384" width="9.140625" style="100"/>
  </cols>
  <sheetData>
    <row r="1" spans="1:9">
      <c r="A1" s="239" t="s">
        <v>355</v>
      </c>
      <c r="B1" s="239"/>
      <c r="C1" s="239"/>
      <c r="D1" s="239"/>
      <c r="E1" s="239"/>
      <c r="F1" s="239"/>
      <c r="G1" s="239"/>
      <c r="H1" s="239"/>
      <c r="I1" s="239"/>
    </row>
    <row r="2" spans="1:9" ht="24" customHeight="1"/>
    <row r="3" spans="1:9" s="90" customFormat="1" ht="18">
      <c r="A3" s="234" t="s">
        <v>84</v>
      </c>
      <c r="B3" s="234"/>
      <c r="C3" s="234"/>
      <c r="D3" s="234"/>
      <c r="E3" s="234"/>
      <c r="F3" s="234"/>
      <c r="G3" s="234"/>
      <c r="H3" s="234"/>
      <c r="I3" s="234"/>
    </row>
    <row r="4" spans="1:9" s="90" customFormat="1" ht="10.5" customHeight="1">
      <c r="A4" s="235"/>
      <c r="B4" s="235"/>
      <c r="C4" s="235"/>
      <c r="D4" s="235"/>
      <c r="E4" s="235"/>
      <c r="F4" s="235"/>
      <c r="G4" s="235"/>
      <c r="H4" s="235"/>
      <c r="I4" s="235"/>
    </row>
    <row r="5" spans="1:9" s="91" customFormat="1" ht="34.5" customHeight="1">
      <c r="A5" s="236" t="s">
        <v>353</v>
      </c>
      <c r="B5" s="236"/>
      <c r="C5" s="236"/>
      <c r="D5" s="236"/>
      <c r="E5" s="236"/>
      <c r="F5" s="236"/>
      <c r="G5" s="236"/>
      <c r="H5" s="236"/>
      <c r="I5" s="236"/>
    </row>
    <row r="6" spans="1:9" s="91" customFormat="1" ht="16.5" customHeight="1">
      <c r="A6" s="113"/>
      <c r="B6" s="113"/>
      <c r="C6" s="113"/>
      <c r="D6" s="113"/>
      <c r="E6" s="113"/>
      <c r="F6" s="113"/>
      <c r="G6" s="113"/>
      <c r="H6" s="113"/>
      <c r="I6" s="113"/>
    </row>
    <row r="7" spans="1:9">
      <c r="F7" s="112"/>
      <c r="I7" s="112" t="s">
        <v>69</v>
      </c>
    </row>
    <row r="8" spans="1:9" s="93" customFormat="1" ht="17.25" customHeight="1">
      <c r="A8" s="237" t="s">
        <v>85</v>
      </c>
      <c r="B8" s="237" t="s">
        <v>86</v>
      </c>
      <c r="C8" s="237" t="s">
        <v>87</v>
      </c>
      <c r="D8" s="238" t="s">
        <v>88</v>
      </c>
      <c r="E8" s="232" t="s">
        <v>89</v>
      </c>
      <c r="F8" s="233"/>
      <c r="G8" s="230" t="s">
        <v>354</v>
      </c>
      <c r="H8" s="232" t="s">
        <v>89</v>
      </c>
      <c r="I8" s="233"/>
    </row>
    <row r="9" spans="1:9" s="93" customFormat="1" ht="58.5" customHeight="1">
      <c r="A9" s="237"/>
      <c r="B9" s="237"/>
      <c r="C9" s="237"/>
      <c r="D9" s="231"/>
      <c r="E9" s="92" t="s">
        <v>90</v>
      </c>
      <c r="F9" s="94" t="s">
        <v>91</v>
      </c>
      <c r="G9" s="231"/>
      <c r="H9" s="127" t="s">
        <v>90</v>
      </c>
      <c r="I9" s="94" t="s">
        <v>91</v>
      </c>
    </row>
    <row r="10" spans="1:9" s="93" customFormat="1" ht="39.950000000000003" customHeight="1">
      <c r="A10" s="92">
        <v>1</v>
      </c>
      <c r="B10" s="92" t="s">
        <v>341</v>
      </c>
      <c r="C10" s="95" t="s">
        <v>98</v>
      </c>
      <c r="D10" s="96">
        <f>SUM(E10:F10)</f>
        <v>1421</v>
      </c>
      <c r="E10" s="96">
        <f>'23776'!J32+'23776'!J39+'23776'!J40</f>
        <v>1421</v>
      </c>
      <c r="F10" s="96">
        <v>0</v>
      </c>
      <c r="G10" s="96">
        <f>SUM(H10:I10)</f>
        <v>6224</v>
      </c>
      <c r="H10" s="96">
        <f>ROUND(E10*4.38,0)</f>
        <v>6224</v>
      </c>
      <c r="I10" s="96">
        <f>ROUND(F10*4.19,0)</f>
        <v>0</v>
      </c>
    </row>
    <row r="11" spans="1:9" s="93" customFormat="1" ht="39.950000000000003" customHeight="1">
      <c r="A11" s="126">
        <v>2</v>
      </c>
      <c r="B11" s="126" t="s">
        <v>342</v>
      </c>
      <c r="C11" s="95" t="s">
        <v>351</v>
      </c>
      <c r="D11" s="96">
        <f t="shared" ref="D11:D16" si="0">SUM(E11:F11)</f>
        <v>5790</v>
      </c>
      <c r="E11" s="96">
        <f>'23777'!J32+'23777'!J39+'23777'!J40</f>
        <v>5790</v>
      </c>
      <c r="F11" s="96">
        <v>0</v>
      </c>
      <c r="G11" s="96">
        <f t="shared" ref="G11:G16" si="1">SUM(H11:I11)</f>
        <v>25360</v>
      </c>
      <c r="H11" s="96">
        <f t="shared" ref="H11:H16" si="2">ROUND(E11*4.38,0)</f>
        <v>25360</v>
      </c>
      <c r="I11" s="96">
        <f t="shared" ref="I11:I16" si="3">ROUND(F11*4.19,0)</f>
        <v>0</v>
      </c>
    </row>
    <row r="12" spans="1:9" s="93" customFormat="1" ht="39.950000000000003" customHeight="1">
      <c r="A12" s="126">
        <v>3</v>
      </c>
      <c r="B12" s="126" t="s">
        <v>343</v>
      </c>
      <c r="C12" s="95" t="s">
        <v>348</v>
      </c>
      <c r="D12" s="96">
        <f t="shared" si="0"/>
        <v>1893</v>
      </c>
      <c r="E12" s="96">
        <f>'23780'!J29+'23780'!J35+'23780'!J36</f>
        <v>1893</v>
      </c>
      <c r="F12" s="96">
        <v>0</v>
      </c>
      <c r="G12" s="96">
        <f t="shared" si="1"/>
        <v>8291</v>
      </c>
      <c r="H12" s="96">
        <f t="shared" si="2"/>
        <v>8291</v>
      </c>
      <c r="I12" s="96">
        <f t="shared" si="3"/>
        <v>0</v>
      </c>
    </row>
    <row r="13" spans="1:9" s="93" customFormat="1" ht="39.950000000000003" customHeight="1">
      <c r="A13" s="126">
        <v>4</v>
      </c>
      <c r="B13" s="126" t="s">
        <v>344</v>
      </c>
      <c r="C13" s="95" t="s">
        <v>349</v>
      </c>
      <c r="D13" s="96">
        <f t="shared" si="0"/>
        <v>2445</v>
      </c>
      <c r="E13" s="96">
        <f>'23781'!J29+'23781'!J35+'23781'!J36</f>
        <v>2445</v>
      </c>
      <c r="F13" s="96">
        <v>0</v>
      </c>
      <c r="G13" s="96">
        <f t="shared" si="1"/>
        <v>10709</v>
      </c>
      <c r="H13" s="96">
        <f t="shared" si="2"/>
        <v>10709</v>
      </c>
      <c r="I13" s="96">
        <f t="shared" si="3"/>
        <v>0</v>
      </c>
    </row>
    <row r="14" spans="1:9" s="93" customFormat="1" ht="39.950000000000003" customHeight="1">
      <c r="A14" s="126">
        <v>5</v>
      </c>
      <c r="B14" s="126" t="s">
        <v>345</v>
      </c>
      <c r="C14" s="95" t="s">
        <v>350</v>
      </c>
      <c r="D14" s="96">
        <f t="shared" si="0"/>
        <v>31446</v>
      </c>
      <c r="E14" s="96">
        <f>'23783'!K60</f>
        <v>15467</v>
      </c>
      <c r="F14" s="96">
        <f>'23783'!K61</f>
        <v>15979</v>
      </c>
      <c r="G14" s="96">
        <f t="shared" si="1"/>
        <v>134697</v>
      </c>
      <c r="H14" s="96">
        <f t="shared" si="2"/>
        <v>67745</v>
      </c>
      <c r="I14" s="96">
        <f t="shared" si="3"/>
        <v>66952</v>
      </c>
    </row>
    <row r="15" spans="1:9" s="93" customFormat="1" ht="39.950000000000003" customHeight="1">
      <c r="A15" s="126">
        <v>6</v>
      </c>
      <c r="B15" s="126" t="s">
        <v>346</v>
      </c>
      <c r="C15" s="95" t="s">
        <v>352</v>
      </c>
      <c r="D15" s="96">
        <f t="shared" si="0"/>
        <v>26337</v>
      </c>
      <c r="E15" s="96">
        <f>'23784'!K59</f>
        <v>9044</v>
      </c>
      <c r="F15" s="96">
        <f>'23784'!K60</f>
        <v>17293</v>
      </c>
      <c r="G15" s="96">
        <f t="shared" si="1"/>
        <v>112071</v>
      </c>
      <c r="H15" s="96">
        <f t="shared" si="2"/>
        <v>39613</v>
      </c>
      <c r="I15" s="96">
        <f t="shared" si="3"/>
        <v>72458</v>
      </c>
    </row>
    <row r="16" spans="1:9" s="93" customFormat="1" ht="39.950000000000003" customHeight="1">
      <c r="A16" s="126">
        <v>7</v>
      </c>
      <c r="B16" s="126" t="s">
        <v>347</v>
      </c>
      <c r="C16" s="95" t="s">
        <v>339</v>
      </c>
      <c r="D16" s="96">
        <f t="shared" si="0"/>
        <v>16787</v>
      </c>
      <c r="E16" s="96">
        <f>'23829'!J56+'23829'!J63+'23829'!J64</f>
        <v>16787</v>
      </c>
      <c r="F16" s="96">
        <v>0</v>
      </c>
      <c r="G16" s="96">
        <f t="shared" si="1"/>
        <v>73527</v>
      </c>
      <c r="H16" s="96">
        <f t="shared" si="2"/>
        <v>73527</v>
      </c>
      <c r="I16" s="96">
        <f t="shared" si="3"/>
        <v>0</v>
      </c>
    </row>
    <row r="17" spans="1:9" s="99" customFormat="1" ht="39.950000000000003" customHeight="1">
      <c r="A17" s="97"/>
      <c r="B17" s="97"/>
      <c r="C17" s="97" t="s">
        <v>92</v>
      </c>
      <c r="D17" s="98">
        <f t="shared" ref="D17:I17" si="4">SUM(D10:D16)</f>
        <v>86119</v>
      </c>
      <c r="E17" s="98">
        <f t="shared" si="4"/>
        <v>52847</v>
      </c>
      <c r="F17" s="98">
        <f t="shared" si="4"/>
        <v>33272</v>
      </c>
      <c r="G17" s="98">
        <f t="shared" si="4"/>
        <v>370879</v>
      </c>
      <c r="H17" s="98">
        <f t="shared" si="4"/>
        <v>231469</v>
      </c>
      <c r="I17" s="98">
        <f t="shared" si="4"/>
        <v>139410</v>
      </c>
    </row>
    <row r="18" spans="1:9" s="107" customFormat="1" ht="39.950000000000003" customHeight="1">
      <c r="A18" s="105"/>
      <c r="B18" s="105"/>
      <c r="C18" s="103" t="s">
        <v>93</v>
      </c>
      <c r="D18" s="106"/>
      <c r="E18" s="106"/>
      <c r="F18" s="106"/>
      <c r="G18" s="108">
        <f>ROUND(G17*18%,2)</f>
        <v>66758.22</v>
      </c>
      <c r="H18" s="108">
        <f>ROUND(H17*18%,2)</f>
        <v>41664.42</v>
      </c>
      <c r="I18" s="108">
        <f>ROUND(I17*18%,2)</f>
        <v>25093.8</v>
      </c>
    </row>
    <row r="19" spans="1:9" s="111" customFormat="1" ht="39.950000000000003" customHeight="1">
      <c r="A19" s="109"/>
      <c r="B19" s="109"/>
      <c r="C19" s="103" t="s">
        <v>94</v>
      </c>
      <c r="D19" s="110"/>
      <c r="E19" s="110"/>
      <c r="F19" s="110"/>
      <c r="G19" s="193">
        <f>SUM(G17:G18)</f>
        <v>437637.22</v>
      </c>
      <c r="H19" s="193">
        <f>SUM(H17:H18)</f>
        <v>273133.42</v>
      </c>
      <c r="I19" s="193">
        <f>SUM(I17:I18)</f>
        <v>164503.79999999999</v>
      </c>
    </row>
    <row r="20" spans="1:9" s="102" customFormat="1">
      <c r="D20" s="104"/>
      <c r="E20" s="104"/>
      <c r="F20" s="104"/>
      <c r="G20" s="104"/>
      <c r="H20" s="104"/>
      <c r="I20" s="104"/>
    </row>
    <row r="21" spans="1:9" s="102" customFormat="1">
      <c r="D21" s="104"/>
      <c r="E21" s="104"/>
      <c r="F21" s="104"/>
      <c r="G21" s="104"/>
      <c r="H21" s="104"/>
      <c r="I21" s="104"/>
    </row>
    <row r="22" spans="1:9" s="102" customFormat="1">
      <c r="D22" s="104"/>
      <c r="E22" s="104"/>
      <c r="F22" s="104"/>
      <c r="G22" s="104"/>
      <c r="H22" s="104"/>
      <c r="I22" s="104"/>
    </row>
    <row r="23" spans="1:9" s="102" customFormat="1">
      <c r="D23" s="104"/>
      <c r="E23" s="104"/>
      <c r="F23" s="104"/>
      <c r="G23" s="104"/>
      <c r="H23" s="104"/>
      <c r="I23" s="104"/>
    </row>
    <row r="24" spans="1:9" s="102" customFormat="1">
      <c r="D24" s="104"/>
      <c r="E24" s="104"/>
      <c r="F24" s="104"/>
      <c r="G24" s="104"/>
      <c r="H24" s="104"/>
      <c r="I24" s="104"/>
    </row>
  </sheetData>
  <mergeCells count="11">
    <mergeCell ref="A1:I1"/>
    <mergeCell ref="G8:G9"/>
    <mergeCell ref="H8:I8"/>
    <mergeCell ref="A3:I3"/>
    <mergeCell ref="A4:I4"/>
    <mergeCell ref="A5:I5"/>
    <mergeCell ref="A8:A9"/>
    <mergeCell ref="B8:B9"/>
    <mergeCell ref="C8:C9"/>
    <mergeCell ref="D8:D9"/>
    <mergeCell ref="E8:F8"/>
  </mergeCells>
  <pageMargins left="0.39370078740157483" right="0.19685039370078741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42</vt:i4>
      </vt:variant>
    </vt:vector>
  </HeadingPairs>
  <TitlesOfParts>
    <vt:vector size="51" baseType="lpstr">
      <vt:lpstr>23776</vt:lpstr>
      <vt:lpstr>23777</vt:lpstr>
      <vt:lpstr>23780</vt:lpstr>
      <vt:lpstr>23781</vt:lpstr>
      <vt:lpstr>23783</vt:lpstr>
      <vt:lpstr>23784</vt:lpstr>
      <vt:lpstr>23829</vt:lpstr>
      <vt:lpstr>НМЦ</vt:lpstr>
      <vt:lpstr>Сводка затрат</vt:lpstr>
      <vt:lpstr>'23776'!Constr</vt:lpstr>
      <vt:lpstr>'23777'!Constr</vt:lpstr>
      <vt:lpstr>'23781'!Constr</vt:lpstr>
      <vt:lpstr>'23783'!Constr</vt:lpstr>
      <vt:lpstr>'23784'!Constr</vt:lpstr>
      <vt:lpstr>'23829'!Constr</vt:lpstr>
      <vt:lpstr>'23776'!FOT</vt:lpstr>
      <vt:lpstr>'23777'!FOT</vt:lpstr>
      <vt:lpstr>'23780'!FOT</vt:lpstr>
      <vt:lpstr>'23781'!FOT</vt:lpstr>
      <vt:lpstr>'23783'!FOT</vt:lpstr>
      <vt:lpstr>'23784'!FOT</vt:lpstr>
      <vt:lpstr>'23829'!FOT</vt:lpstr>
      <vt:lpstr>'23781'!Ind</vt:lpstr>
      <vt:lpstr>'23776'!Obj</vt:lpstr>
      <vt:lpstr>'23777'!Obj</vt:lpstr>
      <vt:lpstr>'23780'!Obj</vt:lpstr>
      <vt:lpstr>'23783'!Obj</vt:lpstr>
      <vt:lpstr>'23784'!Obj</vt:lpstr>
      <vt:lpstr>'23829'!Obj</vt:lpstr>
      <vt:lpstr>'23776'!Obosn</vt:lpstr>
      <vt:lpstr>'23777'!Obosn</vt:lpstr>
      <vt:lpstr>'23780'!Obosn</vt:lpstr>
      <vt:lpstr>'23781'!Obosn</vt:lpstr>
      <vt:lpstr>'23783'!Obosn</vt:lpstr>
      <vt:lpstr>'23784'!Obosn</vt:lpstr>
      <vt:lpstr>'23829'!Obosn</vt:lpstr>
      <vt:lpstr>'23776'!SmPr</vt:lpstr>
      <vt:lpstr>'23777'!SmPr</vt:lpstr>
      <vt:lpstr>'23780'!SmPr</vt:lpstr>
      <vt:lpstr>'23781'!SmPr</vt:lpstr>
      <vt:lpstr>'23783'!SmPr</vt:lpstr>
      <vt:lpstr>'23784'!SmPr</vt:lpstr>
      <vt:lpstr>'23829'!SmPr</vt:lpstr>
      <vt:lpstr>'23776'!Заголовки_для_печати</vt:lpstr>
      <vt:lpstr>'23777'!Заголовки_для_печати</vt:lpstr>
      <vt:lpstr>'23780'!Заголовки_для_печати</vt:lpstr>
      <vt:lpstr>'23781'!Заголовки_для_печати</vt:lpstr>
      <vt:lpstr>'23783'!Заголовки_для_печати</vt:lpstr>
      <vt:lpstr>'23784'!Заголовки_для_печати</vt:lpstr>
      <vt:lpstr>'23829'!Заголовки_для_печати</vt:lpstr>
      <vt:lpstr>НМЦ!Заголовки_для_печати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072-KovyazinaT</dc:creator>
  <cp:lastModifiedBy>072-KovyazinaT</cp:lastModifiedBy>
  <cp:lastPrinted>2012-08-01T06:29:39Z</cp:lastPrinted>
  <dcterms:created xsi:type="dcterms:W3CDTF">2002-02-11T05:58:42Z</dcterms:created>
  <dcterms:modified xsi:type="dcterms:W3CDTF">2012-08-07T10:20:48Z</dcterms:modified>
</cp:coreProperties>
</file>