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ФЕР'!$24:$24</definedName>
    <definedName name="_xlnm.Print_Area" localSheetId="0">'Смета 12 гр. по ФЕР'!$A$1:$L$914</definedName>
  </definedNames>
  <calcPr calcId="145621"/>
</workbook>
</file>

<file path=xl/calcChain.xml><?xml version="1.0" encoding="utf-8"?>
<calcChain xmlns="http://schemas.openxmlformats.org/spreadsheetml/2006/main">
  <c r="B8" i="5" l="1"/>
  <c r="AD8" i="5" l="1"/>
  <c r="C912" i="5"/>
  <c r="C911" i="5"/>
  <c r="C910" i="5"/>
  <c r="Y906" i="5"/>
  <c r="X906" i="5"/>
  <c r="W906" i="5"/>
  <c r="G905" i="5"/>
  <c r="E905" i="5"/>
  <c r="J904" i="5"/>
  <c r="E904" i="5"/>
  <c r="J903" i="5"/>
  <c r="E903" i="5"/>
  <c r="J902" i="5"/>
  <c r="G902" i="5"/>
  <c r="F902" i="5"/>
  <c r="F901" i="5"/>
  <c r="E901" i="5"/>
  <c r="D901" i="5"/>
  <c r="I901" i="5"/>
  <c r="C901" i="5"/>
  <c r="B901" i="5"/>
  <c r="A901" i="5"/>
  <c r="Y900" i="5"/>
  <c r="X900" i="5"/>
  <c r="W900" i="5"/>
  <c r="G899" i="5"/>
  <c r="E899" i="5"/>
  <c r="J898" i="5"/>
  <c r="E898" i="5"/>
  <c r="J897" i="5"/>
  <c r="E897" i="5"/>
  <c r="J896" i="5"/>
  <c r="G896" i="5"/>
  <c r="F896" i="5"/>
  <c r="F895" i="5"/>
  <c r="E895" i="5"/>
  <c r="D895" i="5"/>
  <c r="I895" i="5"/>
  <c r="C895" i="5"/>
  <c r="B895" i="5"/>
  <c r="A895" i="5"/>
  <c r="Y894" i="5"/>
  <c r="X894" i="5"/>
  <c r="W894" i="5"/>
  <c r="G893" i="5"/>
  <c r="E893" i="5"/>
  <c r="J892" i="5"/>
  <c r="E892" i="5"/>
  <c r="J891" i="5"/>
  <c r="E891" i="5"/>
  <c r="J890" i="5"/>
  <c r="G890" i="5"/>
  <c r="F890" i="5"/>
  <c r="F889" i="5"/>
  <c r="E889" i="5"/>
  <c r="D889" i="5"/>
  <c r="I889" i="5"/>
  <c r="C889" i="5"/>
  <c r="B889" i="5"/>
  <c r="A889" i="5"/>
  <c r="Y888" i="5"/>
  <c r="X888" i="5"/>
  <c r="W888" i="5"/>
  <c r="G887" i="5"/>
  <c r="E887" i="5"/>
  <c r="J886" i="5"/>
  <c r="E886" i="5"/>
  <c r="J885" i="5"/>
  <c r="E885" i="5"/>
  <c r="J884" i="5"/>
  <c r="G884" i="5"/>
  <c r="F884" i="5"/>
  <c r="F883" i="5"/>
  <c r="E883" i="5"/>
  <c r="D883" i="5"/>
  <c r="I883" i="5"/>
  <c r="C883" i="5"/>
  <c r="B883" i="5"/>
  <c r="A883" i="5"/>
  <c r="Z882" i="5"/>
  <c r="Y882" i="5"/>
  <c r="W882" i="5"/>
  <c r="J881" i="5"/>
  <c r="Z881" i="5"/>
  <c r="Y881" i="5"/>
  <c r="W881" i="5"/>
  <c r="F881" i="5"/>
  <c r="D881" i="5"/>
  <c r="C881" i="5"/>
  <c r="B881" i="5"/>
  <c r="A881" i="5"/>
  <c r="G880" i="5"/>
  <c r="E880" i="5"/>
  <c r="J879" i="5"/>
  <c r="E879" i="5"/>
  <c r="J878" i="5"/>
  <c r="E878" i="5"/>
  <c r="J877" i="5"/>
  <c r="G877" i="5"/>
  <c r="F877" i="5"/>
  <c r="J876" i="5"/>
  <c r="G876" i="5"/>
  <c r="F876" i="5"/>
  <c r="F875" i="5"/>
  <c r="E875" i="5"/>
  <c r="D875" i="5"/>
  <c r="I875" i="5"/>
  <c r="C875" i="5"/>
  <c r="B875" i="5"/>
  <c r="A875" i="5"/>
  <c r="Z874" i="5"/>
  <c r="Y874" i="5"/>
  <c r="W874" i="5"/>
  <c r="J873" i="5"/>
  <c r="Z873" i="5"/>
  <c r="Y873" i="5"/>
  <c r="W873" i="5"/>
  <c r="F873" i="5"/>
  <c r="D873" i="5"/>
  <c r="C873" i="5"/>
  <c r="B873" i="5"/>
  <c r="A873" i="5"/>
  <c r="G872" i="5"/>
  <c r="E872" i="5"/>
  <c r="J871" i="5"/>
  <c r="E871" i="5"/>
  <c r="J870" i="5"/>
  <c r="E870" i="5"/>
  <c r="J869" i="5"/>
  <c r="G869" i="5"/>
  <c r="F869" i="5"/>
  <c r="J868" i="5"/>
  <c r="G868" i="5"/>
  <c r="F868" i="5"/>
  <c r="J867" i="5"/>
  <c r="G867" i="5"/>
  <c r="F867" i="5"/>
  <c r="J866" i="5"/>
  <c r="G866" i="5"/>
  <c r="F866" i="5"/>
  <c r="F865" i="5"/>
  <c r="E865" i="5"/>
  <c r="D865" i="5"/>
  <c r="I865" i="5"/>
  <c r="C865" i="5"/>
  <c r="B865" i="5"/>
  <c r="A865" i="5"/>
  <c r="Z864" i="5"/>
  <c r="Y864" i="5"/>
  <c r="W864" i="5"/>
  <c r="J863" i="5"/>
  <c r="Z863" i="5"/>
  <c r="Y863" i="5"/>
  <c r="W863" i="5"/>
  <c r="F863" i="5"/>
  <c r="D863" i="5"/>
  <c r="C863" i="5"/>
  <c r="B863" i="5"/>
  <c r="A863" i="5"/>
  <c r="G862" i="5"/>
  <c r="E862" i="5"/>
  <c r="J861" i="5"/>
  <c r="E861" i="5"/>
  <c r="J860" i="5"/>
  <c r="E860" i="5"/>
  <c r="J859" i="5"/>
  <c r="G859" i="5"/>
  <c r="F859" i="5"/>
  <c r="J858" i="5"/>
  <c r="G858" i="5"/>
  <c r="F858" i="5"/>
  <c r="J857" i="5"/>
  <c r="G857" i="5"/>
  <c r="F857" i="5"/>
  <c r="J856" i="5"/>
  <c r="G856" i="5"/>
  <c r="F856" i="5"/>
  <c r="F855" i="5"/>
  <c r="E855" i="5"/>
  <c r="D855" i="5"/>
  <c r="I855" i="5"/>
  <c r="C855" i="5"/>
  <c r="B855" i="5"/>
  <c r="A855" i="5"/>
  <c r="Z854" i="5"/>
  <c r="Y854" i="5"/>
  <c r="W854" i="5"/>
  <c r="J853" i="5"/>
  <c r="Z853" i="5"/>
  <c r="Y853" i="5"/>
  <c r="W853" i="5"/>
  <c r="F853" i="5"/>
  <c r="D853" i="5"/>
  <c r="C853" i="5"/>
  <c r="B853" i="5"/>
  <c r="A853" i="5"/>
  <c r="J852" i="5"/>
  <c r="Z852" i="5"/>
  <c r="Y852" i="5"/>
  <c r="W852" i="5"/>
  <c r="F852" i="5"/>
  <c r="D852" i="5"/>
  <c r="C852" i="5"/>
  <c r="B852" i="5"/>
  <c r="A852" i="5"/>
  <c r="G851" i="5"/>
  <c r="E851" i="5"/>
  <c r="J850" i="5"/>
  <c r="E850" i="5"/>
  <c r="J849" i="5"/>
  <c r="E849" i="5"/>
  <c r="J848" i="5"/>
  <c r="G848" i="5"/>
  <c r="F848" i="5"/>
  <c r="J847" i="5"/>
  <c r="G847" i="5"/>
  <c r="F847" i="5"/>
  <c r="J846" i="5"/>
  <c r="G846" i="5"/>
  <c r="F846" i="5"/>
  <c r="F845" i="5"/>
  <c r="E845" i="5"/>
  <c r="D845" i="5"/>
  <c r="I845" i="5"/>
  <c r="C845" i="5"/>
  <c r="B845" i="5"/>
  <c r="A845" i="5"/>
  <c r="Z844" i="5"/>
  <c r="Y844" i="5"/>
  <c r="W844" i="5"/>
  <c r="J843" i="5"/>
  <c r="Z843" i="5"/>
  <c r="Y843" i="5"/>
  <c r="W843" i="5"/>
  <c r="F843" i="5"/>
  <c r="D843" i="5"/>
  <c r="C843" i="5"/>
  <c r="B843" i="5"/>
  <c r="A843" i="5"/>
  <c r="G842" i="5"/>
  <c r="E842" i="5"/>
  <c r="J841" i="5"/>
  <c r="E841" i="5"/>
  <c r="J840" i="5"/>
  <c r="E840" i="5"/>
  <c r="J839" i="5"/>
  <c r="G839" i="5"/>
  <c r="F839" i="5"/>
  <c r="J838" i="5"/>
  <c r="G838" i="5"/>
  <c r="F838" i="5"/>
  <c r="J837" i="5"/>
  <c r="G837" i="5"/>
  <c r="F837" i="5"/>
  <c r="J836" i="5"/>
  <c r="G836" i="5"/>
  <c r="F836" i="5"/>
  <c r="F835" i="5"/>
  <c r="E835" i="5"/>
  <c r="D835" i="5"/>
  <c r="I835" i="5"/>
  <c r="C835" i="5"/>
  <c r="B835" i="5"/>
  <c r="A835" i="5"/>
  <c r="Z834" i="5"/>
  <c r="Y834" i="5"/>
  <c r="W834" i="5"/>
  <c r="J833" i="5"/>
  <c r="Z833" i="5"/>
  <c r="Y833" i="5"/>
  <c r="W833" i="5"/>
  <c r="F833" i="5"/>
  <c r="D833" i="5"/>
  <c r="C833" i="5"/>
  <c r="B833" i="5"/>
  <c r="A833" i="5"/>
  <c r="G832" i="5"/>
  <c r="E832" i="5"/>
  <c r="J831" i="5"/>
  <c r="E831" i="5"/>
  <c r="J830" i="5"/>
  <c r="E830" i="5"/>
  <c r="J829" i="5"/>
  <c r="G829" i="5"/>
  <c r="F829" i="5"/>
  <c r="J828" i="5"/>
  <c r="G828" i="5"/>
  <c r="F828" i="5"/>
  <c r="J827" i="5"/>
  <c r="G827" i="5"/>
  <c r="F827" i="5"/>
  <c r="J826" i="5"/>
  <c r="G826" i="5"/>
  <c r="F826" i="5"/>
  <c r="F825" i="5"/>
  <c r="E825" i="5"/>
  <c r="D825" i="5"/>
  <c r="I825" i="5"/>
  <c r="C825" i="5"/>
  <c r="B825" i="5"/>
  <c r="A825" i="5"/>
  <c r="Z824" i="5"/>
  <c r="Y824" i="5"/>
  <c r="W824" i="5"/>
  <c r="J823" i="5"/>
  <c r="Z823" i="5"/>
  <c r="Y823" i="5"/>
  <c r="W823" i="5"/>
  <c r="F823" i="5"/>
  <c r="D823" i="5"/>
  <c r="C823" i="5"/>
  <c r="B823" i="5"/>
  <c r="A823" i="5"/>
  <c r="G822" i="5"/>
  <c r="E822" i="5"/>
  <c r="J821" i="5"/>
  <c r="E821" i="5"/>
  <c r="J820" i="5"/>
  <c r="E820" i="5"/>
  <c r="J819" i="5"/>
  <c r="G819" i="5"/>
  <c r="F819" i="5"/>
  <c r="J818" i="5"/>
  <c r="G818" i="5"/>
  <c r="F818" i="5"/>
  <c r="J817" i="5"/>
  <c r="G817" i="5"/>
  <c r="F817" i="5"/>
  <c r="J816" i="5"/>
  <c r="G816" i="5"/>
  <c r="F816" i="5"/>
  <c r="F815" i="5"/>
  <c r="E815" i="5"/>
  <c r="D815" i="5"/>
  <c r="I815" i="5"/>
  <c r="C815" i="5"/>
  <c r="B815" i="5"/>
  <c r="A815" i="5"/>
  <c r="Z814" i="5"/>
  <c r="Y814" i="5"/>
  <c r="W814" i="5"/>
  <c r="J813" i="5"/>
  <c r="Z813" i="5"/>
  <c r="Y813" i="5"/>
  <c r="W813" i="5"/>
  <c r="F813" i="5"/>
  <c r="D813" i="5"/>
  <c r="C813" i="5"/>
  <c r="B813" i="5"/>
  <c r="A813" i="5"/>
  <c r="G812" i="5"/>
  <c r="E812" i="5"/>
  <c r="J811" i="5"/>
  <c r="E811" i="5"/>
  <c r="J810" i="5"/>
  <c r="E810" i="5"/>
  <c r="J809" i="5"/>
  <c r="G809" i="5"/>
  <c r="F809" i="5"/>
  <c r="J808" i="5"/>
  <c r="G808" i="5"/>
  <c r="F808" i="5"/>
  <c r="F807" i="5"/>
  <c r="E807" i="5"/>
  <c r="D807" i="5"/>
  <c r="I807" i="5"/>
  <c r="C807" i="5"/>
  <c r="B807" i="5"/>
  <c r="A807" i="5"/>
  <c r="Z806" i="5"/>
  <c r="Y806" i="5"/>
  <c r="W806" i="5"/>
  <c r="J805" i="5"/>
  <c r="Z805" i="5"/>
  <c r="Y805" i="5"/>
  <c r="W805" i="5"/>
  <c r="F805" i="5"/>
  <c r="D805" i="5"/>
  <c r="C805" i="5"/>
  <c r="B805" i="5"/>
  <c r="A805" i="5"/>
  <c r="G804" i="5"/>
  <c r="E804" i="5"/>
  <c r="J803" i="5"/>
  <c r="E803" i="5"/>
  <c r="J802" i="5"/>
  <c r="E802" i="5"/>
  <c r="J801" i="5"/>
  <c r="G801" i="5"/>
  <c r="F801" i="5"/>
  <c r="J800" i="5"/>
  <c r="G800" i="5"/>
  <c r="F800" i="5"/>
  <c r="J799" i="5"/>
  <c r="G799" i="5"/>
  <c r="F799" i="5"/>
  <c r="J798" i="5"/>
  <c r="G798" i="5"/>
  <c r="F798" i="5"/>
  <c r="F797" i="5"/>
  <c r="E797" i="5"/>
  <c r="D797" i="5"/>
  <c r="I797" i="5"/>
  <c r="C797" i="5"/>
  <c r="B797" i="5"/>
  <c r="A797" i="5"/>
  <c r="Z796" i="5"/>
  <c r="Y796" i="5"/>
  <c r="W796" i="5"/>
  <c r="J795" i="5"/>
  <c r="Z795" i="5"/>
  <c r="Y795" i="5"/>
  <c r="W795" i="5"/>
  <c r="F795" i="5"/>
  <c r="D795" i="5"/>
  <c r="C795" i="5"/>
  <c r="B795" i="5"/>
  <c r="A795" i="5"/>
  <c r="G794" i="5"/>
  <c r="E794" i="5"/>
  <c r="J793" i="5"/>
  <c r="E793" i="5"/>
  <c r="J792" i="5"/>
  <c r="E792" i="5"/>
  <c r="J791" i="5"/>
  <c r="G791" i="5"/>
  <c r="F791" i="5"/>
  <c r="J790" i="5"/>
  <c r="G790" i="5"/>
  <c r="F790" i="5"/>
  <c r="J789" i="5"/>
  <c r="G789" i="5"/>
  <c r="F789" i="5"/>
  <c r="J788" i="5"/>
  <c r="G788" i="5"/>
  <c r="F788" i="5"/>
  <c r="F787" i="5"/>
  <c r="E787" i="5"/>
  <c r="D787" i="5"/>
  <c r="I787" i="5"/>
  <c r="C787" i="5"/>
  <c r="B787" i="5"/>
  <c r="A787" i="5"/>
  <c r="Z786" i="5"/>
  <c r="Y786" i="5"/>
  <c r="X786" i="5"/>
  <c r="G785" i="5"/>
  <c r="E785" i="5"/>
  <c r="J784" i="5"/>
  <c r="E784" i="5"/>
  <c r="J783" i="5"/>
  <c r="E783" i="5"/>
  <c r="J782" i="5"/>
  <c r="G782" i="5"/>
  <c r="F782" i="5"/>
  <c r="F781" i="5"/>
  <c r="E781" i="5"/>
  <c r="D781" i="5"/>
  <c r="I781" i="5"/>
  <c r="C781" i="5"/>
  <c r="B781" i="5"/>
  <c r="A781" i="5"/>
  <c r="Z780" i="5"/>
  <c r="Y780" i="5"/>
  <c r="X780" i="5"/>
  <c r="G779" i="5"/>
  <c r="E779" i="5"/>
  <c r="J778" i="5"/>
  <c r="E778" i="5"/>
  <c r="J777" i="5"/>
  <c r="E777" i="5"/>
  <c r="J776" i="5"/>
  <c r="G776" i="5"/>
  <c r="F776" i="5"/>
  <c r="J775" i="5"/>
  <c r="G775" i="5"/>
  <c r="F775" i="5"/>
  <c r="J774" i="5"/>
  <c r="G774" i="5"/>
  <c r="F774" i="5"/>
  <c r="F773" i="5"/>
  <c r="E773" i="5"/>
  <c r="D773" i="5"/>
  <c r="I773" i="5"/>
  <c r="C773" i="5"/>
  <c r="B773" i="5"/>
  <c r="A773" i="5"/>
  <c r="Z772" i="5"/>
  <c r="Y772" i="5"/>
  <c r="X772" i="5"/>
  <c r="G771" i="5"/>
  <c r="E771" i="5"/>
  <c r="J770" i="5"/>
  <c r="E770" i="5"/>
  <c r="J769" i="5"/>
  <c r="E769" i="5"/>
  <c r="J768" i="5"/>
  <c r="G768" i="5"/>
  <c r="F768" i="5"/>
  <c r="J767" i="5"/>
  <c r="G767" i="5"/>
  <c r="F767" i="5"/>
  <c r="J766" i="5"/>
  <c r="G766" i="5"/>
  <c r="F766" i="5"/>
  <c r="F765" i="5"/>
  <c r="E765" i="5"/>
  <c r="D765" i="5"/>
  <c r="I765" i="5"/>
  <c r="C765" i="5"/>
  <c r="B765" i="5"/>
  <c r="A765" i="5"/>
  <c r="A764" i="5"/>
  <c r="C762" i="5"/>
  <c r="Z757" i="5"/>
  <c r="Y757" i="5"/>
  <c r="W757" i="5"/>
  <c r="J756" i="5"/>
  <c r="Z756" i="5"/>
  <c r="Y756" i="5"/>
  <c r="W756" i="5"/>
  <c r="F756" i="5"/>
  <c r="D756" i="5"/>
  <c r="C756" i="5"/>
  <c r="B756" i="5"/>
  <c r="A756" i="5"/>
  <c r="G755" i="5"/>
  <c r="E755" i="5"/>
  <c r="J754" i="5"/>
  <c r="E754" i="5"/>
  <c r="J753" i="5"/>
  <c r="E753" i="5"/>
  <c r="J752" i="5"/>
  <c r="G752" i="5"/>
  <c r="F752" i="5"/>
  <c r="J751" i="5"/>
  <c r="G751" i="5"/>
  <c r="F751" i="5"/>
  <c r="J750" i="5"/>
  <c r="G750" i="5"/>
  <c r="F750" i="5"/>
  <c r="J749" i="5"/>
  <c r="G749" i="5"/>
  <c r="F749" i="5"/>
  <c r="F748" i="5"/>
  <c r="E748" i="5"/>
  <c r="D748" i="5"/>
  <c r="I748" i="5"/>
  <c r="C748" i="5"/>
  <c r="B748" i="5"/>
  <c r="A748" i="5"/>
  <c r="Z747" i="5"/>
  <c r="Y747" i="5"/>
  <c r="W747" i="5"/>
  <c r="J746" i="5"/>
  <c r="Z746" i="5"/>
  <c r="Y746" i="5"/>
  <c r="W746" i="5"/>
  <c r="F746" i="5"/>
  <c r="D746" i="5"/>
  <c r="C746" i="5"/>
  <c r="B746" i="5"/>
  <c r="A746" i="5"/>
  <c r="G745" i="5"/>
  <c r="E745" i="5"/>
  <c r="J744" i="5"/>
  <c r="E744" i="5"/>
  <c r="J743" i="5"/>
  <c r="E743" i="5"/>
  <c r="J742" i="5"/>
  <c r="G742" i="5"/>
  <c r="F742" i="5"/>
  <c r="J741" i="5"/>
  <c r="G741" i="5"/>
  <c r="F741" i="5"/>
  <c r="J740" i="5"/>
  <c r="G740" i="5"/>
  <c r="F740" i="5"/>
  <c r="J739" i="5"/>
  <c r="G739" i="5"/>
  <c r="F739" i="5"/>
  <c r="F738" i="5"/>
  <c r="E738" i="5"/>
  <c r="D738" i="5"/>
  <c r="I738" i="5"/>
  <c r="C738" i="5"/>
  <c r="B738" i="5"/>
  <c r="A738" i="5"/>
  <c r="Z737" i="5"/>
  <c r="Y737" i="5"/>
  <c r="W737" i="5"/>
  <c r="J736" i="5"/>
  <c r="Z736" i="5"/>
  <c r="Y736" i="5"/>
  <c r="W736" i="5"/>
  <c r="F736" i="5"/>
  <c r="D736" i="5"/>
  <c r="C736" i="5"/>
  <c r="B736" i="5"/>
  <c r="A736" i="5"/>
  <c r="G735" i="5"/>
  <c r="E735" i="5"/>
  <c r="J734" i="5"/>
  <c r="E734" i="5"/>
  <c r="J733" i="5"/>
  <c r="E733" i="5"/>
  <c r="J732" i="5"/>
  <c r="G732" i="5"/>
  <c r="F732" i="5"/>
  <c r="J731" i="5"/>
  <c r="G731" i="5"/>
  <c r="F731" i="5"/>
  <c r="F730" i="5"/>
  <c r="E730" i="5"/>
  <c r="D730" i="5"/>
  <c r="I730" i="5"/>
  <c r="C730" i="5"/>
  <c r="B730" i="5"/>
  <c r="A730" i="5"/>
  <c r="Z729" i="5"/>
  <c r="Y729" i="5"/>
  <c r="X729" i="5"/>
  <c r="J728" i="5"/>
  <c r="Z728" i="5"/>
  <c r="Y728" i="5"/>
  <c r="X728" i="5"/>
  <c r="F728" i="5"/>
  <c r="D728" i="5"/>
  <c r="C728" i="5"/>
  <c r="B728" i="5"/>
  <c r="A728" i="5"/>
  <c r="J727" i="5"/>
  <c r="Z727" i="5"/>
  <c r="Y727" i="5"/>
  <c r="X727" i="5"/>
  <c r="F727" i="5"/>
  <c r="D727" i="5"/>
  <c r="C727" i="5"/>
  <c r="B727" i="5"/>
  <c r="A727" i="5"/>
  <c r="J726" i="5"/>
  <c r="Z726" i="5"/>
  <c r="Y726" i="5"/>
  <c r="X726" i="5"/>
  <c r="F726" i="5"/>
  <c r="D726" i="5"/>
  <c r="C726" i="5"/>
  <c r="B726" i="5"/>
  <c r="A726" i="5"/>
  <c r="G725" i="5"/>
  <c r="E725" i="5"/>
  <c r="J724" i="5"/>
  <c r="F724" i="5"/>
  <c r="E724" i="5"/>
  <c r="J723" i="5"/>
  <c r="F723" i="5"/>
  <c r="E723" i="5"/>
  <c r="J722" i="5"/>
  <c r="G722" i="5"/>
  <c r="F722" i="5"/>
  <c r="J721" i="5"/>
  <c r="G721" i="5"/>
  <c r="F721" i="5"/>
  <c r="J720" i="5"/>
  <c r="G720" i="5"/>
  <c r="F720" i="5"/>
  <c r="J719" i="5"/>
  <c r="G719" i="5"/>
  <c r="F719" i="5"/>
  <c r="F718" i="5"/>
  <c r="E718" i="5"/>
  <c r="D718" i="5"/>
  <c r="I718" i="5"/>
  <c r="C718" i="5"/>
  <c r="B718" i="5"/>
  <c r="A718" i="5"/>
  <c r="Z717" i="5"/>
  <c r="Y717" i="5"/>
  <c r="X717" i="5"/>
  <c r="J716" i="5"/>
  <c r="Z716" i="5"/>
  <c r="Y716" i="5"/>
  <c r="X716" i="5"/>
  <c r="F716" i="5"/>
  <c r="D716" i="5"/>
  <c r="C716" i="5"/>
  <c r="B716" i="5"/>
  <c r="A716" i="5"/>
  <c r="G715" i="5"/>
  <c r="E715" i="5"/>
  <c r="J714" i="5"/>
  <c r="F714" i="5"/>
  <c r="E714" i="5"/>
  <c r="J713" i="5"/>
  <c r="F713" i="5"/>
  <c r="E713" i="5"/>
  <c r="J712" i="5"/>
  <c r="G712" i="5"/>
  <c r="F712" i="5"/>
  <c r="J711" i="5"/>
  <c r="G711" i="5"/>
  <c r="F711" i="5"/>
  <c r="J710" i="5"/>
  <c r="G710" i="5"/>
  <c r="F710" i="5"/>
  <c r="J709" i="5"/>
  <c r="G709" i="5"/>
  <c r="F709" i="5"/>
  <c r="F708" i="5"/>
  <c r="E708" i="5"/>
  <c r="D708" i="5"/>
  <c r="I708" i="5"/>
  <c r="C708" i="5"/>
  <c r="B708" i="5"/>
  <c r="A708" i="5"/>
  <c r="Z707" i="5"/>
  <c r="Y707" i="5"/>
  <c r="X707" i="5"/>
  <c r="J706" i="5"/>
  <c r="Z706" i="5"/>
  <c r="Y706" i="5"/>
  <c r="X706" i="5"/>
  <c r="F706" i="5"/>
  <c r="D706" i="5"/>
  <c r="C706" i="5"/>
  <c r="B706" i="5"/>
  <c r="A706" i="5"/>
  <c r="G705" i="5"/>
  <c r="E705" i="5"/>
  <c r="J704" i="5"/>
  <c r="F704" i="5"/>
  <c r="E704" i="5"/>
  <c r="J703" i="5"/>
  <c r="F703" i="5"/>
  <c r="E703" i="5"/>
  <c r="J702" i="5"/>
  <c r="G702" i="5"/>
  <c r="F702" i="5"/>
  <c r="J701" i="5"/>
  <c r="G701" i="5"/>
  <c r="F701" i="5"/>
  <c r="J700" i="5"/>
  <c r="G700" i="5"/>
  <c r="F700" i="5"/>
  <c r="J699" i="5"/>
  <c r="G699" i="5"/>
  <c r="F699" i="5"/>
  <c r="F698" i="5"/>
  <c r="E698" i="5"/>
  <c r="D698" i="5"/>
  <c r="I698" i="5"/>
  <c r="C698" i="5"/>
  <c r="B698" i="5"/>
  <c r="A698" i="5"/>
  <c r="Z697" i="5"/>
  <c r="Y697" i="5"/>
  <c r="X697" i="5"/>
  <c r="J696" i="5"/>
  <c r="Z696" i="5"/>
  <c r="Y696" i="5"/>
  <c r="X696" i="5"/>
  <c r="F696" i="5"/>
  <c r="D696" i="5"/>
  <c r="C696" i="5"/>
  <c r="B696" i="5"/>
  <c r="A696" i="5"/>
  <c r="G695" i="5"/>
  <c r="E695" i="5"/>
  <c r="J694" i="5"/>
  <c r="F694" i="5"/>
  <c r="E694" i="5"/>
  <c r="J693" i="5"/>
  <c r="F693" i="5"/>
  <c r="E693" i="5"/>
  <c r="J692" i="5"/>
  <c r="G692" i="5"/>
  <c r="F692" i="5"/>
  <c r="J691" i="5"/>
  <c r="G691" i="5"/>
  <c r="F691" i="5"/>
  <c r="J690" i="5"/>
  <c r="G690" i="5"/>
  <c r="F690" i="5"/>
  <c r="F689" i="5"/>
  <c r="E689" i="5"/>
  <c r="D689" i="5"/>
  <c r="I689" i="5"/>
  <c r="C689" i="5"/>
  <c r="B689" i="5"/>
  <c r="A689" i="5"/>
  <c r="Z688" i="5"/>
  <c r="Y688" i="5"/>
  <c r="W688" i="5"/>
  <c r="J687" i="5"/>
  <c r="Z687" i="5"/>
  <c r="Y687" i="5"/>
  <c r="W687" i="5"/>
  <c r="F687" i="5"/>
  <c r="D687" i="5"/>
  <c r="C687" i="5"/>
  <c r="B687" i="5"/>
  <c r="A687" i="5"/>
  <c r="G686" i="5"/>
  <c r="E686" i="5"/>
  <c r="J685" i="5"/>
  <c r="E685" i="5"/>
  <c r="J684" i="5"/>
  <c r="E684" i="5"/>
  <c r="J683" i="5"/>
  <c r="G683" i="5"/>
  <c r="F683" i="5"/>
  <c r="J682" i="5"/>
  <c r="G682" i="5"/>
  <c r="F682" i="5"/>
  <c r="F681" i="5"/>
  <c r="E681" i="5"/>
  <c r="D681" i="5"/>
  <c r="I681" i="5"/>
  <c r="C681" i="5"/>
  <c r="B681" i="5"/>
  <c r="A681" i="5"/>
  <c r="Z680" i="5"/>
  <c r="Y680" i="5"/>
  <c r="X680" i="5"/>
  <c r="J679" i="5"/>
  <c r="Z679" i="5"/>
  <c r="Y679" i="5"/>
  <c r="X679" i="5"/>
  <c r="F679" i="5"/>
  <c r="D679" i="5"/>
  <c r="C679" i="5"/>
  <c r="B679" i="5"/>
  <c r="A679" i="5"/>
  <c r="G678" i="5"/>
  <c r="E678" i="5"/>
  <c r="J677" i="5"/>
  <c r="F677" i="5"/>
  <c r="E677" i="5"/>
  <c r="J676" i="5"/>
  <c r="F676" i="5"/>
  <c r="E676" i="5"/>
  <c r="J675" i="5"/>
  <c r="G675" i="5"/>
  <c r="F675" i="5"/>
  <c r="J674" i="5"/>
  <c r="G674" i="5"/>
  <c r="F674" i="5"/>
  <c r="J673" i="5"/>
  <c r="G673" i="5"/>
  <c r="F673" i="5"/>
  <c r="J672" i="5"/>
  <c r="G672" i="5"/>
  <c r="F672" i="5"/>
  <c r="F671" i="5"/>
  <c r="E671" i="5"/>
  <c r="D671" i="5"/>
  <c r="I671" i="5"/>
  <c r="C671" i="5"/>
  <c r="B671" i="5"/>
  <c r="A671" i="5"/>
  <c r="Z670" i="5"/>
  <c r="Y670" i="5"/>
  <c r="X670" i="5"/>
  <c r="G669" i="5"/>
  <c r="E669" i="5"/>
  <c r="J668" i="5"/>
  <c r="E668" i="5"/>
  <c r="J667" i="5"/>
  <c r="E667" i="5"/>
  <c r="J666" i="5"/>
  <c r="G666" i="5"/>
  <c r="F666" i="5"/>
  <c r="J665" i="5"/>
  <c r="G665" i="5"/>
  <c r="F665" i="5"/>
  <c r="J664" i="5"/>
  <c r="G664" i="5"/>
  <c r="F664" i="5"/>
  <c r="F663" i="5"/>
  <c r="E663" i="5"/>
  <c r="D663" i="5"/>
  <c r="I663" i="5"/>
  <c r="C663" i="5"/>
  <c r="B663" i="5"/>
  <c r="A663" i="5"/>
  <c r="Z662" i="5"/>
  <c r="Y662" i="5"/>
  <c r="W662" i="5"/>
  <c r="G661" i="5"/>
  <c r="E661" i="5"/>
  <c r="J660" i="5"/>
  <c r="E660" i="5"/>
  <c r="J659" i="5"/>
  <c r="E659" i="5"/>
  <c r="J658" i="5"/>
  <c r="G658" i="5"/>
  <c r="F658" i="5"/>
  <c r="J657" i="5"/>
  <c r="G657" i="5"/>
  <c r="F657" i="5"/>
  <c r="J656" i="5"/>
  <c r="G656" i="5"/>
  <c r="F656" i="5"/>
  <c r="J655" i="5"/>
  <c r="G655" i="5"/>
  <c r="F655" i="5"/>
  <c r="F654" i="5"/>
  <c r="E654" i="5"/>
  <c r="D654" i="5"/>
  <c r="I654" i="5"/>
  <c r="C654" i="5"/>
  <c r="B654" i="5"/>
  <c r="A654" i="5"/>
  <c r="Z653" i="5"/>
  <c r="Y653" i="5"/>
  <c r="X653" i="5"/>
  <c r="G652" i="5"/>
  <c r="E652" i="5"/>
  <c r="J651" i="5"/>
  <c r="F651" i="5"/>
  <c r="E651" i="5"/>
  <c r="J650" i="5"/>
  <c r="F650" i="5"/>
  <c r="E650" i="5"/>
  <c r="J649" i="5"/>
  <c r="G649" i="5"/>
  <c r="F649" i="5"/>
  <c r="J648" i="5"/>
  <c r="G648" i="5"/>
  <c r="F648" i="5"/>
  <c r="J647" i="5"/>
  <c r="G647" i="5"/>
  <c r="F647" i="5"/>
  <c r="F646" i="5"/>
  <c r="E646" i="5"/>
  <c r="D646" i="5"/>
  <c r="I646" i="5"/>
  <c r="C646" i="5"/>
  <c r="B646" i="5"/>
  <c r="A646" i="5"/>
  <c r="Z645" i="5"/>
  <c r="Y645" i="5"/>
  <c r="X645" i="5"/>
  <c r="G644" i="5"/>
  <c r="E644" i="5"/>
  <c r="J643" i="5"/>
  <c r="F643" i="5"/>
  <c r="E643" i="5"/>
  <c r="J642" i="5"/>
  <c r="F642" i="5"/>
  <c r="E642" i="5"/>
  <c r="J641" i="5"/>
  <c r="G641" i="5"/>
  <c r="F641" i="5"/>
  <c r="J640" i="5"/>
  <c r="G640" i="5"/>
  <c r="F640" i="5"/>
  <c r="J639" i="5"/>
  <c r="G639" i="5"/>
  <c r="F639" i="5"/>
  <c r="F638" i="5"/>
  <c r="E638" i="5"/>
  <c r="D638" i="5"/>
  <c r="I638" i="5"/>
  <c r="C638" i="5"/>
  <c r="B638" i="5"/>
  <c r="A638" i="5"/>
  <c r="Z637" i="5"/>
  <c r="Y637" i="5"/>
  <c r="X637" i="5"/>
  <c r="G636" i="5"/>
  <c r="E636" i="5"/>
  <c r="J635" i="5"/>
  <c r="E635" i="5"/>
  <c r="J634" i="5"/>
  <c r="E634" i="5"/>
  <c r="J633" i="5"/>
  <c r="G633" i="5"/>
  <c r="F633" i="5"/>
  <c r="J632" i="5"/>
  <c r="G632" i="5"/>
  <c r="F632" i="5"/>
  <c r="J631" i="5"/>
  <c r="G631" i="5"/>
  <c r="F631" i="5"/>
  <c r="F630" i="5"/>
  <c r="E630" i="5"/>
  <c r="D630" i="5"/>
  <c r="I630" i="5"/>
  <c r="C630" i="5"/>
  <c r="B630" i="5"/>
  <c r="A630" i="5"/>
  <c r="Z629" i="5"/>
  <c r="Y629" i="5"/>
  <c r="X629" i="5"/>
  <c r="G628" i="5"/>
  <c r="E628" i="5"/>
  <c r="J627" i="5"/>
  <c r="E627" i="5"/>
  <c r="J626" i="5"/>
  <c r="E626" i="5"/>
  <c r="J625" i="5"/>
  <c r="G625" i="5"/>
  <c r="F625" i="5"/>
  <c r="J624" i="5"/>
  <c r="G624" i="5"/>
  <c r="F624" i="5"/>
  <c r="J623" i="5"/>
  <c r="G623" i="5"/>
  <c r="F623" i="5"/>
  <c r="F622" i="5"/>
  <c r="E622" i="5"/>
  <c r="D622" i="5"/>
  <c r="I622" i="5"/>
  <c r="C622" i="5"/>
  <c r="B622" i="5"/>
  <c r="A622" i="5"/>
  <c r="Z621" i="5"/>
  <c r="Y621" i="5"/>
  <c r="X621" i="5"/>
  <c r="G620" i="5"/>
  <c r="E620" i="5"/>
  <c r="J619" i="5"/>
  <c r="F619" i="5"/>
  <c r="E619" i="5"/>
  <c r="J618" i="5"/>
  <c r="F618" i="5"/>
  <c r="E618" i="5"/>
  <c r="J617" i="5"/>
  <c r="G617" i="5"/>
  <c r="F617" i="5"/>
  <c r="J616" i="5"/>
  <c r="G616" i="5"/>
  <c r="F616" i="5"/>
  <c r="J615" i="5"/>
  <c r="G615" i="5"/>
  <c r="F615" i="5"/>
  <c r="F614" i="5"/>
  <c r="E614" i="5"/>
  <c r="D614" i="5"/>
  <c r="I614" i="5"/>
  <c r="C614" i="5"/>
  <c r="B614" i="5"/>
  <c r="A614" i="5"/>
  <c r="A613" i="5"/>
  <c r="C611" i="5"/>
  <c r="Z606" i="5"/>
  <c r="Y606" i="5"/>
  <c r="X606" i="5"/>
  <c r="G605" i="5"/>
  <c r="E605" i="5"/>
  <c r="J604" i="5"/>
  <c r="F604" i="5"/>
  <c r="E604" i="5"/>
  <c r="J603" i="5"/>
  <c r="F603" i="5"/>
  <c r="E603" i="5"/>
  <c r="J602" i="5"/>
  <c r="G602" i="5"/>
  <c r="F602" i="5"/>
  <c r="J601" i="5"/>
  <c r="G601" i="5"/>
  <c r="F601" i="5"/>
  <c r="J600" i="5"/>
  <c r="G600" i="5"/>
  <c r="F600" i="5"/>
  <c r="F599" i="5"/>
  <c r="E599" i="5"/>
  <c r="D599" i="5"/>
  <c r="I599" i="5"/>
  <c r="C599" i="5"/>
  <c r="B599" i="5"/>
  <c r="A599" i="5"/>
  <c r="Z598" i="5"/>
  <c r="Y598" i="5"/>
  <c r="X598" i="5"/>
  <c r="J597" i="5"/>
  <c r="Z597" i="5"/>
  <c r="Y597" i="5"/>
  <c r="X597" i="5"/>
  <c r="F597" i="5"/>
  <c r="D597" i="5"/>
  <c r="C597" i="5"/>
  <c r="B597" i="5"/>
  <c r="A597" i="5"/>
  <c r="G596" i="5"/>
  <c r="E596" i="5"/>
  <c r="J595" i="5"/>
  <c r="F595" i="5"/>
  <c r="E595" i="5"/>
  <c r="J594" i="5"/>
  <c r="F594" i="5"/>
  <c r="E594" i="5"/>
  <c r="J593" i="5"/>
  <c r="G593" i="5"/>
  <c r="F593" i="5"/>
  <c r="J592" i="5"/>
  <c r="G592" i="5"/>
  <c r="F592" i="5"/>
  <c r="J591" i="5"/>
  <c r="G591" i="5"/>
  <c r="F591" i="5"/>
  <c r="J590" i="5"/>
  <c r="G590" i="5"/>
  <c r="F590" i="5"/>
  <c r="F589" i="5"/>
  <c r="E589" i="5"/>
  <c r="D589" i="5"/>
  <c r="I589" i="5"/>
  <c r="C589" i="5"/>
  <c r="B589" i="5"/>
  <c r="A589" i="5"/>
  <c r="Z588" i="5"/>
  <c r="Y588" i="5"/>
  <c r="X588" i="5"/>
  <c r="J587" i="5"/>
  <c r="Z587" i="5"/>
  <c r="Y587" i="5"/>
  <c r="X587" i="5"/>
  <c r="F587" i="5"/>
  <c r="D587" i="5"/>
  <c r="C587" i="5"/>
  <c r="B587" i="5"/>
  <c r="A587" i="5"/>
  <c r="J586" i="5"/>
  <c r="Z586" i="5"/>
  <c r="Y586" i="5"/>
  <c r="X586" i="5"/>
  <c r="F586" i="5"/>
  <c r="D586" i="5"/>
  <c r="C586" i="5"/>
  <c r="B586" i="5"/>
  <c r="A586" i="5"/>
  <c r="J585" i="5"/>
  <c r="Z585" i="5"/>
  <c r="Y585" i="5"/>
  <c r="X585" i="5"/>
  <c r="F585" i="5"/>
  <c r="D585" i="5"/>
  <c r="C585" i="5"/>
  <c r="B585" i="5"/>
  <c r="A585" i="5"/>
  <c r="G584" i="5"/>
  <c r="E584" i="5"/>
  <c r="J583" i="5"/>
  <c r="F583" i="5"/>
  <c r="E583" i="5"/>
  <c r="J582" i="5"/>
  <c r="F582" i="5"/>
  <c r="E582" i="5"/>
  <c r="J581" i="5"/>
  <c r="G581" i="5"/>
  <c r="F581" i="5"/>
  <c r="J580" i="5"/>
  <c r="G580" i="5"/>
  <c r="F580" i="5"/>
  <c r="J579" i="5"/>
  <c r="G579" i="5"/>
  <c r="F579" i="5"/>
  <c r="J578" i="5"/>
  <c r="G578" i="5"/>
  <c r="F578" i="5"/>
  <c r="F577" i="5"/>
  <c r="E577" i="5"/>
  <c r="D577" i="5"/>
  <c r="I577" i="5"/>
  <c r="C577" i="5"/>
  <c r="B577" i="5"/>
  <c r="A577" i="5"/>
  <c r="Z576" i="5"/>
  <c r="Y576" i="5"/>
  <c r="X576" i="5"/>
  <c r="J575" i="5"/>
  <c r="Z575" i="5"/>
  <c r="Y575" i="5"/>
  <c r="X575" i="5"/>
  <c r="F575" i="5"/>
  <c r="D575" i="5"/>
  <c r="C575" i="5"/>
  <c r="B575" i="5"/>
  <c r="A575" i="5"/>
  <c r="G574" i="5"/>
  <c r="E574" i="5"/>
  <c r="J573" i="5"/>
  <c r="F573" i="5"/>
  <c r="E573" i="5"/>
  <c r="J572" i="5"/>
  <c r="F572" i="5"/>
  <c r="E572" i="5"/>
  <c r="J571" i="5"/>
  <c r="G571" i="5"/>
  <c r="F571" i="5"/>
  <c r="J570" i="5"/>
  <c r="G570" i="5"/>
  <c r="F570" i="5"/>
  <c r="J569" i="5"/>
  <c r="G569" i="5"/>
  <c r="F569" i="5"/>
  <c r="J568" i="5"/>
  <c r="G568" i="5"/>
  <c r="F568" i="5"/>
  <c r="F567" i="5"/>
  <c r="E567" i="5"/>
  <c r="D567" i="5"/>
  <c r="I567" i="5"/>
  <c r="C567" i="5"/>
  <c r="B567" i="5"/>
  <c r="A567" i="5"/>
  <c r="Z566" i="5"/>
  <c r="Y566" i="5"/>
  <c r="X566" i="5"/>
  <c r="J565" i="5"/>
  <c r="Z565" i="5"/>
  <c r="Y565" i="5"/>
  <c r="X565" i="5"/>
  <c r="F565" i="5"/>
  <c r="D565" i="5"/>
  <c r="C565" i="5"/>
  <c r="B565" i="5"/>
  <c r="A565" i="5"/>
  <c r="G564" i="5"/>
  <c r="E564" i="5"/>
  <c r="J563" i="5"/>
  <c r="F563" i="5"/>
  <c r="E563" i="5"/>
  <c r="J562" i="5"/>
  <c r="F562" i="5"/>
  <c r="E562" i="5"/>
  <c r="J561" i="5"/>
  <c r="G561" i="5"/>
  <c r="F561" i="5"/>
  <c r="J560" i="5"/>
  <c r="G560" i="5"/>
  <c r="F560" i="5"/>
  <c r="J559" i="5"/>
  <c r="G559" i="5"/>
  <c r="F559" i="5"/>
  <c r="J558" i="5"/>
  <c r="G558" i="5"/>
  <c r="F558" i="5"/>
  <c r="F557" i="5"/>
  <c r="E557" i="5"/>
  <c r="D557" i="5"/>
  <c r="I557" i="5"/>
  <c r="C557" i="5"/>
  <c r="B557" i="5"/>
  <c r="A557" i="5"/>
  <c r="Z556" i="5"/>
  <c r="Y556" i="5"/>
  <c r="X556" i="5"/>
  <c r="J555" i="5"/>
  <c r="Z555" i="5"/>
  <c r="Y555" i="5"/>
  <c r="X555" i="5"/>
  <c r="F555" i="5"/>
  <c r="D555" i="5"/>
  <c r="C555" i="5"/>
  <c r="B555" i="5"/>
  <c r="A555" i="5"/>
  <c r="G554" i="5"/>
  <c r="E554" i="5"/>
  <c r="J553" i="5"/>
  <c r="F553" i="5"/>
  <c r="E553" i="5"/>
  <c r="J552" i="5"/>
  <c r="F552" i="5"/>
  <c r="E552" i="5"/>
  <c r="J551" i="5"/>
  <c r="G551" i="5"/>
  <c r="F551" i="5"/>
  <c r="J550" i="5"/>
  <c r="G550" i="5"/>
  <c r="F550" i="5"/>
  <c r="J549" i="5"/>
  <c r="G549" i="5"/>
  <c r="F549" i="5"/>
  <c r="J548" i="5"/>
  <c r="G548" i="5"/>
  <c r="F548" i="5"/>
  <c r="F547" i="5"/>
  <c r="E547" i="5"/>
  <c r="D547" i="5"/>
  <c r="I547" i="5"/>
  <c r="C547" i="5"/>
  <c r="B547" i="5"/>
  <c r="A547" i="5"/>
  <c r="Z546" i="5"/>
  <c r="Y546" i="5"/>
  <c r="X546" i="5"/>
  <c r="G545" i="5"/>
  <c r="E545" i="5"/>
  <c r="J544" i="5"/>
  <c r="E544" i="5"/>
  <c r="J543" i="5"/>
  <c r="E543" i="5"/>
  <c r="J542" i="5"/>
  <c r="G542" i="5"/>
  <c r="F542" i="5"/>
  <c r="F541" i="5"/>
  <c r="E541" i="5"/>
  <c r="D541" i="5"/>
  <c r="I541" i="5"/>
  <c r="C541" i="5"/>
  <c r="B541" i="5"/>
  <c r="A541" i="5"/>
  <c r="Z540" i="5"/>
  <c r="Y540" i="5"/>
  <c r="X540" i="5"/>
  <c r="G539" i="5"/>
  <c r="E539" i="5"/>
  <c r="J538" i="5"/>
  <c r="E538" i="5"/>
  <c r="J537" i="5"/>
  <c r="E537" i="5"/>
  <c r="J536" i="5"/>
  <c r="G536" i="5"/>
  <c r="F536" i="5"/>
  <c r="J535" i="5"/>
  <c r="G535" i="5"/>
  <c r="F535" i="5"/>
  <c r="J534" i="5"/>
  <c r="G534" i="5"/>
  <c r="F534" i="5"/>
  <c r="F533" i="5"/>
  <c r="E533" i="5"/>
  <c r="D533" i="5"/>
  <c r="I533" i="5"/>
  <c r="C533" i="5"/>
  <c r="B533" i="5"/>
  <c r="A533" i="5"/>
  <c r="A532" i="5"/>
  <c r="C530" i="5"/>
  <c r="Z525" i="5"/>
  <c r="Y525" i="5"/>
  <c r="X525" i="5"/>
  <c r="G524" i="5"/>
  <c r="E524" i="5"/>
  <c r="J523" i="5"/>
  <c r="F523" i="5"/>
  <c r="E523" i="5"/>
  <c r="J522" i="5"/>
  <c r="F522" i="5"/>
  <c r="E522" i="5"/>
  <c r="J521" i="5"/>
  <c r="G521" i="5"/>
  <c r="F521" i="5"/>
  <c r="J520" i="5"/>
  <c r="G520" i="5"/>
  <c r="F520" i="5"/>
  <c r="J519" i="5"/>
  <c r="G519" i="5"/>
  <c r="F519" i="5"/>
  <c r="J518" i="5"/>
  <c r="G518" i="5"/>
  <c r="F518" i="5"/>
  <c r="F517" i="5"/>
  <c r="E517" i="5"/>
  <c r="D517" i="5"/>
  <c r="I517" i="5"/>
  <c r="C517" i="5"/>
  <c r="B517" i="5"/>
  <c r="A517" i="5"/>
  <c r="Z516" i="5"/>
  <c r="Y516" i="5"/>
  <c r="X516" i="5"/>
  <c r="J515" i="5"/>
  <c r="Z515" i="5"/>
  <c r="Y515" i="5"/>
  <c r="X515" i="5"/>
  <c r="F515" i="5"/>
  <c r="D515" i="5"/>
  <c r="C515" i="5"/>
  <c r="B515" i="5"/>
  <c r="A515" i="5"/>
  <c r="J514" i="5"/>
  <c r="Z514" i="5"/>
  <c r="Y514" i="5"/>
  <c r="X514" i="5"/>
  <c r="F514" i="5"/>
  <c r="D514" i="5"/>
  <c r="C514" i="5"/>
  <c r="B514" i="5"/>
  <c r="A514" i="5"/>
  <c r="G513" i="5"/>
  <c r="E513" i="5"/>
  <c r="J512" i="5"/>
  <c r="F512" i="5"/>
  <c r="E512" i="5"/>
  <c r="J511" i="5"/>
  <c r="F511" i="5"/>
  <c r="E511" i="5"/>
  <c r="J510" i="5"/>
  <c r="G510" i="5"/>
  <c r="F510" i="5"/>
  <c r="J509" i="5"/>
  <c r="G509" i="5"/>
  <c r="F509" i="5"/>
  <c r="J508" i="5"/>
  <c r="G508" i="5"/>
  <c r="F508" i="5"/>
  <c r="J507" i="5"/>
  <c r="G507" i="5"/>
  <c r="F507" i="5"/>
  <c r="F506" i="5"/>
  <c r="E506" i="5"/>
  <c r="D506" i="5"/>
  <c r="I506" i="5"/>
  <c r="C506" i="5"/>
  <c r="B506" i="5"/>
  <c r="A506" i="5"/>
  <c r="Z505" i="5"/>
  <c r="Y505" i="5"/>
  <c r="X505" i="5"/>
  <c r="J504" i="5"/>
  <c r="Z504" i="5"/>
  <c r="Y504" i="5"/>
  <c r="X504" i="5"/>
  <c r="F504" i="5"/>
  <c r="D504" i="5"/>
  <c r="C504" i="5"/>
  <c r="B504" i="5"/>
  <c r="A504" i="5"/>
  <c r="J503" i="5"/>
  <c r="Z503" i="5"/>
  <c r="Y503" i="5"/>
  <c r="X503" i="5"/>
  <c r="F503" i="5"/>
  <c r="D503" i="5"/>
  <c r="C503" i="5"/>
  <c r="B503" i="5"/>
  <c r="A503" i="5"/>
  <c r="G502" i="5"/>
  <c r="E502" i="5"/>
  <c r="J501" i="5"/>
  <c r="F501" i="5"/>
  <c r="E501" i="5"/>
  <c r="J500" i="5"/>
  <c r="F500" i="5"/>
  <c r="E500" i="5"/>
  <c r="J499" i="5"/>
  <c r="G499" i="5"/>
  <c r="F499" i="5"/>
  <c r="J498" i="5"/>
  <c r="G498" i="5"/>
  <c r="F498" i="5"/>
  <c r="J497" i="5"/>
  <c r="G497" i="5"/>
  <c r="F497" i="5"/>
  <c r="J496" i="5"/>
  <c r="G496" i="5"/>
  <c r="F496" i="5"/>
  <c r="F495" i="5"/>
  <c r="E495" i="5"/>
  <c r="D495" i="5"/>
  <c r="I495" i="5"/>
  <c r="C495" i="5"/>
  <c r="B495" i="5"/>
  <c r="A495" i="5"/>
  <c r="Z494" i="5"/>
  <c r="Y494" i="5"/>
  <c r="X494" i="5"/>
  <c r="J493" i="5"/>
  <c r="Z493" i="5"/>
  <c r="Y493" i="5"/>
  <c r="X493" i="5"/>
  <c r="F493" i="5"/>
  <c r="D493" i="5"/>
  <c r="C493" i="5"/>
  <c r="B493" i="5"/>
  <c r="A493" i="5"/>
  <c r="G492" i="5"/>
  <c r="E492" i="5"/>
  <c r="J491" i="5"/>
  <c r="F491" i="5"/>
  <c r="E491" i="5"/>
  <c r="J490" i="5"/>
  <c r="F490" i="5"/>
  <c r="E490" i="5"/>
  <c r="J489" i="5"/>
  <c r="G489" i="5"/>
  <c r="F489" i="5"/>
  <c r="J488" i="5"/>
  <c r="G488" i="5"/>
  <c r="F488" i="5"/>
  <c r="J487" i="5"/>
  <c r="G487" i="5"/>
  <c r="F487" i="5"/>
  <c r="J486" i="5"/>
  <c r="G486" i="5"/>
  <c r="F486" i="5"/>
  <c r="F485" i="5"/>
  <c r="E485" i="5"/>
  <c r="D485" i="5"/>
  <c r="I485" i="5"/>
  <c r="C485" i="5"/>
  <c r="B485" i="5"/>
  <c r="A485" i="5"/>
  <c r="Z484" i="5"/>
  <c r="Y484" i="5"/>
  <c r="X484" i="5"/>
  <c r="J483" i="5"/>
  <c r="Z483" i="5"/>
  <c r="Y483" i="5"/>
  <c r="X483" i="5"/>
  <c r="F483" i="5"/>
  <c r="D483" i="5"/>
  <c r="C483" i="5"/>
  <c r="B483" i="5"/>
  <c r="A483" i="5"/>
  <c r="J482" i="5"/>
  <c r="Z482" i="5"/>
  <c r="Y482" i="5"/>
  <c r="X482" i="5"/>
  <c r="F482" i="5"/>
  <c r="D482" i="5"/>
  <c r="C482" i="5"/>
  <c r="B482" i="5"/>
  <c r="A482" i="5"/>
  <c r="J481" i="5"/>
  <c r="Z481" i="5"/>
  <c r="Y481" i="5"/>
  <c r="X481" i="5"/>
  <c r="F481" i="5"/>
  <c r="D481" i="5"/>
  <c r="C481" i="5"/>
  <c r="B481" i="5"/>
  <c r="A481" i="5"/>
  <c r="G480" i="5"/>
  <c r="E480" i="5"/>
  <c r="J479" i="5"/>
  <c r="F479" i="5"/>
  <c r="E479" i="5"/>
  <c r="J478" i="5"/>
  <c r="F478" i="5"/>
  <c r="E478" i="5"/>
  <c r="J477" i="5"/>
  <c r="G477" i="5"/>
  <c r="F477" i="5"/>
  <c r="J476" i="5"/>
  <c r="G476" i="5"/>
  <c r="F476" i="5"/>
  <c r="J475" i="5"/>
  <c r="G475" i="5"/>
  <c r="F475" i="5"/>
  <c r="J474" i="5"/>
  <c r="G474" i="5"/>
  <c r="F474" i="5"/>
  <c r="F473" i="5"/>
  <c r="E473" i="5"/>
  <c r="D473" i="5"/>
  <c r="I473" i="5"/>
  <c r="C473" i="5"/>
  <c r="B473" i="5"/>
  <c r="A473" i="5"/>
  <c r="Z472" i="5"/>
  <c r="Y472" i="5"/>
  <c r="X472" i="5"/>
  <c r="J471" i="5"/>
  <c r="Z471" i="5"/>
  <c r="Y471" i="5"/>
  <c r="X471" i="5"/>
  <c r="F471" i="5"/>
  <c r="D471" i="5"/>
  <c r="C471" i="5"/>
  <c r="B471" i="5"/>
  <c r="A471" i="5"/>
  <c r="J470" i="5"/>
  <c r="Z470" i="5"/>
  <c r="Y470" i="5"/>
  <c r="X470" i="5"/>
  <c r="F470" i="5"/>
  <c r="D470" i="5"/>
  <c r="C470" i="5"/>
  <c r="B470" i="5"/>
  <c r="A470" i="5"/>
  <c r="J469" i="5"/>
  <c r="Z469" i="5"/>
  <c r="Y469" i="5"/>
  <c r="X469" i="5"/>
  <c r="F469" i="5"/>
  <c r="D469" i="5"/>
  <c r="C469" i="5"/>
  <c r="B469" i="5"/>
  <c r="A469" i="5"/>
  <c r="J468" i="5"/>
  <c r="Z468" i="5"/>
  <c r="Y468" i="5"/>
  <c r="X468" i="5"/>
  <c r="F468" i="5"/>
  <c r="D468" i="5"/>
  <c r="C468" i="5"/>
  <c r="B468" i="5"/>
  <c r="A468" i="5"/>
  <c r="G467" i="5"/>
  <c r="E467" i="5"/>
  <c r="J466" i="5"/>
  <c r="F466" i="5"/>
  <c r="E466" i="5"/>
  <c r="J465" i="5"/>
  <c r="F465" i="5"/>
  <c r="E465" i="5"/>
  <c r="J464" i="5"/>
  <c r="G464" i="5"/>
  <c r="F464" i="5"/>
  <c r="J463" i="5"/>
  <c r="G463" i="5"/>
  <c r="F463" i="5"/>
  <c r="J462" i="5"/>
  <c r="G462" i="5"/>
  <c r="F462" i="5"/>
  <c r="J461" i="5"/>
  <c r="G461" i="5"/>
  <c r="F461" i="5"/>
  <c r="F460" i="5"/>
  <c r="E460" i="5"/>
  <c r="D460" i="5"/>
  <c r="I460" i="5"/>
  <c r="C460" i="5"/>
  <c r="B460" i="5"/>
  <c r="A460" i="5"/>
  <c r="Z459" i="5"/>
  <c r="Y459" i="5"/>
  <c r="X459" i="5"/>
  <c r="J458" i="5"/>
  <c r="Z458" i="5"/>
  <c r="Y458" i="5"/>
  <c r="X458" i="5"/>
  <c r="F458" i="5"/>
  <c r="D458" i="5"/>
  <c r="C458" i="5"/>
  <c r="B458" i="5"/>
  <c r="A458" i="5"/>
  <c r="J457" i="5"/>
  <c r="Z457" i="5"/>
  <c r="Y457" i="5"/>
  <c r="X457" i="5"/>
  <c r="F457" i="5"/>
  <c r="D457" i="5"/>
  <c r="C457" i="5"/>
  <c r="B457" i="5"/>
  <c r="A457" i="5"/>
  <c r="J456" i="5"/>
  <c r="Z456" i="5"/>
  <c r="Y456" i="5"/>
  <c r="X456" i="5"/>
  <c r="F456" i="5"/>
  <c r="D456" i="5"/>
  <c r="C456" i="5"/>
  <c r="B456" i="5"/>
  <c r="A456" i="5"/>
  <c r="G455" i="5"/>
  <c r="E455" i="5"/>
  <c r="J454" i="5"/>
  <c r="F454" i="5"/>
  <c r="E454" i="5"/>
  <c r="J453" i="5"/>
  <c r="F453" i="5"/>
  <c r="E453" i="5"/>
  <c r="J452" i="5"/>
  <c r="G452" i="5"/>
  <c r="F452" i="5"/>
  <c r="J451" i="5"/>
  <c r="G451" i="5"/>
  <c r="F451" i="5"/>
  <c r="J450" i="5"/>
  <c r="G450" i="5"/>
  <c r="F450" i="5"/>
  <c r="J449" i="5"/>
  <c r="G449" i="5"/>
  <c r="F449" i="5"/>
  <c r="F448" i="5"/>
  <c r="E448" i="5"/>
  <c r="D448" i="5"/>
  <c r="I448" i="5"/>
  <c r="C448" i="5"/>
  <c r="B448" i="5"/>
  <c r="A448" i="5"/>
  <c r="Z447" i="5"/>
  <c r="Y447" i="5"/>
  <c r="X447" i="5"/>
  <c r="G446" i="5"/>
  <c r="E446" i="5"/>
  <c r="J445" i="5"/>
  <c r="F445" i="5"/>
  <c r="E445" i="5"/>
  <c r="J444" i="5"/>
  <c r="F444" i="5"/>
  <c r="E444" i="5"/>
  <c r="J443" i="5"/>
  <c r="G443" i="5"/>
  <c r="F443" i="5"/>
  <c r="J442" i="5"/>
  <c r="G442" i="5"/>
  <c r="F442" i="5"/>
  <c r="J441" i="5"/>
  <c r="G441" i="5"/>
  <c r="F441" i="5"/>
  <c r="F440" i="5"/>
  <c r="E440" i="5"/>
  <c r="D440" i="5"/>
  <c r="I440" i="5"/>
  <c r="C440" i="5"/>
  <c r="B440" i="5"/>
  <c r="A440" i="5"/>
  <c r="Z439" i="5"/>
  <c r="Y439" i="5"/>
  <c r="X439" i="5"/>
  <c r="G438" i="5"/>
  <c r="E438" i="5"/>
  <c r="J437" i="5"/>
  <c r="E437" i="5"/>
  <c r="J436" i="5"/>
  <c r="E436" i="5"/>
  <c r="J435" i="5"/>
  <c r="G435" i="5"/>
  <c r="F435" i="5"/>
  <c r="J434" i="5"/>
  <c r="G434" i="5"/>
  <c r="F434" i="5"/>
  <c r="J433" i="5"/>
  <c r="G433" i="5"/>
  <c r="F433" i="5"/>
  <c r="F432" i="5"/>
  <c r="E432" i="5"/>
  <c r="D432" i="5"/>
  <c r="I432" i="5"/>
  <c r="C432" i="5"/>
  <c r="B432" i="5"/>
  <c r="A432" i="5"/>
  <c r="Z431" i="5"/>
  <c r="Y431" i="5"/>
  <c r="X431" i="5"/>
  <c r="G430" i="5"/>
  <c r="E430" i="5"/>
  <c r="J429" i="5"/>
  <c r="E429" i="5"/>
  <c r="J428" i="5"/>
  <c r="E428" i="5"/>
  <c r="J427" i="5"/>
  <c r="G427" i="5"/>
  <c r="F427" i="5"/>
  <c r="J426" i="5"/>
  <c r="G426" i="5"/>
  <c r="F426" i="5"/>
  <c r="J425" i="5"/>
  <c r="G425" i="5"/>
  <c r="F425" i="5"/>
  <c r="F424" i="5"/>
  <c r="E424" i="5"/>
  <c r="D424" i="5"/>
  <c r="I424" i="5"/>
  <c r="C424" i="5"/>
  <c r="B424" i="5"/>
  <c r="A424" i="5"/>
  <c r="Z423" i="5"/>
  <c r="Y423" i="5"/>
  <c r="X423" i="5"/>
  <c r="G422" i="5"/>
  <c r="E422" i="5"/>
  <c r="J421" i="5"/>
  <c r="E421" i="5"/>
  <c r="J420" i="5"/>
  <c r="E420" i="5"/>
  <c r="J419" i="5"/>
  <c r="G419" i="5"/>
  <c r="F419" i="5"/>
  <c r="J418" i="5"/>
  <c r="G418" i="5"/>
  <c r="F418" i="5"/>
  <c r="J417" i="5"/>
  <c r="G417" i="5"/>
  <c r="F417" i="5"/>
  <c r="F416" i="5"/>
  <c r="E416" i="5"/>
  <c r="D416" i="5"/>
  <c r="I416" i="5"/>
  <c r="C416" i="5"/>
  <c r="B416" i="5"/>
  <c r="A416" i="5"/>
  <c r="A415" i="5"/>
  <c r="C413" i="5"/>
  <c r="Z408" i="5"/>
  <c r="Y408" i="5"/>
  <c r="X408" i="5"/>
  <c r="G407" i="5"/>
  <c r="E407" i="5"/>
  <c r="J406" i="5"/>
  <c r="F406" i="5"/>
  <c r="E406" i="5"/>
  <c r="J405" i="5"/>
  <c r="F405" i="5"/>
  <c r="E405" i="5"/>
  <c r="J404" i="5"/>
  <c r="G404" i="5"/>
  <c r="F404" i="5"/>
  <c r="J403" i="5"/>
  <c r="G403" i="5"/>
  <c r="F403" i="5"/>
  <c r="J402" i="5"/>
  <c r="G402" i="5"/>
  <c r="F402" i="5"/>
  <c r="F401" i="5"/>
  <c r="E401" i="5"/>
  <c r="D401" i="5"/>
  <c r="I401" i="5"/>
  <c r="C401" i="5"/>
  <c r="B401" i="5"/>
  <c r="A401" i="5"/>
  <c r="Z400" i="5"/>
  <c r="Y400" i="5"/>
  <c r="X400" i="5"/>
  <c r="G399" i="5"/>
  <c r="E399" i="5"/>
  <c r="J398" i="5"/>
  <c r="F398" i="5"/>
  <c r="E398" i="5"/>
  <c r="J397" i="5"/>
  <c r="F397" i="5"/>
  <c r="E397" i="5"/>
  <c r="J396" i="5"/>
  <c r="G396" i="5"/>
  <c r="F396" i="5"/>
  <c r="J395" i="5"/>
  <c r="G395" i="5"/>
  <c r="F395" i="5"/>
  <c r="J394" i="5"/>
  <c r="G394" i="5"/>
  <c r="F394" i="5"/>
  <c r="J393" i="5"/>
  <c r="G393" i="5"/>
  <c r="F393" i="5"/>
  <c r="F392" i="5"/>
  <c r="E392" i="5"/>
  <c r="D392" i="5"/>
  <c r="I392" i="5"/>
  <c r="C392" i="5"/>
  <c r="B392" i="5"/>
  <c r="A392" i="5"/>
  <c r="Z391" i="5"/>
  <c r="Y391" i="5"/>
  <c r="X391" i="5"/>
  <c r="J390" i="5"/>
  <c r="Z390" i="5"/>
  <c r="Y390" i="5"/>
  <c r="X390" i="5"/>
  <c r="F390" i="5"/>
  <c r="D390" i="5"/>
  <c r="C390" i="5"/>
  <c r="B390" i="5"/>
  <c r="A390" i="5"/>
  <c r="J389" i="5"/>
  <c r="Z389" i="5"/>
  <c r="Y389" i="5"/>
  <c r="X389" i="5"/>
  <c r="F389" i="5"/>
  <c r="D389" i="5"/>
  <c r="C389" i="5"/>
  <c r="B389" i="5"/>
  <c r="A389" i="5"/>
  <c r="J388" i="5"/>
  <c r="Z388" i="5"/>
  <c r="Y388" i="5"/>
  <c r="X388" i="5"/>
  <c r="F388" i="5"/>
  <c r="D388" i="5"/>
  <c r="C388" i="5"/>
  <c r="B388" i="5"/>
  <c r="A388" i="5"/>
  <c r="G387" i="5"/>
  <c r="E387" i="5"/>
  <c r="J386" i="5"/>
  <c r="F386" i="5"/>
  <c r="E386" i="5"/>
  <c r="J385" i="5"/>
  <c r="F385" i="5"/>
  <c r="E385" i="5"/>
  <c r="J384" i="5"/>
  <c r="G384" i="5"/>
  <c r="F384" i="5"/>
  <c r="J383" i="5"/>
  <c r="G383" i="5"/>
  <c r="F383" i="5"/>
  <c r="F382" i="5"/>
  <c r="E382" i="5"/>
  <c r="D382" i="5"/>
  <c r="I382" i="5"/>
  <c r="C382" i="5"/>
  <c r="B382" i="5"/>
  <c r="A382" i="5"/>
  <c r="Z381" i="5"/>
  <c r="Y381" i="5"/>
  <c r="X381" i="5"/>
  <c r="J380" i="5"/>
  <c r="Z380" i="5"/>
  <c r="Y380" i="5"/>
  <c r="X380" i="5"/>
  <c r="F380" i="5"/>
  <c r="D380" i="5"/>
  <c r="C380" i="5"/>
  <c r="B380" i="5"/>
  <c r="A380" i="5"/>
  <c r="J379" i="5"/>
  <c r="Z379" i="5"/>
  <c r="Y379" i="5"/>
  <c r="X379" i="5"/>
  <c r="F379" i="5"/>
  <c r="D379" i="5"/>
  <c r="C379" i="5"/>
  <c r="B379" i="5"/>
  <c r="A379" i="5"/>
  <c r="G378" i="5"/>
  <c r="E378" i="5"/>
  <c r="J377" i="5"/>
  <c r="F377" i="5"/>
  <c r="E377" i="5"/>
  <c r="J376" i="5"/>
  <c r="F376" i="5"/>
  <c r="E376" i="5"/>
  <c r="J375" i="5"/>
  <c r="G375" i="5"/>
  <c r="F375" i="5"/>
  <c r="J374" i="5"/>
  <c r="G374" i="5"/>
  <c r="F374" i="5"/>
  <c r="F373" i="5"/>
  <c r="E373" i="5"/>
  <c r="D373" i="5"/>
  <c r="I373" i="5"/>
  <c r="C373" i="5"/>
  <c r="B373" i="5"/>
  <c r="A373" i="5"/>
  <c r="Z372" i="5"/>
  <c r="Y372" i="5"/>
  <c r="X372" i="5"/>
  <c r="J371" i="5"/>
  <c r="Z371" i="5"/>
  <c r="Y371" i="5"/>
  <c r="X371" i="5"/>
  <c r="F371" i="5"/>
  <c r="D371" i="5"/>
  <c r="C371" i="5"/>
  <c r="B371" i="5"/>
  <c r="A371" i="5"/>
  <c r="J370" i="5"/>
  <c r="Z370" i="5"/>
  <c r="Y370" i="5"/>
  <c r="X370" i="5"/>
  <c r="F370" i="5"/>
  <c r="D370" i="5"/>
  <c r="C370" i="5"/>
  <c r="B370" i="5"/>
  <c r="A370" i="5"/>
  <c r="J369" i="5"/>
  <c r="Z369" i="5"/>
  <c r="Y369" i="5"/>
  <c r="X369" i="5"/>
  <c r="F369" i="5"/>
  <c r="D369" i="5"/>
  <c r="C369" i="5"/>
  <c r="B369" i="5"/>
  <c r="A369" i="5"/>
  <c r="J368" i="5"/>
  <c r="Z368" i="5"/>
  <c r="Y368" i="5"/>
  <c r="X368" i="5"/>
  <c r="F368" i="5"/>
  <c r="D368" i="5"/>
  <c r="C368" i="5"/>
  <c r="B368" i="5"/>
  <c r="A368" i="5"/>
  <c r="G367" i="5"/>
  <c r="E367" i="5"/>
  <c r="J366" i="5"/>
  <c r="F366" i="5"/>
  <c r="E366" i="5"/>
  <c r="J365" i="5"/>
  <c r="F365" i="5"/>
  <c r="E365" i="5"/>
  <c r="J364" i="5"/>
  <c r="G364" i="5"/>
  <c r="F364" i="5"/>
  <c r="J363" i="5"/>
  <c r="G363" i="5"/>
  <c r="F363" i="5"/>
  <c r="J362" i="5"/>
  <c r="G362" i="5"/>
  <c r="F362" i="5"/>
  <c r="J361" i="5"/>
  <c r="G361" i="5"/>
  <c r="F361" i="5"/>
  <c r="F360" i="5"/>
  <c r="E360" i="5"/>
  <c r="D360" i="5"/>
  <c r="I360" i="5"/>
  <c r="C360" i="5"/>
  <c r="B360" i="5"/>
  <c r="A360" i="5"/>
  <c r="Z359" i="5"/>
  <c r="Y359" i="5"/>
  <c r="X359" i="5"/>
  <c r="J358" i="5"/>
  <c r="Z358" i="5"/>
  <c r="Y358" i="5"/>
  <c r="X358" i="5"/>
  <c r="F358" i="5"/>
  <c r="D358" i="5"/>
  <c r="C358" i="5"/>
  <c r="B358" i="5"/>
  <c r="A358" i="5"/>
  <c r="J357" i="5"/>
  <c r="Z357" i="5"/>
  <c r="Y357" i="5"/>
  <c r="X357" i="5"/>
  <c r="F357" i="5"/>
  <c r="D357" i="5"/>
  <c r="C357" i="5"/>
  <c r="B357" i="5"/>
  <c r="A357" i="5"/>
  <c r="G356" i="5"/>
  <c r="E356" i="5"/>
  <c r="J355" i="5"/>
  <c r="F355" i="5"/>
  <c r="E355" i="5"/>
  <c r="J354" i="5"/>
  <c r="F354" i="5"/>
  <c r="E354" i="5"/>
  <c r="J353" i="5"/>
  <c r="G353" i="5"/>
  <c r="F353" i="5"/>
  <c r="J352" i="5"/>
  <c r="G352" i="5"/>
  <c r="F352" i="5"/>
  <c r="J351" i="5"/>
  <c r="G351" i="5"/>
  <c r="F351" i="5"/>
  <c r="J350" i="5"/>
  <c r="G350" i="5"/>
  <c r="F350" i="5"/>
  <c r="F349" i="5"/>
  <c r="E349" i="5"/>
  <c r="D349" i="5"/>
  <c r="I349" i="5"/>
  <c r="C349" i="5"/>
  <c r="B349" i="5"/>
  <c r="A349" i="5"/>
  <c r="Z348" i="5"/>
  <c r="Y348" i="5"/>
  <c r="X348" i="5"/>
  <c r="J347" i="5"/>
  <c r="Z347" i="5"/>
  <c r="Y347" i="5"/>
  <c r="X347" i="5"/>
  <c r="F347" i="5"/>
  <c r="D347" i="5"/>
  <c r="C347" i="5"/>
  <c r="B347" i="5"/>
  <c r="A347" i="5"/>
  <c r="J346" i="5"/>
  <c r="Z346" i="5"/>
  <c r="Y346" i="5"/>
  <c r="X346" i="5"/>
  <c r="F346" i="5"/>
  <c r="D346" i="5"/>
  <c r="C346" i="5"/>
  <c r="B346" i="5"/>
  <c r="A346" i="5"/>
  <c r="J345" i="5"/>
  <c r="Z345" i="5"/>
  <c r="Y345" i="5"/>
  <c r="X345" i="5"/>
  <c r="F345" i="5"/>
  <c r="D345" i="5"/>
  <c r="C345" i="5"/>
  <c r="B345" i="5"/>
  <c r="A345" i="5"/>
  <c r="G344" i="5"/>
  <c r="E344" i="5"/>
  <c r="J343" i="5"/>
  <c r="F343" i="5"/>
  <c r="E343" i="5"/>
  <c r="J342" i="5"/>
  <c r="F342" i="5"/>
  <c r="E342" i="5"/>
  <c r="J341" i="5"/>
  <c r="G341" i="5"/>
  <c r="F341" i="5"/>
  <c r="J340" i="5"/>
  <c r="G340" i="5"/>
  <c r="F340" i="5"/>
  <c r="J339" i="5"/>
  <c r="G339" i="5"/>
  <c r="F339" i="5"/>
  <c r="J338" i="5"/>
  <c r="G338" i="5"/>
  <c r="F338" i="5"/>
  <c r="F337" i="5"/>
  <c r="E337" i="5"/>
  <c r="D337" i="5"/>
  <c r="I337" i="5"/>
  <c r="C337" i="5"/>
  <c r="B337" i="5"/>
  <c r="A337" i="5"/>
  <c r="Z336" i="5"/>
  <c r="Y336" i="5"/>
  <c r="X336" i="5"/>
  <c r="G335" i="5"/>
  <c r="E335" i="5"/>
  <c r="J334" i="5"/>
  <c r="E334" i="5"/>
  <c r="J333" i="5"/>
  <c r="E333" i="5"/>
  <c r="J332" i="5"/>
  <c r="G332" i="5"/>
  <c r="F332" i="5"/>
  <c r="J331" i="5"/>
  <c r="G331" i="5"/>
  <c r="F331" i="5"/>
  <c r="J330" i="5"/>
  <c r="G330" i="5"/>
  <c r="F330" i="5"/>
  <c r="F329" i="5"/>
  <c r="E329" i="5"/>
  <c r="D329" i="5"/>
  <c r="I329" i="5"/>
  <c r="C329" i="5"/>
  <c r="B329" i="5"/>
  <c r="A329" i="5"/>
  <c r="Z328" i="5"/>
  <c r="Y328" i="5"/>
  <c r="X328" i="5"/>
  <c r="G327" i="5"/>
  <c r="E327" i="5"/>
  <c r="J326" i="5"/>
  <c r="E326" i="5"/>
  <c r="J325" i="5"/>
  <c r="E325" i="5"/>
  <c r="J324" i="5"/>
  <c r="G324" i="5"/>
  <c r="F324" i="5"/>
  <c r="J323" i="5"/>
  <c r="G323" i="5"/>
  <c r="F323" i="5"/>
  <c r="J322" i="5"/>
  <c r="G322" i="5"/>
  <c r="F322" i="5"/>
  <c r="F321" i="5"/>
  <c r="E321" i="5"/>
  <c r="D321" i="5"/>
  <c r="I321" i="5"/>
  <c r="C321" i="5"/>
  <c r="B321" i="5"/>
  <c r="A321" i="5"/>
  <c r="Z320" i="5"/>
  <c r="Y320" i="5"/>
  <c r="X320" i="5"/>
  <c r="G319" i="5"/>
  <c r="E319" i="5"/>
  <c r="J318" i="5"/>
  <c r="F318" i="5"/>
  <c r="E318" i="5"/>
  <c r="J317" i="5"/>
  <c r="F317" i="5"/>
  <c r="E317" i="5"/>
  <c r="J316" i="5"/>
  <c r="G316" i="5"/>
  <c r="F316" i="5"/>
  <c r="J315" i="5"/>
  <c r="G315" i="5"/>
  <c r="F315" i="5"/>
  <c r="J314" i="5"/>
  <c r="G314" i="5"/>
  <c r="F314" i="5"/>
  <c r="F313" i="5"/>
  <c r="E313" i="5"/>
  <c r="D313" i="5"/>
  <c r="I313" i="5"/>
  <c r="C313" i="5"/>
  <c r="B313" i="5"/>
  <c r="A313" i="5"/>
  <c r="Z312" i="5"/>
  <c r="Y312" i="5"/>
  <c r="X312" i="5"/>
  <c r="G311" i="5"/>
  <c r="E311" i="5"/>
  <c r="J310" i="5"/>
  <c r="E310" i="5"/>
  <c r="J309" i="5"/>
  <c r="E309" i="5"/>
  <c r="J308" i="5"/>
  <c r="G308" i="5"/>
  <c r="F308" i="5"/>
  <c r="J307" i="5"/>
  <c r="G307" i="5"/>
  <c r="F307" i="5"/>
  <c r="J306" i="5"/>
  <c r="G306" i="5"/>
  <c r="F306" i="5"/>
  <c r="F305" i="5"/>
  <c r="E305" i="5"/>
  <c r="D305" i="5"/>
  <c r="I305" i="5"/>
  <c r="C305" i="5"/>
  <c r="B305" i="5"/>
  <c r="A305" i="5"/>
  <c r="A304" i="5"/>
  <c r="C302" i="5"/>
  <c r="Z297" i="5"/>
  <c r="Y297" i="5"/>
  <c r="X297" i="5"/>
  <c r="J296" i="5"/>
  <c r="Z296" i="5"/>
  <c r="Y296" i="5"/>
  <c r="X296" i="5"/>
  <c r="F296" i="5"/>
  <c r="D296" i="5"/>
  <c r="C296" i="5"/>
  <c r="B296" i="5"/>
  <c r="A296" i="5"/>
  <c r="G295" i="5"/>
  <c r="E295" i="5"/>
  <c r="J294" i="5"/>
  <c r="F294" i="5"/>
  <c r="E294" i="5"/>
  <c r="J293" i="5"/>
  <c r="F293" i="5"/>
  <c r="E293" i="5"/>
  <c r="J292" i="5"/>
  <c r="G292" i="5"/>
  <c r="F292" i="5"/>
  <c r="J291" i="5"/>
  <c r="G291" i="5"/>
  <c r="F291" i="5"/>
  <c r="F289" i="5"/>
  <c r="D289" i="5"/>
  <c r="I289" i="5"/>
  <c r="C289" i="5"/>
  <c r="B289" i="5"/>
  <c r="A289" i="5"/>
  <c r="Z288" i="5"/>
  <c r="Y288" i="5"/>
  <c r="X288" i="5"/>
  <c r="J287" i="5"/>
  <c r="Z287" i="5"/>
  <c r="Y287" i="5"/>
  <c r="X287" i="5"/>
  <c r="F287" i="5"/>
  <c r="D287" i="5"/>
  <c r="C287" i="5"/>
  <c r="B287" i="5"/>
  <c r="A287" i="5"/>
  <c r="J286" i="5"/>
  <c r="Z286" i="5"/>
  <c r="Y286" i="5"/>
  <c r="X286" i="5"/>
  <c r="F286" i="5"/>
  <c r="D286" i="5"/>
  <c r="C286" i="5"/>
  <c r="B286" i="5"/>
  <c r="A286" i="5"/>
  <c r="G285" i="5"/>
  <c r="E285" i="5"/>
  <c r="J284" i="5"/>
  <c r="F284" i="5"/>
  <c r="E284" i="5"/>
  <c r="J283" i="5"/>
  <c r="F283" i="5"/>
  <c r="E283" i="5"/>
  <c r="J282" i="5"/>
  <c r="G282" i="5"/>
  <c r="F282" i="5"/>
  <c r="J281" i="5"/>
  <c r="G281" i="5"/>
  <c r="F281" i="5"/>
  <c r="J280" i="5"/>
  <c r="G280" i="5"/>
  <c r="F280" i="5"/>
  <c r="J279" i="5"/>
  <c r="G279" i="5"/>
  <c r="F279" i="5"/>
  <c r="F277" i="5"/>
  <c r="D277" i="5"/>
  <c r="I277" i="5"/>
  <c r="C277" i="5"/>
  <c r="B277" i="5"/>
  <c r="A277" i="5"/>
  <c r="Z276" i="5"/>
  <c r="Y276" i="5"/>
  <c r="X276" i="5"/>
  <c r="G275" i="5"/>
  <c r="E275" i="5"/>
  <c r="J274" i="5"/>
  <c r="F274" i="5"/>
  <c r="E274" i="5"/>
  <c r="J273" i="5"/>
  <c r="F273" i="5"/>
  <c r="E273" i="5"/>
  <c r="J272" i="5"/>
  <c r="G272" i="5"/>
  <c r="F272" i="5"/>
  <c r="J271" i="5"/>
  <c r="G271" i="5"/>
  <c r="F271" i="5"/>
  <c r="J270" i="5"/>
  <c r="G270" i="5"/>
  <c r="F270" i="5"/>
  <c r="J269" i="5"/>
  <c r="G269" i="5"/>
  <c r="F269" i="5"/>
  <c r="F267" i="5"/>
  <c r="D267" i="5"/>
  <c r="I267" i="5"/>
  <c r="C267" i="5"/>
  <c r="B267" i="5"/>
  <c r="A267" i="5"/>
  <c r="Z266" i="5"/>
  <c r="Y266" i="5"/>
  <c r="X266" i="5"/>
  <c r="G265" i="5"/>
  <c r="E265" i="5"/>
  <c r="J264" i="5"/>
  <c r="F264" i="5"/>
  <c r="E264" i="5"/>
  <c r="J263" i="5"/>
  <c r="F263" i="5"/>
  <c r="E263" i="5"/>
  <c r="J262" i="5"/>
  <c r="G262" i="5"/>
  <c r="F262" i="5"/>
  <c r="J261" i="5"/>
  <c r="G261" i="5"/>
  <c r="F261" i="5"/>
  <c r="J260" i="5"/>
  <c r="G260" i="5"/>
  <c r="F260" i="5"/>
  <c r="J259" i="5"/>
  <c r="G259" i="5"/>
  <c r="F259" i="5"/>
  <c r="F257" i="5"/>
  <c r="D257" i="5"/>
  <c r="I257" i="5"/>
  <c r="C257" i="5"/>
  <c r="B257" i="5"/>
  <c r="A257" i="5"/>
  <c r="Z256" i="5"/>
  <c r="Y256" i="5"/>
  <c r="X256" i="5"/>
  <c r="J255" i="5"/>
  <c r="Z255" i="5"/>
  <c r="Y255" i="5"/>
  <c r="X255" i="5"/>
  <c r="F255" i="5"/>
  <c r="D255" i="5"/>
  <c r="C255" i="5"/>
  <c r="B255" i="5"/>
  <c r="A255" i="5"/>
  <c r="G254" i="5"/>
  <c r="E254" i="5"/>
  <c r="J253" i="5"/>
  <c r="F253" i="5"/>
  <c r="E253" i="5"/>
  <c r="J252" i="5"/>
  <c r="F252" i="5"/>
  <c r="E252" i="5"/>
  <c r="J251" i="5"/>
  <c r="G251" i="5"/>
  <c r="F251" i="5"/>
  <c r="J250" i="5"/>
  <c r="G250" i="5"/>
  <c r="F250" i="5"/>
  <c r="J249" i="5"/>
  <c r="G249" i="5"/>
  <c r="F249" i="5"/>
  <c r="F247" i="5"/>
  <c r="D247" i="5"/>
  <c r="I247" i="5"/>
  <c r="C247" i="5"/>
  <c r="B247" i="5"/>
  <c r="A247" i="5"/>
  <c r="Z246" i="5"/>
  <c r="Y246" i="5"/>
  <c r="X246" i="5"/>
  <c r="J245" i="5"/>
  <c r="Z245" i="5"/>
  <c r="Y245" i="5"/>
  <c r="X245" i="5"/>
  <c r="F245" i="5"/>
  <c r="D245" i="5"/>
  <c r="C245" i="5"/>
  <c r="B245" i="5"/>
  <c r="A245" i="5"/>
  <c r="J244" i="5"/>
  <c r="Z244" i="5"/>
  <c r="Y244" i="5"/>
  <c r="X244" i="5"/>
  <c r="F244" i="5"/>
  <c r="D244" i="5"/>
  <c r="C244" i="5"/>
  <c r="B244" i="5"/>
  <c r="A244" i="5"/>
  <c r="G243" i="5"/>
  <c r="E243" i="5"/>
  <c r="J242" i="5"/>
  <c r="F242" i="5"/>
  <c r="E242" i="5"/>
  <c r="J241" i="5"/>
  <c r="F241" i="5"/>
  <c r="E241" i="5"/>
  <c r="J240" i="5"/>
  <c r="G240" i="5"/>
  <c r="F240" i="5"/>
  <c r="J239" i="5"/>
  <c r="G239" i="5"/>
  <c r="F239" i="5"/>
  <c r="J238" i="5"/>
  <c r="G238" i="5"/>
  <c r="F238" i="5"/>
  <c r="J237" i="5"/>
  <c r="G237" i="5"/>
  <c r="F237" i="5"/>
  <c r="F235" i="5"/>
  <c r="D235" i="5"/>
  <c r="I235" i="5"/>
  <c r="C235" i="5"/>
  <c r="B235" i="5"/>
  <c r="A235" i="5"/>
  <c r="Z234" i="5"/>
  <c r="Y234" i="5"/>
  <c r="X234" i="5"/>
  <c r="G233" i="5"/>
  <c r="E233" i="5"/>
  <c r="J232" i="5"/>
  <c r="F232" i="5"/>
  <c r="E232" i="5"/>
  <c r="J231" i="5"/>
  <c r="F231" i="5"/>
  <c r="E231" i="5"/>
  <c r="J230" i="5"/>
  <c r="G230" i="5"/>
  <c r="F230" i="5"/>
  <c r="J229" i="5"/>
  <c r="G229" i="5"/>
  <c r="F229" i="5"/>
  <c r="J228" i="5"/>
  <c r="G228" i="5"/>
  <c r="F228" i="5"/>
  <c r="J227" i="5"/>
  <c r="G227" i="5"/>
  <c r="F227" i="5"/>
  <c r="F225" i="5"/>
  <c r="D225" i="5"/>
  <c r="I225" i="5"/>
  <c r="C225" i="5"/>
  <c r="B225" i="5"/>
  <c r="A225" i="5"/>
  <c r="Z224" i="5"/>
  <c r="Y224" i="5"/>
  <c r="X224" i="5"/>
  <c r="G223" i="5"/>
  <c r="E223" i="5"/>
  <c r="J222" i="5"/>
  <c r="F222" i="5"/>
  <c r="E222" i="5"/>
  <c r="J221" i="5"/>
  <c r="F221" i="5"/>
  <c r="E221" i="5"/>
  <c r="J220" i="5"/>
  <c r="G220" i="5"/>
  <c r="F220" i="5"/>
  <c r="J219" i="5"/>
  <c r="G219" i="5"/>
  <c r="F219" i="5"/>
  <c r="J218" i="5"/>
  <c r="G218" i="5"/>
  <c r="F218" i="5"/>
  <c r="J217" i="5"/>
  <c r="G217" i="5"/>
  <c r="F217" i="5"/>
  <c r="F215" i="5"/>
  <c r="D215" i="5"/>
  <c r="I215" i="5"/>
  <c r="C215" i="5"/>
  <c r="B215" i="5"/>
  <c r="A215" i="5"/>
  <c r="Z214" i="5"/>
  <c r="Y214" i="5"/>
  <c r="X214" i="5"/>
  <c r="J213" i="5"/>
  <c r="Z213" i="5"/>
  <c r="Y213" i="5"/>
  <c r="X213" i="5"/>
  <c r="F213" i="5"/>
  <c r="D213" i="5"/>
  <c r="C213" i="5"/>
  <c r="B213" i="5"/>
  <c r="A213" i="5"/>
  <c r="G212" i="5"/>
  <c r="E212" i="5"/>
  <c r="J211" i="5"/>
  <c r="F211" i="5"/>
  <c r="E211" i="5"/>
  <c r="J210" i="5"/>
  <c r="F210" i="5"/>
  <c r="E210" i="5"/>
  <c r="J209" i="5"/>
  <c r="G209" i="5"/>
  <c r="F209" i="5"/>
  <c r="J208" i="5"/>
  <c r="G208" i="5"/>
  <c r="F208" i="5"/>
  <c r="J207" i="5"/>
  <c r="G207" i="5"/>
  <c r="F207" i="5"/>
  <c r="J206" i="5"/>
  <c r="G206" i="5"/>
  <c r="F206" i="5"/>
  <c r="F204" i="5"/>
  <c r="D204" i="5"/>
  <c r="I204" i="5"/>
  <c r="C204" i="5"/>
  <c r="B204" i="5"/>
  <c r="A204" i="5"/>
  <c r="Z203" i="5"/>
  <c r="Y203" i="5"/>
  <c r="X203" i="5"/>
  <c r="J202" i="5"/>
  <c r="Z202" i="5"/>
  <c r="Y202" i="5"/>
  <c r="X202" i="5"/>
  <c r="F202" i="5"/>
  <c r="D202" i="5"/>
  <c r="C202" i="5"/>
  <c r="B202" i="5"/>
  <c r="A202" i="5"/>
  <c r="G201" i="5"/>
  <c r="E201" i="5"/>
  <c r="J200" i="5"/>
  <c r="F200" i="5"/>
  <c r="E200" i="5"/>
  <c r="J199" i="5"/>
  <c r="F199" i="5"/>
  <c r="E199" i="5"/>
  <c r="J198" i="5"/>
  <c r="G198" i="5"/>
  <c r="F198" i="5"/>
  <c r="J197" i="5"/>
  <c r="G197" i="5"/>
  <c r="F197" i="5"/>
  <c r="F195" i="5"/>
  <c r="D195" i="5"/>
  <c r="I195" i="5"/>
  <c r="C195" i="5"/>
  <c r="B195" i="5"/>
  <c r="A195" i="5"/>
  <c r="Z194" i="5"/>
  <c r="Y194" i="5"/>
  <c r="X194" i="5"/>
  <c r="J193" i="5"/>
  <c r="Z193" i="5"/>
  <c r="Y193" i="5"/>
  <c r="X193" i="5"/>
  <c r="F193" i="5"/>
  <c r="D193" i="5"/>
  <c r="C193" i="5"/>
  <c r="B193" i="5"/>
  <c r="A193" i="5"/>
  <c r="J192" i="5"/>
  <c r="Z192" i="5"/>
  <c r="Y192" i="5"/>
  <c r="X192" i="5"/>
  <c r="F192" i="5"/>
  <c r="D192" i="5"/>
  <c r="C192" i="5"/>
  <c r="B192" i="5"/>
  <c r="A192" i="5"/>
  <c r="J191" i="5"/>
  <c r="Z191" i="5"/>
  <c r="Y191" i="5"/>
  <c r="X191" i="5"/>
  <c r="F191" i="5"/>
  <c r="D191" i="5"/>
  <c r="C191" i="5"/>
  <c r="B191" i="5"/>
  <c r="A191" i="5"/>
  <c r="G190" i="5"/>
  <c r="E190" i="5"/>
  <c r="J189" i="5"/>
  <c r="F189" i="5"/>
  <c r="E189" i="5"/>
  <c r="J188" i="5"/>
  <c r="F188" i="5"/>
  <c r="E188" i="5"/>
  <c r="J187" i="5"/>
  <c r="G187" i="5"/>
  <c r="F187" i="5"/>
  <c r="J186" i="5"/>
  <c r="G186" i="5"/>
  <c r="F186" i="5"/>
  <c r="J185" i="5"/>
  <c r="G185" i="5"/>
  <c r="F185" i="5"/>
  <c r="J184" i="5"/>
  <c r="G184" i="5"/>
  <c r="F184" i="5"/>
  <c r="F182" i="5"/>
  <c r="D182" i="5"/>
  <c r="I182" i="5"/>
  <c r="C182" i="5"/>
  <c r="B182" i="5"/>
  <c r="A182" i="5"/>
  <c r="Z181" i="5"/>
  <c r="Y181" i="5"/>
  <c r="X181" i="5"/>
  <c r="G180" i="5"/>
  <c r="E180" i="5"/>
  <c r="J179" i="5"/>
  <c r="F179" i="5"/>
  <c r="E179" i="5"/>
  <c r="J178" i="5"/>
  <c r="F178" i="5"/>
  <c r="E178" i="5"/>
  <c r="J177" i="5"/>
  <c r="G177" i="5"/>
  <c r="F177" i="5"/>
  <c r="J176" i="5"/>
  <c r="G176" i="5"/>
  <c r="F176" i="5"/>
  <c r="J175" i="5"/>
  <c r="G175" i="5"/>
  <c r="F175" i="5"/>
  <c r="J174" i="5"/>
  <c r="G174" i="5"/>
  <c r="F174" i="5"/>
  <c r="F172" i="5"/>
  <c r="D172" i="5"/>
  <c r="I172" i="5"/>
  <c r="C172" i="5"/>
  <c r="B172" i="5"/>
  <c r="A172" i="5"/>
  <c r="Z171" i="5"/>
  <c r="Y171" i="5"/>
  <c r="X171" i="5"/>
  <c r="G170" i="5"/>
  <c r="E170" i="5"/>
  <c r="J169" i="5"/>
  <c r="E169" i="5"/>
  <c r="J168" i="5"/>
  <c r="E168" i="5"/>
  <c r="J167" i="5"/>
  <c r="G167" i="5"/>
  <c r="F167" i="5"/>
  <c r="J166" i="5"/>
  <c r="G166" i="5"/>
  <c r="F166" i="5"/>
  <c r="J165" i="5"/>
  <c r="G165" i="5"/>
  <c r="F165" i="5"/>
  <c r="J164" i="5"/>
  <c r="G164" i="5"/>
  <c r="F164" i="5"/>
  <c r="F162" i="5"/>
  <c r="D162" i="5"/>
  <c r="I162" i="5"/>
  <c r="C162" i="5"/>
  <c r="B162" i="5"/>
  <c r="A162" i="5"/>
  <c r="Z161" i="5"/>
  <c r="Y161" i="5"/>
  <c r="X161" i="5"/>
  <c r="J160" i="5"/>
  <c r="Z160" i="5"/>
  <c r="Y160" i="5"/>
  <c r="X160" i="5"/>
  <c r="F160" i="5"/>
  <c r="D160" i="5"/>
  <c r="C160" i="5"/>
  <c r="B160" i="5"/>
  <c r="A160" i="5"/>
  <c r="J159" i="5"/>
  <c r="Z159" i="5"/>
  <c r="Y159" i="5"/>
  <c r="X159" i="5"/>
  <c r="F159" i="5"/>
  <c r="D159" i="5"/>
  <c r="C159" i="5"/>
  <c r="B159" i="5"/>
  <c r="A159" i="5"/>
  <c r="G158" i="5"/>
  <c r="E158" i="5"/>
  <c r="J157" i="5"/>
  <c r="F157" i="5"/>
  <c r="E157" i="5"/>
  <c r="J156" i="5"/>
  <c r="F156" i="5"/>
  <c r="E156" i="5"/>
  <c r="J155" i="5"/>
  <c r="G155" i="5"/>
  <c r="F155" i="5"/>
  <c r="J154" i="5"/>
  <c r="G154" i="5"/>
  <c r="F154" i="5"/>
  <c r="J153" i="5"/>
  <c r="G153" i="5"/>
  <c r="F153" i="5"/>
  <c r="J152" i="5"/>
  <c r="G152" i="5"/>
  <c r="F152" i="5"/>
  <c r="F150" i="5"/>
  <c r="D150" i="5"/>
  <c r="I150" i="5"/>
  <c r="C150" i="5"/>
  <c r="B150" i="5"/>
  <c r="A150" i="5"/>
  <c r="Z149" i="5"/>
  <c r="Y149" i="5"/>
  <c r="X149" i="5"/>
  <c r="J148" i="5"/>
  <c r="Z148" i="5"/>
  <c r="Y148" i="5"/>
  <c r="X148" i="5"/>
  <c r="F148" i="5"/>
  <c r="D148" i="5"/>
  <c r="C148" i="5"/>
  <c r="B148" i="5"/>
  <c r="A148" i="5"/>
  <c r="G147" i="5"/>
  <c r="E147" i="5"/>
  <c r="J146" i="5"/>
  <c r="F146" i="5"/>
  <c r="E146" i="5"/>
  <c r="J145" i="5"/>
  <c r="F145" i="5"/>
  <c r="E145" i="5"/>
  <c r="J144" i="5"/>
  <c r="G144" i="5"/>
  <c r="F144" i="5"/>
  <c r="J143" i="5"/>
  <c r="G143" i="5"/>
  <c r="F143" i="5"/>
  <c r="J142" i="5"/>
  <c r="G142" i="5"/>
  <c r="F142" i="5"/>
  <c r="J141" i="5"/>
  <c r="G141" i="5"/>
  <c r="F141" i="5"/>
  <c r="F139" i="5"/>
  <c r="D139" i="5"/>
  <c r="I139" i="5"/>
  <c r="C139" i="5"/>
  <c r="B139" i="5"/>
  <c r="A139" i="5"/>
  <c r="Z138" i="5"/>
  <c r="Y138" i="5"/>
  <c r="X138" i="5"/>
  <c r="J137" i="5"/>
  <c r="Z137" i="5"/>
  <c r="Y137" i="5"/>
  <c r="X137" i="5"/>
  <c r="F137" i="5"/>
  <c r="D137" i="5"/>
  <c r="C137" i="5"/>
  <c r="B137" i="5"/>
  <c r="A137" i="5"/>
  <c r="J136" i="5"/>
  <c r="Z136" i="5"/>
  <c r="Y136" i="5"/>
  <c r="X136" i="5"/>
  <c r="F136" i="5"/>
  <c r="D136" i="5"/>
  <c r="C136" i="5"/>
  <c r="B136" i="5"/>
  <c r="A136" i="5"/>
  <c r="G135" i="5"/>
  <c r="E135" i="5"/>
  <c r="J134" i="5"/>
  <c r="F134" i="5"/>
  <c r="E134" i="5"/>
  <c r="J133" i="5"/>
  <c r="F133" i="5"/>
  <c r="E133" i="5"/>
  <c r="J132" i="5"/>
  <c r="G132" i="5"/>
  <c r="F132" i="5"/>
  <c r="J131" i="5"/>
  <c r="G131" i="5"/>
  <c r="F131" i="5"/>
  <c r="J130" i="5"/>
  <c r="G130" i="5"/>
  <c r="F130" i="5"/>
  <c r="J129" i="5"/>
  <c r="G129" i="5"/>
  <c r="F129" i="5"/>
  <c r="F127" i="5"/>
  <c r="D127" i="5"/>
  <c r="I127" i="5"/>
  <c r="C127" i="5"/>
  <c r="B127" i="5"/>
  <c r="A127" i="5"/>
  <c r="Z126" i="5"/>
  <c r="Y126" i="5"/>
  <c r="X126" i="5"/>
  <c r="J125" i="5"/>
  <c r="Z125" i="5"/>
  <c r="Y125" i="5"/>
  <c r="X125" i="5"/>
  <c r="F125" i="5"/>
  <c r="D125" i="5"/>
  <c r="C125" i="5"/>
  <c r="B125" i="5"/>
  <c r="A125" i="5"/>
  <c r="J124" i="5"/>
  <c r="Z124" i="5"/>
  <c r="Y124" i="5"/>
  <c r="X124" i="5"/>
  <c r="F124" i="5"/>
  <c r="D124" i="5"/>
  <c r="C124" i="5"/>
  <c r="B124" i="5"/>
  <c r="A124" i="5"/>
  <c r="G123" i="5"/>
  <c r="E123" i="5"/>
  <c r="J122" i="5"/>
  <c r="F122" i="5"/>
  <c r="E122" i="5"/>
  <c r="J121" i="5"/>
  <c r="F121" i="5"/>
  <c r="E121" i="5"/>
  <c r="J120" i="5"/>
  <c r="G120" i="5"/>
  <c r="F120" i="5"/>
  <c r="J119" i="5"/>
  <c r="G119" i="5"/>
  <c r="F119" i="5"/>
  <c r="J118" i="5"/>
  <c r="G118" i="5"/>
  <c r="F118" i="5"/>
  <c r="F117" i="5"/>
  <c r="E117" i="5"/>
  <c r="D117" i="5"/>
  <c r="I117" i="5"/>
  <c r="C117" i="5"/>
  <c r="B117" i="5"/>
  <c r="A117" i="5"/>
  <c r="Z116" i="5"/>
  <c r="Y116" i="5"/>
  <c r="X116" i="5"/>
  <c r="J115" i="5"/>
  <c r="Z115" i="5"/>
  <c r="Y115" i="5"/>
  <c r="X115" i="5"/>
  <c r="F115" i="5"/>
  <c r="D115" i="5"/>
  <c r="C115" i="5"/>
  <c r="B115" i="5"/>
  <c r="A115" i="5"/>
  <c r="J114" i="5"/>
  <c r="Z114" i="5"/>
  <c r="Y114" i="5"/>
  <c r="X114" i="5"/>
  <c r="F114" i="5"/>
  <c r="D114" i="5"/>
  <c r="C114" i="5"/>
  <c r="B114" i="5"/>
  <c r="A114" i="5"/>
  <c r="J113" i="5"/>
  <c r="Z113" i="5"/>
  <c r="Y113" i="5"/>
  <c r="X113" i="5"/>
  <c r="F113" i="5"/>
  <c r="D113" i="5"/>
  <c r="C113" i="5"/>
  <c r="B113" i="5"/>
  <c r="A113" i="5"/>
  <c r="G112" i="5"/>
  <c r="E112" i="5"/>
  <c r="J111" i="5"/>
  <c r="F111" i="5"/>
  <c r="E111" i="5"/>
  <c r="J110" i="5"/>
  <c r="F110" i="5"/>
  <c r="E110" i="5"/>
  <c r="J109" i="5"/>
  <c r="G109" i="5"/>
  <c r="F109" i="5"/>
  <c r="J108" i="5"/>
  <c r="G108" i="5"/>
  <c r="F108" i="5"/>
  <c r="J107" i="5"/>
  <c r="G107" i="5"/>
  <c r="F107" i="5"/>
  <c r="J106" i="5"/>
  <c r="G106" i="5"/>
  <c r="F106" i="5"/>
  <c r="F104" i="5"/>
  <c r="D104" i="5"/>
  <c r="I104" i="5"/>
  <c r="C104" i="5"/>
  <c r="B104" i="5"/>
  <c r="A104" i="5"/>
  <c r="Z103" i="5"/>
  <c r="Y103" i="5"/>
  <c r="X103" i="5"/>
  <c r="G102" i="5"/>
  <c r="E102" i="5"/>
  <c r="J101" i="5"/>
  <c r="F101" i="5"/>
  <c r="E101" i="5"/>
  <c r="J100" i="5"/>
  <c r="F100" i="5"/>
  <c r="E100" i="5"/>
  <c r="J99" i="5"/>
  <c r="G99" i="5"/>
  <c r="F99" i="5"/>
  <c r="F98" i="5"/>
  <c r="E98" i="5"/>
  <c r="D98" i="5"/>
  <c r="I98" i="5"/>
  <c r="C98" i="5"/>
  <c r="B98" i="5"/>
  <c r="A98" i="5"/>
  <c r="Z97" i="5"/>
  <c r="Y97" i="5"/>
  <c r="X97" i="5"/>
  <c r="J96" i="5"/>
  <c r="Z96" i="5"/>
  <c r="Y96" i="5"/>
  <c r="X96" i="5"/>
  <c r="F96" i="5"/>
  <c r="D96" i="5"/>
  <c r="C96" i="5"/>
  <c r="B96" i="5"/>
  <c r="A96" i="5"/>
  <c r="G95" i="5"/>
  <c r="E95" i="5"/>
  <c r="J94" i="5"/>
  <c r="E94" i="5"/>
  <c r="J93" i="5"/>
  <c r="E93" i="5"/>
  <c r="J92" i="5"/>
  <c r="G92" i="5"/>
  <c r="F92" i="5"/>
  <c r="J91" i="5"/>
  <c r="G91" i="5"/>
  <c r="F91" i="5"/>
  <c r="J90" i="5"/>
  <c r="G90" i="5"/>
  <c r="F90" i="5"/>
  <c r="F88" i="5"/>
  <c r="D88" i="5"/>
  <c r="I88" i="5"/>
  <c r="C88" i="5"/>
  <c r="B88" i="5"/>
  <c r="A88" i="5"/>
  <c r="Z87" i="5"/>
  <c r="Y87" i="5"/>
  <c r="X87" i="5"/>
  <c r="J86" i="5"/>
  <c r="Z86" i="5"/>
  <c r="Y86" i="5"/>
  <c r="X86" i="5"/>
  <c r="F86" i="5"/>
  <c r="D86" i="5"/>
  <c r="C86" i="5"/>
  <c r="B86" i="5"/>
  <c r="A86" i="5"/>
  <c r="G85" i="5"/>
  <c r="E85" i="5"/>
  <c r="J84" i="5"/>
  <c r="E84" i="5"/>
  <c r="J83" i="5"/>
  <c r="E83" i="5"/>
  <c r="J82" i="5"/>
  <c r="G82" i="5"/>
  <c r="F82" i="5"/>
  <c r="J81" i="5"/>
  <c r="G81" i="5"/>
  <c r="F81" i="5"/>
  <c r="J80" i="5"/>
  <c r="G80" i="5"/>
  <c r="F80" i="5"/>
  <c r="F78" i="5"/>
  <c r="D78" i="5"/>
  <c r="I78" i="5"/>
  <c r="C78" i="5"/>
  <c r="B78" i="5"/>
  <c r="A78" i="5"/>
  <c r="Z77" i="5"/>
  <c r="Y77" i="5"/>
  <c r="X77" i="5"/>
  <c r="G76" i="5"/>
  <c r="E76" i="5"/>
  <c r="J75" i="5"/>
  <c r="F75" i="5"/>
  <c r="E75" i="5"/>
  <c r="J74" i="5"/>
  <c r="F74" i="5"/>
  <c r="E74" i="5"/>
  <c r="J73" i="5"/>
  <c r="G73" i="5"/>
  <c r="F73" i="5"/>
  <c r="J72" i="5"/>
  <c r="G72" i="5"/>
  <c r="F72" i="5"/>
  <c r="F71" i="5"/>
  <c r="E71" i="5"/>
  <c r="D71" i="5"/>
  <c r="I71" i="5"/>
  <c r="C71" i="5"/>
  <c r="B71" i="5"/>
  <c r="A71" i="5"/>
  <c r="Z70" i="5"/>
  <c r="Y70" i="5"/>
  <c r="X70" i="5"/>
  <c r="G69" i="5"/>
  <c r="E69" i="5"/>
  <c r="J68" i="5"/>
  <c r="F68" i="5"/>
  <c r="E68" i="5"/>
  <c r="J67" i="5"/>
  <c r="F67" i="5"/>
  <c r="E67" i="5"/>
  <c r="J66" i="5"/>
  <c r="G66" i="5"/>
  <c r="F66" i="5"/>
  <c r="F64" i="5"/>
  <c r="D64" i="5"/>
  <c r="I64" i="5"/>
  <c r="C64" i="5"/>
  <c r="B64" i="5"/>
  <c r="A64" i="5"/>
  <c r="Z63" i="5"/>
  <c r="Y63" i="5"/>
  <c r="X63" i="5"/>
  <c r="G62" i="5"/>
  <c r="E62" i="5"/>
  <c r="J61" i="5"/>
  <c r="E61" i="5"/>
  <c r="J60" i="5"/>
  <c r="E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X54" i="5"/>
  <c r="J53" i="5"/>
  <c r="Z53" i="5"/>
  <c r="Y53" i="5"/>
  <c r="X53" i="5"/>
  <c r="F53" i="5"/>
  <c r="D53" i="5"/>
  <c r="C53" i="5"/>
  <c r="B53" i="5"/>
  <c r="A53" i="5"/>
  <c r="G52" i="5"/>
  <c r="E52" i="5"/>
  <c r="J51" i="5"/>
  <c r="E51" i="5"/>
  <c r="J50" i="5"/>
  <c r="E50" i="5"/>
  <c r="J49" i="5"/>
  <c r="G49" i="5"/>
  <c r="F49" i="5"/>
  <c r="J48" i="5"/>
  <c r="G48" i="5"/>
  <c r="F48" i="5"/>
  <c r="J47" i="5"/>
  <c r="G47" i="5"/>
  <c r="F47" i="5"/>
  <c r="J46" i="5"/>
  <c r="G46" i="5"/>
  <c r="F46" i="5"/>
  <c r="F44" i="5"/>
  <c r="D44" i="5"/>
  <c r="I44" i="5"/>
  <c r="C44" i="5"/>
  <c r="B44" i="5"/>
  <c r="A44" i="5"/>
  <c r="Z43" i="5"/>
  <c r="Y43" i="5"/>
  <c r="X43" i="5"/>
  <c r="G42" i="5"/>
  <c r="E42" i="5"/>
  <c r="J41" i="5"/>
  <c r="F41" i="5"/>
  <c r="E41" i="5"/>
  <c r="J40" i="5"/>
  <c r="F40" i="5"/>
  <c r="E40" i="5"/>
  <c r="J39" i="5"/>
  <c r="G39" i="5"/>
  <c r="F39" i="5"/>
  <c r="J38" i="5"/>
  <c r="G38" i="5"/>
  <c r="F38" i="5"/>
  <c r="J37" i="5"/>
  <c r="G37" i="5"/>
  <c r="F37" i="5"/>
  <c r="F36" i="5"/>
  <c r="E36" i="5"/>
  <c r="D36" i="5"/>
  <c r="I36" i="5"/>
  <c r="C36" i="5"/>
  <c r="B36" i="5"/>
  <c r="A36" i="5"/>
  <c r="Z35" i="5"/>
  <c r="Y35" i="5"/>
  <c r="X35" i="5"/>
  <c r="G34" i="5"/>
  <c r="E34" i="5"/>
  <c r="J33" i="5"/>
  <c r="F33" i="5"/>
  <c r="E33" i="5"/>
  <c r="J32" i="5"/>
  <c r="F32" i="5"/>
  <c r="E32" i="5"/>
  <c r="J31" i="5"/>
  <c r="G31" i="5"/>
  <c r="F31" i="5"/>
  <c r="J30" i="5"/>
  <c r="G30" i="5"/>
  <c r="F30" i="5"/>
  <c r="J29" i="5"/>
  <c r="G29" i="5"/>
  <c r="F29" i="5"/>
  <c r="F27" i="5"/>
  <c r="D27" i="5"/>
  <c r="I27" i="5"/>
  <c r="C27" i="5"/>
  <c r="B27" i="5"/>
  <c r="A27" i="5"/>
  <c r="A26" i="5"/>
  <c r="B6" i="5"/>
  <c r="A1" i="5"/>
  <c r="G17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X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X585" i="3"/>
  <c r="CY585" i="3"/>
  <c r="CZ585" i="3"/>
  <c r="DA585" i="3"/>
  <c r="A586" i="3"/>
  <c r="CX586" i="3"/>
  <c r="CY586" i="3"/>
  <c r="CZ586" i="3"/>
  <c r="DA586" i="3"/>
  <c r="A587" i="3"/>
  <c r="CX587" i="3"/>
  <c r="CY587" i="3"/>
  <c r="CZ587" i="3"/>
  <c r="DA587" i="3"/>
  <c r="A588" i="3"/>
  <c r="CX588" i="3"/>
  <c r="CY588" i="3"/>
  <c r="CZ588" i="3"/>
  <c r="DA588" i="3"/>
  <c r="A589" i="3"/>
  <c r="CX589" i="3"/>
  <c r="CY589" i="3"/>
  <c r="CZ589" i="3"/>
  <c r="DA589" i="3"/>
  <c r="A590" i="3"/>
  <c r="CX590" i="3"/>
  <c r="CY590" i="3"/>
  <c r="CZ590" i="3"/>
  <c r="DA590" i="3"/>
  <c r="A591" i="3"/>
  <c r="CX591" i="3"/>
  <c r="CY591" i="3"/>
  <c r="CZ591" i="3"/>
  <c r="DA591" i="3"/>
  <c r="A592" i="3"/>
  <c r="CX592" i="3"/>
  <c r="CY592" i="3"/>
  <c r="CZ592" i="3"/>
  <c r="DA592" i="3"/>
  <c r="A593" i="3"/>
  <c r="CX593" i="3"/>
  <c r="CY593" i="3"/>
  <c r="CZ593" i="3"/>
  <c r="DA593" i="3"/>
  <c r="A594" i="3"/>
  <c r="CX594" i="3"/>
  <c r="CY594" i="3"/>
  <c r="CZ594" i="3"/>
  <c r="DA594" i="3"/>
  <c r="A595" i="3"/>
  <c r="CX595" i="3"/>
  <c r="CY595" i="3"/>
  <c r="CZ595" i="3"/>
  <c r="DA595" i="3"/>
  <c r="A596" i="3"/>
  <c r="CX596" i="3"/>
  <c r="CY596" i="3"/>
  <c r="CZ596" i="3"/>
  <c r="DA596" i="3"/>
  <c r="A597" i="3"/>
  <c r="CX597" i="3"/>
  <c r="CY597" i="3"/>
  <c r="CZ597" i="3"/>
  <c r="DA597" i="3"/>
  <c r="A598" i="3"/>
  <c r="CX598" i="3"/>
  <c r="CY598" i="3"/>
  <c r="CZ598" i="3"/>
  <c r="DA598" i="3"/>
  <c r="A599" i="3"/>
  <c r="CX599" i="3"/>
  <c r="CY599" i="3"/>
  <c r="CZ599" i="3"/>
  <c r="DA599" i="3"/>
  <c r="A600" i="3"/>
  <c r="CX600" i="3"/>
  <c r="CY600" i="3"/>
  <c r="CZ600" i="3"/>
  <c r="DA600" i="3"/>
  <c r="A601" i="3"/>
  <c r="CX601" i="3"/>
  <c r="CY601" i="3"/>
  <c r="CZ601" i="3"/>
  <c r="DA601" i="3"/>
  <c r="A602" i="3"/>
  <c r="CX602" i="3"/>
  <c r="CY602" i="3"/>
  <c r="CZ602" i="3"/>
  <c r="DA602" i="3"/>
  <c r="A603" i="3"/>
  <c r="CX603" i="3"/>
  <c r="CY603" i="3"/>
  <c r="CZ603" i="3"/>
  <c r="DA603" i="3"/>
  <c r="A604" i="3"/>
  <c r="CX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X609" i="3"/>
  <c r="CY609" i="3"/>
  <c r="CZ609" i="3"/>
  <c r="DA609" i="3"/>
  <c r="A610" i="3"/>
  <c r="CX610" i="3"/>
  <c r="CY610" i="3"/>
  <c r="CZ610" i="3"/>
  <c r="DA610" i="3"/>
  <c r="A611" i="3"/>
  <c r="CX611" i="3"/>
  <c r="CY611" i="3"/>
  <c r="CZ611" i="3"/>
  <c r="DA611" i="3"/>
  <c r="A612" i="3"/>
  <c r="CX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X625" i="3"/>
  <c r="CY625" i="3"/>
  <c r="CZ625" i="3"/>
  <c r="DA625" i="3"/>
  <c r="A626" i="3"/>
  <c r="CX626" i="3"/>
  <c r="CY626" i="3"/>
  <c r="CZ626" i="3"/>
  <c r="DA626" i="3"/>
  <c r="A627" i="3"/>
  <c r="CX627" i="3"/>
  <c r="CY627" i="3"/>
  <c r="CZ627" i="3"/>
  <c r="DA627" i="3"/>
  <c r="A628" i="3"/>
  <c r="CX628" i="3"/>
  <c r="CY628" i="3"/>
  <c r="CZ628" i="3"/>
  <c r="DA62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 s="1"/>
  <c r="P28" i="1" s="1"/>
  <c r="AE28" i="1"/>
  <c r="AF28" i="1"/>
  <c r="AG28" i="1"/>
  <c r="CU28" i="1" s="1"/>
  <c r="T28" i="1" s="1"/>
  <c r="AH28" i="1"/>
  <c r="CV28" i="1" s="1"/>
  <c r="AI28" i="1"/>
  <c r="CW28" i="1" s="1"/>
  <c r="V28" i="1" s="1"/>
  <c r="AJ28" i="1"/>
  <c r="CT28" i="1"/>
  <c r="CX28" i="1"/>
  <c r="W28" i="1" s="1"/>
  <c r="FR28" i="1"/>
  <c r="GL28" i="1"/>
  <c r="GO28" i="1"/>
  <c r="GP28" i="1"/>
  <c r="GV28" i="1"/>
  <c r="GX28" i="1"/>
  <c r="C29" i="1"/>
  <c r="D29" i="1"/>
  <c r="AC29" i="1"/>
  <c r="CQ29" i="1" s="1"/>
  <c r="P29" i="1" s="1"/>
  <c r="AE29" i="1"/>
  <c r="CS29" i="1" s="1"/>
  <c r="R29" i="1" s="1"/>
  <c r="AF29" i="1"/>
  <c r="AG29" i="1"/>
  <c r="CU29" i="1" s="1"/>
  <c r="T29" i="1" s="1"/>
  <c r="AH29" i="1"/>
  <c r="CV29" i="1" s="1"/>
  <c r="U29" i="1" s="1"/>
  <c r="AI29" i="1"/>
  <c r="AJ29" i="1"/>
  <c r="CX29" i="1" s="1"/>
  <c r="W29" i="1" s="1"/>
  <c r="CW29" i="1"/>
  <c r="V29" i="1" s="1"/>
  <c r="FR29" i="1"/>
  <c r="GL29" i="1"/>
  <c r="GO29" i="1"/>
  <c r="GP29" i="1"/>
  <c r="GV29" i="1"/>
  <c r="GX29" i="1" s="1"/>
  <c r="C30" i="1"/>
  <c r="D30" i="1"/>
  <c r="I30" i="1"/>
  <c r="AC30" i="1"/>
  <c r="AE30" i="1"/>
  <c r="AF30" i="1"/>
  <c r="AG30" i="1"/>
  <c r="CU30" i="1" s="1"/>
  <c r="T30" i="1" s="1"/>
  <c r="AH30" i="1"/>
  <c r="CV30" i="1" s="1"/>
  <c r="U30" i="1" s="1"/>
  <c r="AI30" i="1"/>
  <c r="CW30" i="1" s="1"/>
  <c r="AJ30" i="1"/>
  <c r="CQ30" i="1"/>
  <c r="P30" i="1" s="1"/>
  <c r="K49" i="5" s="1"/>
  <c r="CT30" i="1"/>
  <c r="CX30" i="1"/>
  <c r="FR30" i="1"/>
  <c r="GL30" i="1"/>
  <c r="GO30" i="1"/>
  <c r="GP30" i="1"/>
  <c r="GV30" i="1"/>
  <c r="I31" i="1"/>
  <c r="E53" i="5" s="1"/>
  <c r="AC31" i="1"/>
  <c r="AE31" i="1"/>
  <c r="AF31" i="1"/>
  <c r="AG31" i="1"/>
  <c r="CU31" i="1" s="1"/>
  <c r="T31" i="1" s="1"/>
  <c r="AH31" i="1"/>
  <c r="CV31" i="1" s="1"/>
  <c r="AI31" i="1"/>
  <c r="AJ31" i="1"/>
  <c r="CX31" i="1" s="1"/>
  <c r="CQ31" i="1"/>
  <c r="P31" i="1" s="1"/>
  <c r="CT31" i="1"/>
  <c r="CW31" i="1"/>
  <c r="FR31" i="1"/>
  <c r="GL31" i="1"/>
  <c r="GO31" i="1"/>
  <c r="GP31" i="1"/>
  <c r="GV31" i="1"/>
  <c r="GX31" i="1" s="1"/>
  <c r="C32" i="1"/>
  <c r="D32" i="1"/>
  <c r="I32" i="1"/>
  <c r="AC32" i="1"/>
  <c r="CQ32" i="1" s="1"/>
  <c r="P32" i="1" s="1"/>
  <c r="AE32" i="1"/>
  <c r="AF32" i="1"/>
  <c r="AG32" i="1"/>
  <c r="CU32" i="1" s="1"/>
  <c r="T32" i="1" s="1"/>
  <c r="AH32" i="1"/>
  <c r="CV32" i="1" s="1"/>
  <c r="U32" i="1" s="1"/>
  <c r="AI32" i="1"/>
  <c r="CW32" i="1" s="1"/>
  <c r="AJ32" i="1"/>
  <c r="CT32" i="1"/>
  <c r="CX32" i="1"/>
  <c r="FR32" i="1"/>
  <c r="GL32" i="1"/>
  <c r="GO32" i="1"/>
  <c r="GP32" i="1"/>
  <c r="GV32" i="1"/>
  <c r="GX32" i="1" s="1"/>
  <c r="C33" i="1"/>
  <c r="D33" i="1"/>
  <c r="I33" i="1"/>
  <c r="R33" i="1"/>
  <c r="GK33" i="1" s="1"/>
  <c r="AC33" i="1"/>
  <c r="AD33" i="1"/>
  <c r="AE33" i="1"/>
  <c r="AF33" i="1"/>
  <c r="AG33" i="1"/>
  <c r="AH33" i="1"/>
  <c r="CV33" i="1" s="1"/>
  <c r="U33" i="1" s="1"/>
  <c r="AI33" i="1"/>
  <c r="AJ33" i="1"/>
  <c r="CX33" i="1" s="1"/>
  <c r="W33" i="1" s="1"/>
  <c r="CQ33" i="1"/>
  <c r="P33" i="1" s="1"/>
  <c r="CR33" i="1"/>
  <c r="Q33" i="1" s="1"/>
  <c r="CS33" i="1"/>
  <c r="CU33" i="1"/>
  <c r="T33" i="1" s="1"/>
  <c r="CW33" i="1"/>
  <c r="V33" i="1" s="1"/>
  <c r="FR33" i="1"/>
  <c r="GL33" i="1"/>
  <c r="GO33" i="1"/>
  <c r="GP33" i="1"/>
  <c r="GV33" i="1"/>
  <c r="GX33" i="1" s="1"/>
  <c r="C34" i="1"/>
  <c r="D34" i="1"/>
  <c r="AC34" i="1"/>
  <c r="AD34" i="1"/>
  <c r="AE34" i="1"/>
  <c r="AF34" i="1"/>
  <c r="AG34" i="1"/>
  <c r="AH34" i="1"/>
  <c r="CV34" i="1" s="1"/>
  <c r="U34" i="1" s="1"/>
  <c r="AI34" i="1"/>
  <c r="AJ34" i="1"/>
  <c r="CQ34" i="1"/>
  <c r="P34" i="1" s="1"/>
  <c r="CS34" i="1"/>
  <c r="R34" i="1" s="1"/>
  <c r="GK34" i="1" s="1"/>
  <c r="CU34" i="1"/>
  <c r="T34" i="1" s="1"/>
  <c r="CW34" i="1"/>
  <c r="V34" i="1" s="1"/>
  <c r="CX34" i="1"/>
  <c r="W34" i="1" s="1"/>
  <c r="FR34" i="1"/>
  <c r="GL34" i="1"/>
  <c r="GO34" i="1"/>
  <c r="GP34" i="1"/>
  <c r="GV34" i="1"/>
  <c r="GX34" i="1"/>
  <c r="C35" i="1"/>
  <c r="D35" i="1"/>
  <c r="I35" i="1"/>
  <c r="AC35" i="1"/>
  <c r="AE35" i="1"/>
  <c r="H82" i="5" s="1"/>
  <c r="R82" i="5" s="1"/>
  <c r="AF35" i="1"/>
  <c r="AG35" i="1"/>
  <c r="CU35" i="1" s="1"/>
  <c r="T35" i="1" s="1"/>
  <c r="AH35" i="1"/>
  <c r="AI35" i="1"/>
  <c r="CW35" i="1" s="1"/>
  <c r="V35" i="1" s="1"/>
  <c r="AJ35" i="1"/>
  <c r="CQ35" i="1"/>
  <c r="P35" i="1" s="1"/>
  <c r="CV35" i="1"/>
  <c r="U35" i="1" s="1"/>
  <c r="CX35" i="1"/>
  <c r="W35" i="1" s="1"/>
  <c r="FR35" i="1"/>
  <c r="GL35" i="1"/>
  <c r="GO35" i="1"/>
  <c r="GP35" i="1"/>
  <c r="GV35" i="1"/>
  <c r="GX35" i="1" s="1"/>
  <c r="I36" i="1"/>
  <c r="E86" i="5" s="1"/>
  <c r="AC36" i="1"/>
  <c r="AE36" i="1"/>
  <c r="AD36" i="1" s="1"/>
  <c r="CR36" i="1" s="1"/>
  <c r="AF36" i="1"/>
  <c r="AG36" i="1"/>
  <c r="CU36" i="1" s="1"/>
  <c r="T36" i="1" s="1"/>
  <c r="AH36" i="1"/>
  <c r="CV36" i="1" s="1"/>
  <c r="AI36" i="1"/>
  <c r="AJ36" i="1"/>
  <c r="CX36" i="1" s="1"/>
  <c r="CT36" i="1"/>
  <c r="CW36" i="1"/>
  <c r="V36" i="1" s="1"/>
  <c r="FR36" i="1"/>
  <c r="GL36" i="1"/>
  <c r="GO36" i="1"/>
  <c r="GP36" i="1"/>
  <c r="GV36" i="1"/>
  <c r="GX36" i="1" s="1"/>
  <c r="C37" i="1"/>
  <c r="D37" i="1"/>
  <c r="I37" i="1"/>
  <c r="AC37" i="1"/>
  <c r="AE37" i="1"/>
  <c r="AF37" i="1"/>
  <c r="AG37" i="1"/>
  <c r="AH37" i="1"/>
  <c r="CV37" i="1" s="1"/>
  <c r="AI37" i="1"/>
  <c r="CW37" i="1" s="1"/>
  <c r="AJ37" i="1"/>
  <c r="CX37" i="1" s="1"/>
  <c r="W37" i="1" s="1"/>
  <c r="CU37" i="1"/>
  <c r="T37" i="1" s="1"/>
  <c r="FR37" i="1"/>
  <c r="GL37" i="1"/>
  <c r="GO37" i="1"/>
  <c r="GP37" i="1"/>
  <c r="GV37" i="1"/>
  <c r="I38" i="1"/>
  <c r="AC38" i="1"/>
  <c r="AE38" i="1"/>
  <c r="AF38" i="1"/>
  <c r="AG38" i="1"/>
  <c r="CU38" i="1" s="1"/>
  <c r="AH38" i="1"/>
  <c r="CV38" i="1" s="1"/>
  <c r="AI38" i="1"/>
  <c r="AJ38" i="1"/>
  <c r="CX38" i="1" s="1"/>
  <c r="CT38" i="1"/>
  <c r="CW38" i="1"/>
  <c r="FR38" i="1"/>
  <c r="GL38" i="1"/>
  <c r="GO38" i="1"/>
  <c r="GP38" i="1"/>
  <c r="GV38" i="1"/>
  <c r="C39" i="1"/>
  <c r="D39" i="1"/>
  <c r="AC39" i="1"/>
  <c r="AE39" i="1"/>
  <c r="AD39" i="1" s="1"/>
  <c r="AF39" i="1"/>
  <c r="AG39" i="1"/>
  <c r="CU39" i="1" s="1"/>
  <c r="T39" i="1" s="1"/>
  <c r="AH39" i="1"/>
  <c r="CV39" i="1" s="1"/>
  <c r="U39" i="1" s="1"/>
  <c r="AI39" i="1"/>
  <c r="AJ39" i="1"/>
  <c r="CX39" i="1" s="1"/>
  <c r="W39" i="1" s="1"/>
  <c r="CQ39" i="1"/>
  <c r="P39" i="1" s="1"/>
  <c r="CW39" i="1"/>
  <c r="V39" i="1" s="1"/>
  <c r="FR39" i="1"/>
  <c r="GL39" i="1"/>
  <c r="GO39" i="1"/>
  <c r="GP39" i="1"/>
  <c r="GV39" i="1"/>
  <c r="GX39" i="1" s="1"/>
  <c r="C40" i="1"/>
  <c r="D40" i="1"/>
  <c r="I40" i="1"/>
  <c r="AC40" i="1"/>
  <c r="AE40" i="1"/>
  <c r="AF40" i="1"/>
  <c r="AG40" i="1"/>
  <c r="CU40" i="1" s="1"/>
  <c r="AH40" i="1"/>
  <c r="AI40" i="1"/>
  <c r="CW40" i="1" s="1"/>
  <c r="AJ40" i="1"/>
  <c r="CX40" i="1" s="1"/>
  <c r="CV40" i="1"/>
  <c r="FR40" i="1"/>
  <c r="GL40" i="1"/>
  <c r="GO40" i="1"/>
  <c r="GP40" i="1"/>
  <c r="GV40" i="1"/>
  <c r="GX40" i="1" s="1"/>
  <c r="AC41" i="1"/>
  <c r="AE41" i="1"/>
  <c r="AD41" i="1" s="1"/>
  <c r="AF41" i="1"/>
  <c r="AG41" i="1"/>
  <c r="AH41" i="1"/>
  <c r="AI41" i="1"/>
  <c r="CW41" i="1" s="1"/>
  <c r="AJ41" i="1"/>
  <c r="CX41" i="1" s="1"/>
  <c r="CS41" i="1"/>
  <c r="CU41" i="1"/>
  <c r="CV41" i="1"/>
  <c r="FR41" i="1"/>
  <c r="GL41" i="1"/>
  <c r="GO41" i="1"/>
  <c r="GP41" i="1"/>
  <c r="GV41" i="1"/>
  <c r="AC42" i="1"/>
  <c r="AE42" i="1"/>
  <c r="AF42" i="1"/>
  <c r="AG42" i="1"/>
  <c r="CU42" i="1" s="1"/>
  <c r="AH42" i="1"/>
  <c r="AI42" i="1"/>
  <c r="CW42" i="1" s="1"/>
  <c r="AJ42" i="1"/>
  <c r="CT42" i="1"/>
  <c r="CV42" i="1"/>
  <c r="CX42" i="1"/>
  <c r="FR42" i="1"/>
  <c r="GL42" i="1"/>
  <c r="GO42" i="1"/>
  <c r="GP42" i="1"/>
  <c r="GV42" i="1"/>
  <c r="AC43" i="1"/>
  <c r="AE43" i="1"/>
  <c r="AF43" i="1"/>
  <c r="AG43" i="1"/>
  <c r="CU43" i="1" s="1"/>
  <c r="AH43" i="1"/>
  <c r="CV43" i="1" s="1"/>
  <c r="AI43" i="1"/>
  <c r="AJ43" i="1"/>
  <c r="CX43" i="1" s="1"/>
  <c r="CQ43" i="1"/>
  <c r="CT43" i="1"/>
  <c r="CW43" i="1"/>
  <c r="FR43" i="1"/>
  <c r="GL43" i="1"/>
  <c r="GO43" i="1"/>
  <c r="GP43" i="1"/>
  <c r="GV43" i="1"/>
  <c r="C44" i="1"/>
  <c r="D44" i="1"/>
  <c r="AC44" i="1"/>
  <c r="H120" i="5" s="1"/>
  <c r="AE44" i="1"/>
  <c r="AF44" i="1"/>
  <c r="AG44" i="1"/>
  <c r="AH44" i="1"/>
  <c r="CV44" i="1" s="1"/>
  <c r="U44" i="1" s="1"/>
  <c r="AI44" i="1"/>
  <c r="CW44" i="1" s="1"/>
  <c r="V44" i="1" s="1"/>
  <c r="AJ44" i="1"/>
  <c r="CX44" i="1" s="1"/>
  <c r="W44" i="1" s="1"/>
  <c r="CQ44" i="1"/>
  <c r="P44" i="1" s="1"/>
  <c r="K120" i="5" s="1"/>
  <c r="CU44" i="1"/>
  <c r="T44" i="1" s="1"/>
  <c r="FR44" i="1"/>
  <c r="GL44" i="1"/>
  <c r="GO44" i="1"/>
  <c r="GP44" i="1"/>
  <c r="GV44" i="1"/>
  <c r="GX44" i="1" s="1"/>
  <c r="I45" i="1"/>
  <c r="E124" i="5" s="1"/>
  <c r="AC45" i="1"/>
  <c r="AE45" i="1"/>
  <c r="CS45" i="1" s="1"/>
  <c r="R45" i="1" s="1"/>
  <c r="AF45" i="1"/>
  <c r="AG45" i="1"/>
  <c r="AH45" i="1"/>
  <c r="CV45" i="1" s="1"/>
  <c r="U45" i="1" s="1"/>
  <c r="AI45" i="1"/>
  <c r="CW45" i="1" s="1"/>
  <c r="V45" i="1" s="1"/>
  <c r="AJ45" i="1"/>
  <c r="CU45" i="1"/>
  <c r="T45" i="1" s="1"/>
  <c r="CX45" i="1"/>
  <c r="W45" i="1" s="1"/>
  <c r="FR45" i="1"/>
  <c r="GK45" i="1"/>
  <c r="GL45" i="1"/>
  <c r="GO45" i="1"/>
  <c r="GP45" i="1"/>
  <c r="GV45" i="1"/>
  <c r="GX45" i="1" s="1"/>
  <c r="I46" i="1"/>
  <c r="AC46" i="1"/>
  <c r="AE46" i="1"/>
  <c r="AF46" i="1"/>
  <c r="AG46" i="1"/>
  <c r="AH46" i="1"/>
  <c r="CV46" i="1" s="1"/>
  <c r="AI46" i="1"/>
  <c r="CW46" i="1" s="1"/>
  <c r="AJ46" i="1"/>
  <c r="CT46" i="1"/>
  <c r="S46" i="1" s="1"/>
  <c r="CU46" i="1"/>
  <c r="T46" i="1" s="1"/>
  <c r="CX46" i="1"/>
  <c r="FR46" i="1"/>
  <c r="GL46" i="1"/>
  <c r="GO46" i="1"/>
  <c r="GP46" i="1"/>
  <c r="GV46" i="1"/>
  <c r="C47" i="1"/>
  <c r="D47" i="1"/>
  <c r="I47" i="1"/>
  <c r="AC47" i="1"/>
  <c r="AE47" i="1"/>
  <c r="AF47" i="1"/>
  <c r="AG47" i="1"/>
  <c r="CU47" i="1" s="1"/>
  <c r="T47" i="1" s="1"/>
  <c r="AH47" i="1"/>
  <c r="AI47" i="1"/>
  <c r="CW47" i="1" s="1"/>
  <c r="V47" i="1" s="1"/>
  <c r="AJ47" i="1"/>
  <c r="CT47" i="1"/>
  <c r="S47" i="1" s="1"/>
  <c r="CV47" i="1"/>
  <c r="U47" i="1" s="1"/>
  <c r="CX47" i="1"/>
  <c r="FR47" i="1"/>
  <c r="GL47" i="1"/>
  <c r="GO47" i="1"/>
  <c r="GP47" i="1"/>
  <c r="GV47" i="1"/>
  <c r="GX47" i="1" s="1"/>
  <c r="AC48" i="1"/>
  <c r="AE48" i="1"/>
  <c r="AD48" i="1" s="1"/>
  <c r="CR48" i="1" s="1"/>
  <c r="AF48" i="1"/>
  <c r="AG48" i="1"/>
  <c r="CU48" i="1" s="1"/>
  <c r="AH48" i="1"/>
  <c r="CV48" i="1" s="1"/>
  <c r="AI48" i="1"/>
  <c r="CW48" i="1" s="1"/>
  <c r="AJ48" i="1"/>
  <c r="CS48" i="1"/>
  <c r="CT48" i="1"/>
  <c r="CX48" i="1"/>
  <c r="FR48" i="1"/>
  <c r="GL48" i="1"/>
  <c r="GO48" i="1"/>
  <c r="GP48" i="1"/>
  <c r="GV48" i="1"/>
  <c r="I49" i="1"/>
  <c r="E137" i="5" s="1"/>
  <c r="AC49" i="1"/>
  <c r="AE49" i="1"/>
  <c r="AF49" i="1"/>
  <c r="AG49" i="1"/>
  <c r="CU49" i="1" s="1"/>
  <c r="AH49" i="1"/>
  <c r="AI49" i="1"/>
  <c r="AJ49" i="1"/>
  <c r="CX49" i="1" s="1"/>
  <c r="CT49" i="1"/>
  <c r="S49" i="1" s="1"/>
  <c r="CV49" i="1"/>
  <c r="CW49" i="1"/>
  <c r="V49" i="1" s="1"/>
  <c r="FR49" i="1"/>
  <c r="GL49" i="1"/>
  <c r="GO49" i="1"/>
  <c r="GP49" i="1"/>
  <c r="GV49" i="1"/>
  <c r="GX49" i="1" s="1"/>
  <c r="C50" i="1"/>
  <c r="D50" i="1"/>
  <c r="I50" i="1"/>
  <c r="V50" i="1"/>
  <c r="AC50" i="1"/>
  <c r="H144" i="5" s="1"/>
  <c r="AD50" i="1"/>
  <c r="AE50" i="1"/>
  <c r="H143" i="5" s="1"/>
  <c r="R143" i="5" s="1"/>
  <c r="AF50" i="1"/>
  <c r="AG50" i="1"/>
  <c r="CU50" i="1" s="1"/>
  <c r="T50" i="1" s="1"/>
  <c r="AH50" i="1"/>
  <c r="CV50" i="1" s="1"/>
  <c r="AI50" i="1"/>
  <c r="AJ50" i="1"/>
  <c r="CS50" i="1"/>
  <c r="CT50" i="1"/>
  <c r="CW50" i="1"/>
  <c r="CX50" i="1"/>
  <c r="FR50" i="1"/>
  <c r="GL50" i="1"/>
  <c r="GO50" i="1"/>
  <c r="GP50" i="1"/>
  <c r="GV50" i="1"/>
  <c r="I51" i="1"/>
  <c r="E148" i="5" s="1"/>
  <c r="AC51" i="1"/>
  <c r="AE51" i="1"/>
  <c r="AF51" i="1"/>
  <c r="AG51" i="1"/>
  <c r="CU51" i="1" s="1"/>
  <c r="AH51" i="1"/>
  <c r="AI51" i="1"/>
  <c r="CW51" i="1" s="1"/>
  <c r="V51" i="1" s="1"/>
  <c r="AJ51" i="1"/>
  <c r="CX51" i="1" s="1"/>
  <c r="CV51" i="1"/>
  <c r="FR51" i="1"/>
  <c r="GL51" i="1"/>
  <c r="GO51" i="1"/>
  <c r="GP51" i="1"/>
  <c r="GV51" i="1"/>
  <c r="C52" i="1"/>
  <c r="D52" i="1"/>
  <c r="I52" i="1"/>
  <c r="AC52" i="1"/>
  <c r="AD52" i="1"/>
  <c r="AE52" i="1"/>
  <c r="AF52" i="1"/>
  <c r="AG52" i="1"/>
  <c r="CU52" i="1" s="1"/>
  <c r="T52" i="1" s="1"/>
  <c r="AH52" i="1"/>
  <c r="CV52" i="1" s="1"/>
  <c r="AI52" i="1"/>
  <c r="AJ52" i="1"/>
  <c r="CX52" i="1" s="1"/>
  <c r="CS52" i="1"/>
  <c r="CT52" i="1"/>
  <c r="CW52" i="1"/>
  <c r="FR52" i="1"/>
  <c r="GL52" i="1"/>
  <c r="GO52" i="1"/>
  <c r="GP52" i="1"/>
  <c r="GV52" i="1"/>
  <c r="AC53" i="1"/>
  <c r="AE53" i="1"/>
  <c r="AD53" i="1" s="1"/>
  <c r="CR53" i="1" s="1"/>
  <c r="AF53" i="1"/>
  <c r="AG53" i="1"/>
  <c r="CU53" i="1" s="1"/>
  <c r="AH53" i="1"/>
  <c r="AI53" i="1"/>
  <c r="CW53" i="1" s="1"/>
  <c r="AJ53" i="1"/>
  <c r="CX53" i="1" s="1"/>
  <c r="CS53" i="1"/>
  <c r="CV53" i="1"/>
  <c r="FR53" i="1"/>
  <c r="GL53" i="1"/>
  <c r="GO53" i="1"/>
  <c r="GP53" i="1"/>
  <c r="GV53" i="1"/>
  <c r="AC54" i="1"/>
  <c r="AE54" i="1"/>
  <c r="AF54" i="1"/>
  <c r="AG54" i="1"/>
  <c r="CU54" i="1" s="1"/>
  <c r="AH54" i="1"/>
  <c r="CV54" i="1" s="1"/>
  <c r="AI54" i="1"/>
  <c r="CW54" i="1" s="1"/>
  <c r="AJ54" i="1"/>
  <c r="CX54" i="1" s="1"/>
  <c r="CQ54" i="1"/>
  <c r="FR54" i="1"/>
  <c r="GL54" i="1"/>
  <c r="GO54" i="1"/>
  <c r="GP54" i="1"/>
  <c r="GV54" i="1"/>
  <c r="C55" i="1"/>
  <c r="D55" i="1"/>
  <c r="I55" i="1"/>
  <c r="AC55" i="1"/>
  <c r="H167" i="5" s="1"/>
  <c r="AE55" i="1"/>
  <c r="AF55" i="1"/>
  <c r="AG55" i="1"/>
  <c r="CU55" i="1" s="1"/>
  <c r="AH55" i="1"/>
  <c r="CV55" i="1" s="1"/>
  <c r="U55" i="1" s="1"/>
  <c r="AI55" i="1"/>
  <c r="CW55" i="1" s="1"/>
  <c r="V55" i="1" s="1"/>
  <c r="AJ55" i="1"/>
  <c r="CX55" i="1" s="1"/>
  <c r="W55" i="1" s="1"/>
  <c r="FR55" i="1"/>
  <c r="GL55" i="1"/>
  <c r="GO55" i="1"/>
  <c r="GP55" i="1"/>
  <c r="GV55" i="1"/>
  <c r="GX55" i="1" s="1"/>
  <c r="C56" i="1"/>
  <c r="D56" i="1"/>
  <c r="I56" i="1"/>
  <c r="AC56" i="1"/>
  <c r="AD56" i="1"/>
  <c r="AE56" i="1"/>
  <c r="H176" i="5" s="1"/>
  <c r="R176" i="5" s="1"/>
  <c r="AF56" i="1"/>
  <c r="AG56" i="1"/>
  <c r="AH56" i="1"/>
  <c r="CV56" i="1" s="1"/>
  <c r="U56" i="1" s="1"/>
  <c r="AI56" i="1"/>
  <c r="AJ56" i="1"/>
  <c r="CX56" i="1" s="1"/>
  <c r="W56" i="1" s="1"/>
  <c r="CT56" i="1"/>
  <c r="S56" i="1" s="1"/>
  <c r="K174" i="5" s="1"/>
  <c r="CU56" i="1"/>
  <c r="T56" i="1" s="1"/>
  <c r="CW56" i="1"/>
  <c r="V56" i="1" s="1"/>
  <c r="FR56" i="1"/>
  <c r="GL56" i="1"/>
  <c r="GO56" i="1"/>
  <c r="GP56" i="1"/>
  <c r="GV56" i="1"/>
  <c r="C57" i="1"/>
  <c r="D57" i="1"/>
  <c r="I57" i="1"/>
  <c r="AC57" i="1"/>
  <c r="AE57" i="1"/>
  <c r="AF57" i="1"/>
  <c r="AG57" i="1"/>
  <c r="AH57" i="1"/>
  <c r="CV57" i="1" s="1"/>
  <c r="U57" i="1" s="1"/>
  <c r="AI57" i="1"/>
  <c r="AJ57" i="1"/>
  <c r="CX57" i="1" s="1"/>
  <c r="W57" i="1" s="1"/>
  <c r="CU57" i="1"/>
  <c r="T57" i="1" s="1"/>
  <c r="CW57" i="1"/>
  <c r="V57" i="1" s="1"/>
  <c r="FR57" i="1"/>
  <c r="GL57" i="1"/>
  <c r="GO57" i="1"/>
  <c r="GP57" i="1"/>
  <c r="GV57" i="1"/>
  <c r="GX57" i="1" s="1"/>
  <c r="I58" i="1"/>
  <c r="E191" i="5" s="1"/>
  <c r="AC58" i="1"/>
  <c r="AE58" i="1"/>
  <c r="CS58" i="1" s="1"/>
  <c r="AF58" i="1"/>
  <c r="AG58" i="1"/>
  <c r="CU58" i="1" s="1"/>
  <c r="T58" i="1" s="1"/>
  <c r="AH58" i="1"/>
  <c r="AI58" i="1"/>
  <c r="CW58" i="1" s="1"/>
  <c r="AJ58" i="1"/>
  <c r="CT58" i="1"/>
  <c r="S58" i="1" s="1"/>
  <c r="CV58" i="1"/>
  <c r="U58" i="1" s="1"/>
  <c r="CX58" i="1"/>
  <c r="FR58" i="1"/>
  <c r="GL58" i="1"/>
  <c r="GO58" i="1"/>
  <c r="GP58" i="1"/>
  <c r="GV58" i="1"/>
  <c r="GX58" i="1" s="1"/>
  <c r="I59" i="1"/>
  <c r="AC59" i="1"/>
  <c r="AD59" i="1"/>
  <c r="CR59" i="1" s="1"/>
  <c r="AE59" i="1"/>
  <c r="AF59" i="1"/>
  <c r="AG59" i="1"/>
  <c r="AH59" i="1"/>
  <c r="CV59" i="1" s="1"/>
  <c r="AI59" i="1"/>
  <c r="AJ59" i="1"/>
  <c r="CX59" i="1" s="1"/>
  <c r="W59" i="1" s="1"/>
  <c r="CS59" i="1"/>
  <c r="R59" i="1" s="1"/>
  <c r="GK59" i="1" s="1"/>
  <c r="CT59" i="1"/>
  <c r="S59" i="1" s="1"/>
  <c r="CY59" i="1" s="1"/>
  <c r="X59" i="1" s="1"/>
  <c r="T192" i="5" s="1"/>
  <c r="CU59" i="1"/>
  <c r="T59" i="1" s="1"/>
  <c r="CW59" i="1"/>
  <c r="FR59" i="1"/>
  <c r="GL59" i="1"/>
  <c r="GO59" i="1"/>
  <c r="GP59" i="1"/>
  <c r="GV59" i="1"/>
  <c r="I60" i="1"/>
  <c r="E193" i="5" s="1"/>
  <c r="AC60" i="1"/>
  <c r="AE60" i="1"/>
  <c r="AD60" i="1" s="1"/>
  <c r="AF60" i="1"/>
  <c r="AG60" i="1"/>
  <c r="CU60" i="1" s="1"/>
  <c r="AH60" i="1"/>
  <c r="AI60" i="1"/>
  <c r="AJ60" i="1"/>
  <c r="CX60" i="1" s="1"/>
  <c r="W60" i="1" s="1"/>
  <c r="CR60" i="1"/>
  <c r="Q60" i="1" s="1"/>
  <c r="CS60" i="1"/>
  <c r="R60" i="1" s="1"/>
  <c r="GK60" i="1" s="1"/>
  <c r="CV60" i="1"/>
  <c r="U60" i="1" s="1"/>
  <c r="CW60" i="1"/>
  <c r="V60" i="1" s="1"/>
  <c r="FR60" i="1"/>
  <c r="GL60" i="1"/>
  <c r="GO60" i="1"/>
  <c r="GP60" i="1"/>
  <c r="GV60" i="1"/>
  <c r="GX60" i="1" s="1"/>
  <c r="C61" i="1"/>
  <c r="D61" i="1"/>
  <c r="I61" i="1"/>
  <c r="S61" i="1"/>
  <c r="K197" i="5" s="1"/>
  <c r="AC61" i="1"/>
  <c r="AE61" i="1"/>
  <c r="AD61" i="1" s="1"/>
  <c r="CR61" i="1" s="1"/>
  <c r="AF61" i="1"/>
  <c r="AG61" i="1"/>
  <c r="CU61" i="1" s="1"/>
  <c r="T61" i="1" s="1"/>
  <c r="AH61" i="1"/>
  <c r="CV61" i="1" s="1"/>
  <c r="AI61" i="1"/>
  <c r="CW61" i="1" s="1"/>
  <c r="V61" i="1" s="1"/>
  <c r="AJ61" i="1"/>
  <c r="CS61" i="1"/>
  <c r="R61" i="1" s="1"/>
  <c r="GK61" i="1" s="1"/>
  <c r="CT61" i="1"/>
  <c r="CX61" i="1"/>
  <c r="W61" i="1" s="1"/>
  <c r="FR61" i="1"/>
  <c r="GL61" i="1"/>
  <c r="GO61" i="1"/>
  <c r="GP61" i="1"/>
  <c r="GV61" i="1"/>
  <c r="I62" i="1"/>
  <c r="E202" i="5" s="1"/>
  <c r="AC62" i="1"/>
  <c r="AE62" i="1"/>
  <c r="AF62" i="1"/>
  <c r="AG62" i="1"/>
  <c r="CU62" i="1" s="1"/>
  <c r="AH62" i="1"/>
  <c r="AI62" i="1"/>
  <c r="AJ62" i="1"/>
  <c r="CX62" i="1" s="1"/>
  <c r="CT62" i="1"/>
  <c r="S62" i="1" s="1"/>
  <c r="CV62" i="1"/>
  <c r="CW62" i="1"/>
  <c r="V62" i="1" s="1"/>
  <c r="FR62" i="1"/>
  <c r="GL62" i="1"/>
  <c r="GO62" i="1"/>
  <c r="GP62" i="1"/>
  <c r="GV62" i="1"/>
  <c r="C63" i="1"/>
  <c r="D63" i="1"/>
  <c r="I63" i="1"/>
  <c r="AC63" i="1"/>
  <c r="AD63" i="1"/>
  <c r="AE63" i="1"/>
  <c r="AF63" i="1"/>
  <c r="AG63" i="1"/>
  <c r="AH63" i="1"/>
  <c r="CV63" i="1" s="1"/>
  <c r="AI63" i="1"/>
  <c r="AJ63" i="1"/>
  <c r="CX63" i="1" s="1"/>
  <c r="CS63" i="1"/>
  <c r="CT63" i="1"/>
  <c r="CU63" i="1"/>
  <c r="CW63" i="1"/>
  <c r="FR63" i="1"/>
  <c r="GL63" i="1"/>
  <c r="GO63" i="1"/>
  <c r="GP63" i="1"/>
  <c r="GV63" i="1"/>
  <c r="AC64" i="1"/>
  <c r="AE64" i="1"/>
  <c r="AD64" i="1" s="1"/>
  <c r="CR64" i="1" s="1"/>
  <c r="AF64" i="1"/>
  <c r="AG64" i="1"/>
  <c r="CU64" i="1" s="1"/>
  <c r="AH64" i="1"/>
  <c r="AI64" i="1"/>
  <c r="CW64" i="1" s="1"/>
  <c r="AJ64" i="1"/>
  <c r="CX64" i="1" s="1"/>
  <c r="CS64" i="1"/>
  <c r="CV64" i="1"/>
  <c r="FR64" i="1"/>
  <c r="GL64" i="1"/>
  <c r="GO64" i="1"/>
  <c r="GP64" i="1"/>
  <c r="GV64" i="1"/>
  <c r="C65" i="1"/>
  <c r="D65" i="1"/>
  <c r="I65" i="1"/>
  <c r="AC65" i="1"/>
  <c r="AE65" i="1"/>
  <c r="AF65" i="1"/>
  <c r="AG65" i="1"/>
  <c r="CU65" i="1" s="1"/>
  <c r="T65" i="1" s="1"/>
  <c r="AH65" i="1"/>
  <c r="CV65" i="1" s="1"/>
  <c r="AI65" i="1"/>
  <c r="CW65" i="1" s="1"/>
  <c r="V65" i="1" s="1"/>
  <c r="AJ65" i="1"/>
  <c r="CS65" i="1"/>
  <c r="R65" i="1" s="1"/>
  <c r="CX65" i="1"/>
  <c r="W65" i="1" s="1"/>
  <c r="FR65" i="1"/>
  <c r="GL65" i="1"/>
  <c r="GO65" i="1"/>
  <c r="GP65" i="1"/>
  <c r="GV65" i="1"/>
  <c r="C66" i="1"/>
  <c r="D66" i="1"/>
  <c r="I66" i="1"/>
  <c r="U66" i="1"/>
  <c r="AC66" i="1"/>
  <c r="AE66" i="1"/>
  <c r="AF66" i="1"/>
  <c r="AG66" i="1"/>
  <c r="CU66" i="1" s="1"/>
  <c r="T66" i="1" s="1"/>
  <c r="AH66" i="1"/>
  <c r="AI66" i="1"/>
  <c r="CW66" i="1" s="1"/>
  <c r="AJ66" i="1"/>
  <c r="CT66" i="1"/>
  <c r="S66" i="1" s="1"/>
  <c r="CV66" i="1"/>
  <c r="CX66" i="1"/>
  <c r="FR66" i="1"/>
  <c r="GL66" i="1"/>
  <c r="GO66" i="1"/>
  <c r="GP66" i="1"/>
  <c r="GV66" i="1"/>
  <c r="GX66" i="1" s="1"/>
  <c r="C67" i="1"/>
  <c r="D67" i="1"/>
  <c r="I67" i="1"/>
  <c r="AC67" i="1"/>
  <c r="H240" i="5" s="1"/>
  <c r="AE67" i="1"/>
  <c r="AF67" i="1"/>
  <c r="AG67" i="1"/>
  <c r="CU67" i="1" s="1"/>
  <c r="T67" i="1" s="1"/>
  <c r="AH67" i="1"/>
  <c r="CV67" i="1" s="1"/>
  <c r="U67" i="1" s="1"/>
  <c r="AI67" i="1"/>
  <c r="CW67" i="1" s="1"/>
  <c r="V67" i="1" s="1"/>
  <c r="AJ67" i="1"/>
  <c r="CX67" i="1" s="1"/>
  <c r="CQ67" i="1"/>
  <c r="P67" i="1" s="1"/>
  <c r="K240" i="5" s="1"/>
  <c r="FR67" i="1"/>
  <c r="GL67" i="1"/>
  <c r="GO67" i="1"/>
  <c r="GP67" i="1"/>
  <c r="GV67" i="1"/>
  <c r="GX67" i="1" s="1"/>
  <c r="AC68" i="1"/>
  <c r="AD68" i="1"/>
  <c r="CR68" i="1" s="1"/>
  <c r="AE68" i="1"/>
  <c r="CS68" i="1" s="1"/>
  <c r="AF68" i="1"/>
  <c r="AG68" i="1"/>
  <c r="CU68" i="1" s="1"/>
  <c r="AH68" i="1"/>
  <c r="CV68" i="1" s="1"/>
  <c r="AI68" i="1"/>
  <c r="CW68" i="1" s="1"/>
  <c r="AJ68" i="1"/>
  <c r="CX68" i="1" s="1"/>
  <c r="CQ68" i="1"/>
  <c r="CT68" i="1"/>
  <c r="FR68" i="1"/>
  <c r="GL68" i="1"/>
  <c r="GO68" i="1"/>
  <c r="GP68" i="1"/>
  <c r="GV68" i="1"/>
  <c r="AC69" i="1"/>
  <c r="AD69" i="1"/>
  <c r="CR69" i="1" s="1"/>
  <c r="AE69" i="1"/>
  <c r="AF69" i="1"/>
  <c r="AG69" i="1"/>
  <c r="AH69" i="1"/>
  <c r="CV69" i="1" s="1"/>
  <c r="AI69" i="1"/>
  <c r="CW69" i="1" s="1"/>
  <c r="AJ69" i="1"/>
  <c r="CX69" i="1" s="1"/>
  <c r="CQ69" i="1"/>
  <c r="CS69" i="1"/>
  <c r="CU69" i="1"/>
  <c r="FR69" i="1"/>
  <c r="GL69" i="1"/>
  <c r="GO69" i="1"/>
  <c r="GP69" i="1"/>
  <c r="GV69" i="1"/>
  <c r="C70" i="1"/>
  <c r="D70" i="1"/>
  <c r="I70" i="1"/>
  <c r="AC70" i="1"/>
  <c r="CQ70" i="1" s="1"/>
  <c r="P70" i="1" s="1"/>
  <c r="AE70" i="1"/>
  <c r="AF70" i="1"/>
  <c r="CT70" i="1" s="1"/>
  <c r="S70" i="1" s="1"/>
  <c r="K249" i="5" s="1"/>
  <c r="AG70" i="1"/>
  <c r="AH70" i="1"/>
  <c r="AI70" i="1"/>
  <c r="CW70" i="1" s="1"/>
  <c r="V70" i="1" s="1"/>
  <c r="AJ70" i="1"/>
  <c r="CU70" i="1"/>
  <c r="T70" i="1" s="1"/>
  <c r="CV70" i="1"/>
  <c r="U70" i="1" s="1"/>
  <c r="CX70" i="1"/>
  <c r="W70" i="1" s="1"/>
  <c r="FR70" i="1"/>
  <c r="GL70" i="1"/>
  <c r="GO70" i="1"/>
  <c r="GP70" i="1"/>
  <c r="GV70" i="1"/>
  <c r="GX70" i="1" s="1"/>
  <c r="I71" i="1"/>
  <c r="E255" i="5" s="1"/>
  <c r="AC71" i="1"/>
  <c r="AE71" i="1"/>
  <c r="AF71" i="1"/>
  <c r="AG71" i="1"/>
  <c r="CU71" i="1" s="1"/>
  <c r="T71" i="1" s="1"/>
  <c r="AH71" i="1"/>
  <c r="CV71" i="1" s="1"/>
  <c r="AI71" i="1"/>
  <c r="CW71" i="1" s="1"/>
  <c r="V71" i="1" s="1"/>
  <c r="AJ71" i="1"/>
  <c r="CX71" i="1" s="1"/>
  <c r="W71" i="1" s="1"/>
  <c r="CQ71" i="1"/>
  <c r="P71" i="1" s="1"/>
  <c r="FR71" i="1"/>
  <c r="GL71" i="1"/>
  <c r="GO71" i="1"/>
  <c r="GP71" i="1"/>
  <c r="GV71" i="1"/>
  <c r="GX71" i="1" s="1"/>
  <c r="C72" i="1"/>
  <c r="D72" i="1"/>
  <c r="I72" i="1"/>
  <c r="AC72" i="1"/>
  <c r="AE72" i="1"/>
  <c r="AF72" i="1"/>
  <c r="AG72" i="1"/>
  <c r="CU72" i="1" s="1"/>
  <c r="T72" i="1" s="1"/>
  <c r="AH72" i="1"/>
  <c r="AI72" i="1"/>
  <c r="CW72" i="1" s="1"/>
  <c r="V72" i="1" s="1"/>
  <c r="AJ72" i="1"/>
  <c r="CT72" i="1"/>
  <c r="S72" i="1" s="1"/>
  <c r="K259" i="5" s="1"/>
  <c r="CV72" i="1"/>
  <c r="CX72" i="1"/>
  <c r="W72" i="1" s="1"/>
  <c r="FR72" i="1"/>
  <c r="GL72" i="1"/>
  <c r="GO72" i="1"/>
  <c r="GP72" i="1"/>
  <c r="GV72" i="1"/>
  <c r="C73" i="1"/>
  <c r="D73" i="1"/>
  <c r="I73" i="1"/>
  <c r="AC73" i="1"/>
  <c r="AD73" i="1"/>
  <c r="AE73" i="1"/>
  <c r="AF73" i="1"/>
  <c r="AG73" i="1"/>
  <c r="CU73" i="1" s="1"/>
  <c r="T73" i="1" s="1"/>
  <c r="AH73" i="1"/>
  <c r="CV73" i="1" s="1"/>
  <c r="AI73" i="1"/>
  <c r="AJ73" i="1"/>
  <c r="CX73" i="1" s="1"/>
  <c r="W73" i="1" s="1"/>
  <c r="CQ73" i="1"/>
  <c r="CS73" i="1"/>
  <c r="CW73" i="1"/>
  <c r="FR73" i="1"/>
  <c r="GL73" i="1"/>
  <c r="GO73" i="1"/>
  <c r="GP73" i="1"/>
  <c r="GV73" i="1"/>
  <c r="GX73" i="1"/>
  <c r="C74" i="1"/>
  <c r="D74" i="1"/>
  <c r="I74" i="1"/>
  <c r="AC74" i="1"/>
  <c r="H282" i="5" s="1"/>
  <c r="AE74" i="1"/>
  <c r="AF74" i="1"/>
  <c r="AG74" i="1"/>
  <c r="CU74" i="1" s="1"/>
  <c r="T74" i="1" s="1"/>
  <c r="AH74" i="1"/>
  <c r="CV74" i="1" s="1"/>
  <c r="U74" i="1" s="1"/>
  <c r="AI74" i="1"/>
  <c r="CW74" i="1" s="1"/>
  <c r="AJ74" i="1"/>
  <c r="CX74" i="1" s="1"/>
  <c r="W74" i="1" s="1"/>
  <c r="FR74" i="1"/>
  <c r="GL74" i="1"/>
  <c r="GO74" i="1"/>
  <c r="GP74" i="1"/>
  <c r="GV74" i="1"/>
  <c r="GX74" i="1" s="1"/>
  <c r="I75" i="1"/>
  <c r="E286" i="5" s="1"/>
  <c r="AC75" i="1"/>
  <c r="AE75" i="1"/>
  <c r="AF75" i="1"/>
  <c r="AG75" i="1"/>
  <c r="AH75" i="1"/>
  <c r="CV75" i="1" s="1"/>
  <c r="AI75" i="1"/>
  <c r="CW75" i="1" s="1"/>
  <c r="V75" i="1" s="1"/>
  <c r="AJ75" i="1"/>
  <c r="CX75" i="1" s="1"/>
  <c r="W75" i="1" s="1"/>
  <c r="CU75" i="1"/>
  <c r="T75" i="1" s="1"/>
  <c r="FR75" i="1"/>
  <c r="GL75" i="1"/>
  <c r="GO75" i="1"/>
  <c r="GP75" i="1"/>
  <c r="GV75" i="1"/>
  <c r="GX75" i="1" s="1"/>
  <c r="AC76" i="1"/>
  <c r="AE76" i="1"/>
  <c r="AD76" i="1" s="1"/>
  <c r="CR76" i="1" s="1"/>
  <c r="AF76" i="1"/>
  <c r="AG76" i="1"/>
  <c r="CU76" i="1" s="1"/>
  <c r="AH76" i="1"/>
  <c r="CV76" i="1" s="1"/>
  <c r="AI76" i="1"/>
  <c r="CW76" i="1" s="1"/>
  <c r="AJ76" i="1"/>
  <c r="CX76" i="1" s="1"/>
  <c r="FR76" i="1"/>
  <c r="GL76" i="1"/>
  <c r="GO76" i="1"/>
  <c r="GP76" i="1"/>
  <c r="GV76" i="1"/>
  <c r="C77" i="1"/>
  <c r="D77" i="1"/>
  <c r="I77" i="1"/>
  <c r="AC77" i="1"/>
  <c r="H292" i="5" s="1"/>
  <c r="AE77" i="1"/>
  <c r="AF77" i="1"/>
  <c r="AG77" i="1"/>
  <c r="CU77" i="1" s="1"/>
  <c r="T77" i="1" s="1"/>
  <c r="AH77" i="1"/>
  <c r="CV77" i="1" s="1"/>
  <c r="U77" i="1" s="1"/>
  <c r="AI77" i="1"/>
  <c r="CW77" i="1" s="1"/>
  <c r="V77" i="1" s="1"/>
  <c r="AJ77" i="1"/>
  <c r="CX77" i="1" s="1"/>
  <c r="CQ77" i="1"/>
  <c r="P77" i="1" s="1"/>
  <c r="K292" i="5" s="1"/>
  <c r="FR77" i="1"/>
  <c r="GL77" i="1"/>
  <c r="GO77" i="1"/>
  <c r="GP77" i="1"/>
  <c r="GV77" i="1"/>
  <c r="AC78" i="1"/>
  <c r="AE78" i="1"/>
  <c r="AF78" i="1"/>
  <c r="AG78" i="1"/>
  <c r="CU78" i="1" s="1"/>
  <c r="AH78" i="1"/>
  <c r="AI78" i="1"/>
  <c r="CW78" i="1" s="1"/>
  <c r="AJ78" i="1"/>
  <c r="CT78" i="1"/>
  <c r="CV78" i="1"/>
  <c r="CX78" i="1"/>
  <c r="FR78" i="1"/>
  <c r="GL78" i="1"/>
  <c r="GO78" i="1"/>
  <c r="GP78" i="1"/>
  <c r="GV78" i="1"/>
  <c r="B80" i="1"/>
  <c r="B26" i="1" s="1"/>
  <c r="C80" i="1"/>
  <c r="C26" i="1" s="1"/>
  <c r="D80" i="1"/>
  <c r="D26" i="1" s="1"/>
  <c r="F80" i="1"/>
  <c r="F26" i="1" s="1"/>
  <c r="G80" i="1"/>
  <c r="BB80" i="1"/>
  <c r="BB26" i="1" s="1"/>
  <c r="BX80" i="1"/>
  <c r="CK80" i="1"/>
  <c r="CK26" i="1" s="1"/>
  <c r="CL80" i="1"/>
  <c r="CL26" i="1" s="1"/>
  <c r="F93" i="1"/>
  <c r="D112" i="1"/>
  <c r="E114" i="1"/>
  <c r="Z114" i="1"/>
  <c r="AA114" i="1"/>
  <c r="AM114" i="1"/>
  <c r="AN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S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C116" i="1"/>
  <c r="D116" i="1"/>
  <c r="AC116" i="1"/>
  <c r="AE116" i="1"/>
  <c r="AF116" i="1"/>
  <c r="AG116" i="1"/>
  <c r="AH116" i="1"/>
  <c r="AI116" i="1"/>
  <c r="CW116" i="1" s="1"/>
  <c r="V116" i="1" s="1"/>
  <c r="AJ116" i="1"/>
  <c r="CX116" i="1" s="1"/>
  <c r="W116" i="1" s="1"/>
  <c r="CQ116" i="1"/>
  <c r="P116" i="1" s="1"/>
  <c r="CU116" i="1"/>
  <c r="T116" i="1" s="1"/>
  <c r="CV116" i="1"/>
  <c r="U116" i="1" s="1"/>
  <c r="FR116" i="1"/>
  <c r="GL116" i="1"/>
  <c r="GO116" i="1"/>
  <c r="GP116" i="1"/>
  <c r="GV116" i="1"/>
  <c r="GX116" i="1" s="1"/>
  <c r="C117" i="1"/>
  <c r="D117" i="1"/>
  <c r="R117" i="1"/>
  <c r="AC117" i="1"/>
  <c r="AD117" i="1"/>
  <c r="AE117" i="1"/>
  <c r="H316" i="5" s="1"/>
  <c r="R316" i="5" s="1"/>
  <c r="AF117" i="1"/>
  <c r="AG117" i="1"/>
  <c r="AH117" i="1"/>
  <c r="CV117" i="1" s="1"/>
  <c r="U117" i="1" s="1"/>
  <c r="AI117" i="1"/>
  <c r="CW117" i="1" s="1"/>
  <c r="V117" i="1" s="1"/>
  <c r="AJ117" i="1"/>
  <c r="CX117" i="1" s="1"/>
  <c r="W117" i="1" s="1"/>
  <c r="CQ117" i="1"/>
  <c r="P117" i="1" s="1"/>
  <c r="CS117" i="1"/>
  <c r="CU117" i="1"/>
  <c r="T117" i="1" s="1"/>
  <c r="FR117" i="1"/>
  <c r="GL117" i="1"/>
  <c r="GO117" i="1"/>
  <c r="GP117" i="1"/>
  <c r="GV117" i="1"/>
  <c r="GX117" i="1"/>
  <c r="C118" i="1"/>
  <c r="D118" i="1"/>
  <c r="AC118" i="1"/>
  <c r="CQ118" i="1" s="1"/>
  <c r="P118" i="1" s="1"/>
  <c r="AE118" i="1"/>
  <c r="AF118" i="1"/>
  <c r="AG118" i="1"/>
  <c r="AH118" i="1"/>
  <c r="CV118" i="1" s="1"/>
  <c r="U118" i="1" s="1"/>
  <c r="AI118" i="1"/>
  <c r="CW118" i="1" s="1"/>
  <c r="V118" i="1" s="1"/>
  <c r="AJ118" i="1"/>
  <c r="CX118" i="1" s="1"/>
  <c r="W118" i="1" s="1"/>
  <c r="CU118" i="1"/>
  <c r="T118" i="1" s="1"/>
  <c r="FR118" i="1"/>
  <c r="GL118" i="1"/>
  <c r="GO118" i="1"/>
  <c r="GP118" i="1"/>
  <c r="GV118" i="1"/>
  <c r="GX118" i="1" s="1"/>
  <c r="C119" i="1"/>
  <c r="D119" i="1"/>
  <c r="AC119" i="1"/>
  <c r="AD119" i="1"/>
  <c r="AE119" i="1"/>
  <c r="H332" i="5" s="1"/>
  <c r="R332" i="5" s="1"/>
  <c r="AF119" i="1"/>
  <c r="AG119" i="1"/>
  <c r="AH119" i="1"/>
  <c r="CV119" i="1" s="1"/>
  <c r="U119" i="1" s="1"/>
  <c r="AI119" i="1"/>
  <c r="AJ119" i="1"/>
  <c r="CX119" i="1" s="1"/>
  <c r="W119" i="1" s="1"/>
  <c r="CQ119" i="1"/>
  <c r="P119" i="1" s="1"/>
  <c r="CS119" i="1"/>
  <c r="R119" i="1" s="1"/>
  <c r="K332" i="5" s="1"/>
  <c r="CU119" i="1"/>
  <c r="T119" i="1" s="1"/>
  <c r="CW119" i="1"/>
  <c r="V119" i="1" s="1"/>
  <c r="FR119" i="1"/>
  <c r="GL119" i="1"/>
  <c r="GO119" i="1"/>
  <c r="GP119" i="1"/>
  <c r="GV119" i="1"/>
  <c r="GX119" i="1"/>
  <c r="C120" i="1"/>
  <c r="D120" i="1"/>
  <c r="AC120" i="1"/>
  <c r="H341" i="5" s="1"/>
  <c r="AD120" i="1"/>
  <c r="AE120" i="1"/>
  <c r="H340" i="5" s="1"/>
  <c r="R340" i="5" s="1"/>
  <c r="AF120" i="1"/>
  <c r="AG120" i="1"/>
  <c r="AH120" i="1"/>
  <c r="CV120" i="1" s="1"/>
  <c r="U120" i="1" s="1"/>
  <c r="AI120" i="1"/>
  <c r="AJ120" i="1"/>
  <c r="CX120" i="1" s="1"/>
  <c r="W120" i="1" s="1"/>
  <c r="CQ120" i="1"/>
  <c r="P120" i="1" s="1"/>
  <c r="K341" i="5" s="1"/>
  <c r="CS120" i="1"/>
  <c r="R120" i="1" s="1"/>
  <c r="K340" i="5" s="1"/>
  <c r="CU120" i="1"/>
  <c r="T120" i="1" s="1"/>
  <c r="CW120" i="1"/>
  <c r="V120" i="1" s="1"/>
  <c r="FR120" i="1"/>
  <c r="GL120" i="1"/>
  <c r="GO120" i="1"/>
  <c r="GP120" i="1"/>
  <c r="GV120" i="1"/>
  <c r="GX120" i="1"/>
  <c r="I121" i="1"/>
  <c r="E345" i="5" s="1"/>
  <c r="AC121" i="1"/>
  <c r="AE121" i="1"/>
  <c r="AF121" i="1"/>
  <c r="AG121" i="1"/>
  <c r="CU121" i="1" s="1"/>
  <c r="T121" i="1" s="1"/>
  <c r="AH121" i="1"/>
  <c r="AI121" i="1"/>
  <c r="CW121" i="1" s="1"/>
  <c r="V121" i="1" s="1"/>
  <c r="AJ121" i="1"/>
  <c r="CT121" i="1"/>
  <c r="S121" i="1" s="1"/>
  <c r="CV121" i="1"/>
  <c r="U121" i="1" s="1"/>
  <c r="CX121" i="1"/>
  <c r="W121" i="1" s="1"/>
  <c r="FR121" i="1"/>
  <c r="GL121" i="1"/>
  <c r="GO121" i="1"/>
  <c r="GP121" i="1"/>
  <c r="GV121" i="1"/>
  <c r="GX121" i="1" s="1"/>
  <c r="I122" i="1"/>
  <c r="AC122" i="1"/>
  <c r="AD122" i="1"/>
  <c r="CR122" i="1" s="1"/>
  <c r="Q122" i="1" s="1"/>
  <c r="AE122" i="1"/>
  <c r="AF122" i="1"/>
  <c r="AG122" i="1"/>
  <c r="AH122" i="1"/>
  <c r="CV122" i="1" s="1"/>
  <c r="U122" i="1" s="1"/>
  <c r="AI122" i="1"/>
  <c r="AJ122" i="1"/>
  <c r="CX122" i="1" s="1"/>
  <c r="W122" i="1" s="1"/>
  <c r="CQ122" i="1"/>
  <c r="CS122" i="1"/>
  <c r="R122" i="1" s="1"/>
  <c r="GK122" i="1" s="1"/>
  <c r="CU122" i="1"/>
  <c r="CW122" i="1"/>
  <c r="V122" i="1" s="1"/>
  <c r="FR122" i="1"/>
  <c r="GL122" i="1"/>
  <c r="GO122" i="1"/>
  <c r="GP122" i="1"/>
  <c r="GV122" i="1"/>
  <c r="GX122" i="1"/>
  <c r="I123" i="1"/>
  <c r="E347" i="5" s="1"/>
  <c r="AC123" i="1"/>
  <c r="AE123" i="1"/>
  <c r="AF123" i="1"/>
  <c r="AG123" i="1"/>
  <c r="CU123" i="1" s="1"/>
  <c r="AH123" i="1"/>
  <c r="CV123" i="1" s="1"/>
  <c r="U123" i="1" s="1"/>
  <c r="AI123" i="1"/>
  <c r="CW123" i="1" s="1"/>
  <c r="V123" i="1" s="1"/>
  <c r="AJ123" i="1"/>
  <c r="CX123" i="1" s="1"/>
  <c r="W123" i="1" s="1"/>
  <c r="FR123" i="1"/>
  <c r="GL123" i="1"/>
  <c r="GO123" i="1"/>
  <c r="GP123" i="1"/>
  <c r="GV123" i="1"/>
  <c r="GX123" i="1" s="1"/>
  <c r="C124" i="1"/>
  <c r="D124" i="1"/>
  <c r="U124" i="1"/>
  <c r="AC124" i="1"/>
  <c r="H353" i="5" s="1"/>
  <c r="AE124" i="1"/>
  <c r="H352" i="5" s="1"/>
  <c r="R352" i="5" s="1"/>
  <c r="AF124" i="1"/>
  <c r="AG124" i="1"/>
  <c r="CU124" i="1" s="1"/>
  <c r="T124" i="1" s="1"/>
  <c r="AH124" i="1"/>
  <c r="AI124" i="1"/>
  <c r="CW124" i="1" s="1"/>
  <c r="V124" i="1" s="1"/>
  <c r="AJ124" i="1"/>
  <c r="CT124" i="1"/>
  <c r="S124" i="1" s="1"/>
  <c r="K350" i="5" s="1"/>
  <c r="CV124" i="1"/>
  <c r="CX124" i="1"/>
  <c r="W124" i="1" s="1"/>
  <c r="FR124" i="1"/>
  <c r="GL124" i="1"/>
  <c r="GO124" i="1"/>
  <c r="GP124" i="1"/>
  <c r="GV124" i="1"/>
  <c r="GX124" i="1" s="1"/>
  <c r="I125" i="1"/>
  <c r="AC125" i="1"/>
  <c r="AE125" i="1"/>
  <c r="AF125" i="1"/>
  <c r="AG125" i="1"/>
  <c r="AH125" i="1"/>
  <c r="CV125" i="1" s="1"/>
  <c r="AI125" i="1"/>
  <c r="CW125" i="1" s="1"/>
  <c r="V125" i="1" s="1"/>
  <c r="AJ125" i="1"/>
  <c r="CX125" i="1" s="1"/>
  <c r="CU125" i="1"/>
  <c r="FR125" i="1"/>
  <c r="GL125" i="1"/>
  <c r="GO125" i="1"/>
  <c r="GP125" i="1"/>
  <c r="GV125" i="1"/>
  <c r="I126" i="1"/>
  <c r="E358" i="5" s="1"/>
  <c r="AC126" i="1"/>
  <c r="AE126" i="1"/>
  <c r="AF126" i="1"/>
  <c r="AG126" i="1"/>
  <c r="CU126" i="1" s="1"/>
  <c r="T126" i="1" s="1"/>
  <c r="AH126" i="1"/>
  <c r="AI126" i="1"/>
  <c r="CW126" i="1" s="1"/>
  <c r="V126" i="1" s="1"/>
  <c r="AJ126" i="1"/>
  <c r="CT126" i="1"/>
  <c r="S126" i="1" s="1"/>
  <c r="CV126" i="1"/>
  <c r="U126" i="1" s="1"/>
  <c r="CX126" i="1"/>
  <c r="W126" i="1" s="1"/>
  <c r="FR126" i="1"/>
  <c r="GL126" i="1"/>
  <c r="GO126" i="1"/>
  <c r="GP126" i="1"/>
  <c r="GV126" i="1"/>
  <c r="GX126" i="1" s="1"/>
  <c r="C127" i="1"/>
  <c r="D127" i="1"/>
  <c r="W127" i="1"/>
  <c r="AC127" i="1"/>
  <c r="H364" i="5" s="1"/>
  <c r="AE127" i="1"/>
  <c r="H363" i="5" s="1"/>
  <c r="R363" i="5" s="1"/>
  <c r="AF127" i="1"/>
  <c r="AG127" i="1"/>
  <c r="CU127" i="1" s="1"/>
  <c r="T127" i="1" s="1"/>
  <c r="AH127" i="1"/>
  <c r="AI127" i="1"/>
  <c r="CW127" i="1" s="1"/>
  <c r="V127" i="1" s="1"/>
  <c r="AJ127" i="1"/>
  <c r="CT127" i="1"/>
  <c r="S127" i="1" s="1"/>
  <c r="K361" i="5" s="1"/>
  <c r="CV127" i="1"/>
  <c r="U127" i="1" s="1"/>
  <c r="CX127" i="1"/>
  <c r="FR127" i="1"/>
  <c r="GL127" i="1"/>
  <c r="GO127" i="1"/>
  <c r="GP127" i="1"/>
  <c r="GV127" i="1"/>
  <c r="GX127" i="1" s="1"/>
  <c r="I128" i="1"/>
  <c r="E368" i="5" s="1"/>
  <c r="AC128" i="1"/>
  <c r="AD128" i="1"/>
  <c r="CR128" i="1" s="1"/>
  <c r="AE128" i="1"/>
  <c r="AF128" i="1"/>
  <c r="AG128" i="1"/>
  <c r="AH128" i="1"/>
  <c r="CV128" i="1" s="1"/>
  <c r="AI128" i="1"/>
  <c r="AJ128" i="1"/>
  <c r="CX128" i="1" s="1"/>
  <c r="CQ128" i="1"/>
  <c r="CS128" i="1"/>
  <c r="CU128" i="1"/>
  <c r="CW128" i="1"/>
  <c r="FR128" i="1"/>
  <c r="GL128" i="1"/>
  <c r="GO128" i="1"/>
  <c r="GP128" i="1"/>
  <c r="GV128" i="1"/>
  <c r="I129" i="1"/>
  <c r="E369" i="5" s="1"/>
  <c r="AC129" i="1"/>
  <c r="AE129" i="1"/>
  <c r="AF129" i="1"/>
  <c r="AG129" i="1"/>
  <c r="CU129" i="1" s="1"/>
  <c r="T129" i="1" s="1"/>
  <c r="AH129" i="1"/>
  <c r="CV129" i="1" s="1"/>
  <c r="U129" i="1" s="1"/>
  <c r="AI129" i="1"/>
  <c r="CW129" i="1" s="1"/>
  <c r="V129" i="1" s="1"/>
  <c r="AJ129" i="1"/>
  <c r="CX129" i="1" s="1"/>
  <c r="W129" i="1" s="1"/>
  <c r="FR129" i="1"/>
  <c r="GL129" i="1"/>
  <c r="GO129" i="1"/>
  <c r="GP129" i="1"/>
  <c r="GV129" i="1"/>
  <c r="GX129" i="1" s="1"/>
  <c r="I130" i="1"/>
  <c r="V130" i="1"/>
  <c r="AC130" i="1"/>
  <c r="AD130" i="1"/>
  <c r="CR130" i="1" s="1"/>
  <c r="Q130" i="1" s="1"/>
  <c r="AE130" i="1"/>
  <c r="AF130" i="1"/>
  <c r="AG130" i="1"/>
  <c r="CU130" i="1" s="1"/>
  <c r="AH130" i="1"/>
  <c r="CV130" i="1" s="1"/>
  <c r="U130" i="1" s="1"/>
  <c r="AI130" i="1"/>
  <c r="AJ130" i="1"/>
  <c r="CX130" i="1" s="1"/>
  <c r="CQ130" i="1"/>
  <c r="P130" i="1" s="1"/>
  <c r="CS130" i="1"/>
  <c r="R130" i="1" s="1"/>
  <c r="GK130" i="1" s="1"/>
  <c r="CW130" i="1"/>
  <c r="FR130" i="1"/>
  <c r="GL130" i="1"/>
  <c r="GO130" i="1"/>
  <c r="GP130" i="1"/>
  <c r="GV130" i="1"/>
  <c r="I131" i="1"/>
  <c r="E371" i="5" s="1"/>
  <c r="AC131" i="1"/>
  <c r="AE131" i="1"/>
  <c r="AF131" i="1"/>
  <c r="AG131" i="1"/>
  <c r="AH131" i="1"/>
  <c r="CV131" i="1" s="1"/>
  <c r="U131" i="1" s="1"/>
  <c r="AI131" i="1"/>
  <c r="CW131" i="1" s="1"/>
  <c r="V131" i="1" s="1"/>
  <c r="AJ131" i="1"/>
  <c r="CT131" i="1"/>
  <c r="CU131" i="1"/>
  <c r="T131" i="1" s="1"/>
  <c r="CX131" i="1"/>
  <c r="W131" i="1" s="1"/>
  <c r="FR131" i="1"/>
  <c r="GL131" i="1"/>
  <c r="GO131" i="1"/>
  <c r="GP131" i="1"/>
  <c r="GV131" i="1"/>
  <c r="GX131" i="1" s="1"/>
  <c r="C132" i="1"/>
  <c r="D132" i="1"/>
  <c r="AC132" i="1"/>
  <c r="AE132" i="1"/>
  <c r="AD132" i="1" s="1"/>
  <c r="AB132" i="1" s="1"/>
  <c r="AF132" i="1"/>
  <c r="AG132" i="1"/>
  <c r="CU132" i="1" s="1"/>
  <c r="T132" i="1" s="1"/>
  <c r="AH132" i="1"/>
  <c r="AI132" i="1"/>
  <c r="CW132" i="1" s="1"/>
  <c r="V132" i="1" s="1"/>
  <c r="AJ132" i="1"/>
  <c r="CX132" i="1" s="1"/>
  <c r="W132" i="1" s="1"/>
  <c r="CS132" i="1"/>
  <c r="R132" i="1" s="1"/>
  <c r="GK132" i="1" s="1"/>
  <c r="CT132" i="1"/>
  <c r="S132" i="1" s="1"/>
  <c r="K374" i="5" s="1"/>
  <c r="CV132" i="1"/>
  <c r="U132" i="1" s="1"/>
  <c r="FR132" i="1"/>
  <c r="GL132" i="1"/>
  <c r="GO132" i="1"/>
  <c r="GP132" i="1"/>
  <c r="GV132" i="1"/>
  <c r="GX132" i="1" s="1"/>
  <c r="I133" i="1"/>
  <c r="AC133" i="1"/>
  <c r="AE133" i="1"/>
  <c r="AF133" i="1"/>
  <c r="AG133" i="1"/>
  <c r="CU133" i="1" s="1"/>
  <c r="AH133" i="1"/>
  <c r="AI133" i="1"/>
  <c r="CW133" i="1" s="1"/>
  <c r="V133" i="1" s="1"/>
  <c r="AJ133" i="1"/>
  <c r="CX133" i="1" s="1"/>
  <c r="CV133" i="1"/>
  <c r="U133" i="1" s="1"/>
  <c r="FR133" i="1"/>
  <c r="GL133" i="1"/>
  <c r="GO133" i="1"/>
  <c r="GP133" i="1"/>
  <c r="GV133" i="1"/>
  <c r="I134" i="1"/>
  <c r="E380" i="5" s="1"/>
  <c r="AC134" i="1"/>
  <c r="AE134" i="1"/>
  <c r="CS134" i="1" s="1"/>
  <c r="R134" i="1" s="1"/>
  <c r="AF134" i="1"/>
  <c r="AG134" i="1"/>
  <c r="AH134" i="1"/>
  <c r="AI134" i="1"/>
  <c r="CW134" i="1" s="1"/>
  <c r="V134" i="1" s="1"/>
  <c r="AJ134" i="1"/>
  <c r="CX134" i="1" s="1"/>
  <c r="W134" i="1" s="1"/>
  <c r="CT134" i="1"/>
  <c r="S134" i="1" s="1"/>
  <c r="CY134" i="1" s="1"/>
  <c r="X134" i="1" s="1"/>
  <c r="T380" i="5" s="1"/>
  <c r="CU134" i="1"/>
  <c r="T134" i="1" s="1"/>
  <c r="CV134" i="1"/>
  <c r="U134" i="1" s="1"/>
  <c r="FR134" i="1"/>
  <c r="GK134" i="1"/>
  <c r="GL134" i="1"/>
  <c r="GO134" i="1"/>
  <c r="GP134" i="1"/>
  <c r="GV134" i="1"/>
  <c r="GX134" i="1" s="1"/>
  <c r="C135" i="1"/>
  <c r="D135" i="1"/>
  <c r="AC135" i="1"/>
  <c r="AE135" i="1"/>
  <c r="AD135" i="1" s="1"/>
  <c r="AF135" i="1"/>
  <c r="AG135" i="1"/>
  <c r="CU135" i="1" s="1"/>
  <c r="T135" i="1" s="1"/>
  <c r="AH135" i="1"/>
  <c r="CV135" i="1" s="1"/>
  <c r="U135" i="1" s="1"/>
  <c r="AI135" i="1"/>
  <c r="AJ135" i="1"/>
  <c r="CR135" i="1"/>
  <c r="Q135" i="1" s="1"/>
  <c r="CS135" i="1"/>
  <c r="R135" i="1" s="1"/>
  <c r="GK135" i="1" s="1"/>
  <c r="CW135" i="1"/>
  <c r="V135" i="1" s="1"/>
  <c r="CX135" i="1"/>
  <c r="W135" i="1" s="1"/>
  <c r="FR135" i="1"/>
  <c r="GL135" i="1"/>
  <c r="GO135" i="1"/>
  <c r="GP135" i="1"/>
  <c r="GV135" i="1"/>
  <c r="GX135" i="1"/>
  <c r="I136" i="1"/>
  <c r="E388" i="5" s="1"/>
  <c r="AC136" i="1"/>
  <c r="AE136" i="1"/>
  <c r="AD136" i="1" s="1"/>
  <c r="AF136" i="1"/>
  <c r="AG136" i="1"/>
  <c r="CU136" i="1" s="1"/>
  <c r="T136" i="1" s="1"/>
  <c r="AH136" i="1"/>
  <c r="AI136" i="1"/>
  <c r="AJ136" i="1"/>
  <c r="CX136" i="1" s="1"/>
  <c r="W136" i="1" s="1"/>
  <c r="CS136" i="1"/>
  <c r="R136" i="1" s="1"/>
  <c r="GK136" i="1" s="1"/>
  <c r="CV136" i="1"/>
  <c r="U136" i="1" s="1"/>
  <c r="CW136" i="1"/>
  <c r="V136" i="1" s="1"/>
  <c r="FR136" i="1"/>
  <c r="GL136" i="1"/>
  <c r="GO136" i="1"/>
  <c r="GP136" i="1"/>
  <c r="GV136" i="1"/>
  <c r="GX136" i="1" s="1"/>
  <c r="I137" i="1"/>
  <c r="E389" i="5" s="1"/>
  <c r="AC137" i="1"/>
  <c r="AE137" i="1"/>
  <c r="AD137" i="1" s="1"/>
  <c r="AF137" i="1"/>
  <c r="AG137" i="1"/>
  <c r="CU137" i="1" s="1"/>
  <c r="T137" i="1" s="1"/>
  <c r="AH137" i="1"/>
  <c r="AI137" i="1"/>
  <c r="CW137" i="1" s="1"/>
  <c r="V137" i="1" s="1"/>
  <c r="AJ137" i="1"/>
  <c r="CX137" i="1" s="1"/>
  <c r="CQ137" i="1"/>
  <c r="P137" i="1" s="1"/>
  <c r="CV137" i="1"/>
  <c r="U137" i="1" s="1"/>
  <c r="FR137" i="1"/>
  <c r="GL137" i="1"/>
  <c r="GO137" i="1"/>
  <c r="GP137" i="1"/>
  <c r="GV137" i="1"/>
  <c r="I138" i="1"/>
  <c r="E390" i="5" s="1"/>
  <c r="AC138" i="1"/>
  <c r="AD138" i="1"/>
  <c r="CR138" i="1" s="1"/>
  <c r="Q138" i="1" s="1"/>
  <c r="AE138" i="1"/>
  <c r="CS138" i="1" s="1"/>
  <c r="AF138" i="1"/>
  <c r="AG138" i="1"/>
  <c r="AH138" i="1"/>
  <c r="CV138" i="1" s="1"/>
  <c r="U138" i="1" s="1"/>
  <c r="AI138" i="1"/>
  <c r="CW138" i="1" s="1"/>
  <c r="AJ138" i="1"/>
  <c r="CQ138" i="1"/>
  <c r="CT138" i="1"/>
  <c r="S138" i="1" s="1"/>
  <c r="CU138" i="1"/>
  <c r="CX138" i="1"/>
  <c r="W138" i="1" s="1"/>
  <c r="FR138" i="1"/>
  <c r="GL138" i="1"/>
  <c r="GO138" i="1"/>
  <c r="GP138" i="1"/>
  <c r="GV138" i="1"/>
  <c r="C139" i="1"/>
  <c r="D139" i="1"/>
  <c r="AC139" i="1"/>
  <c r="AE139" i="1"/>
  <c r="AF139" i="1"/>
  <c r="AG139" i="1"/>
  <c r="CU139" i="1" s="1"/>
  <c r="T139" i="1" s="1"/>
  <c r="AH139" i="1"/>
  <c r="AI139" i="1"/>
  <c r="AJ139" i="1"/>
  <c r="CX139" i="1" s="1"/>
  <c r="W139" i="1" s="1"/>
  <c r="CS139" i="1"/>
  <c r="R139" i="1" s="1"/>
  <c r="CV139" i="1"/>
  <c r="U139" i="1" s="1"/>
  <c r="CW139" i="1"/>
  <c r="V139" i="1" s="1"/>
  <c r="FR139" i="1"/>
  <c r="GL139" i="1"/>
  <c r="GO139" i="1"/>
  <c r="GP139" i="1"/>
  <c r="GV139" i="1"/>
  <c r="GX139" i="1" s="1"/>
  <c r="C140" i="1"/>
  <c r="D140" i="1"/>
  <c r="AC140" i="1"/>
  <c r="AE140" i="1"/>
  <c r="AF140" i="1"/>
  <c r="AG140" i="1"/>
  <c r="AH140" i="1"/>
  <c r="CV140" i="1" s="1"/>
  <c r="U140" i="1" s="1"/>
  <c r="AI140" i="1"/>
  <c r="CW140" i="1" s="1"/>
  <c r="V140" i="1" s="1"/>
  <c r="AJ140" i="1"/>
  <c r="CT140" i="1"/>
  <c r="S140" i="1" s="1"/>
  <c r="K402" i="5" s="1"/>
  <c r="CU140" i="1"/>
  <c r="T140" i="1" s="1"/>
  <c r="CX140" i="1"/>
  <c r="W140" i="1" s="1"/>
  <c r="FR140" i="1"/>
  <c r="GL140" i="1"/>
  <c r="GO140" i="1"/>
  <c r="GP140" i="1"/>
  <c r="GV140" i="1"/>
  <c r="GX140" i="1" s="1"/>
  <c r="B142" i="1"/>
  <c r="B114" i="1" s="1"/>
  <c r="C142" i="1"/>
  <c r="C114" i="1" s="1"/>
  <c r="D142" i="1"/>
  <c r="D114" i="1" s="1"/>
  <c r="F142" i="1"/>
  <c r="F114" i="1" s="1"/>
  <c r="G142" i="1"/>
  <c r="BB142" i="1"/>
  <c r="BB114" i="1" s="1"/>
  <c r="BX142" i="1"/>
  <c r="BX114" i="1" s="1"/>
  <c r="CK142" i="1"/>
  <c r="CK114" i="1" s="1"/>
  <c r="CL142" i="1"/>
  <c r="BC142" i="1" s="1"/>
  <c r="D174" i="1"/>
  <c r="E176" i="1"/>
  <c r="Z176" i="1"/>
  <c r="AA176" i="1"/>
  <c r="AM176" i="1"/>
  <c r="AN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FA176" i="1"/>
  <c r="FB176" i="1"/>
  <c r="FC176" i="1"/>
  <c r="FD176" i="1"/>
  <c r="FE176" i="1"/>
  <c r="FF176" i="1"/>
  <c r="FG176" i="1"/>
  <c r="FH176" i="1"/>
  <c r="FI176" i="1"/>
  <c r="FJ176" i="1"/>
  <c r="FK176" i="1"/>
  <c r="FL176" i="1"/>
  <c r="FM176" i="1"/>
  <c r="FN176" i="1"/>
  <c r="FO176" i="1"/>
  <c r="FP176" i="1"/>
  <c r="FQ176" i="1"/>
  <c r="FR176" i="1"/>
  <c r="FS176" i="1"/>
  <c r="FT176" i="1"/>
  <c r="FU176" i="1"/>
  <c r="FV176" i="1"/>
  <c r="FW176" i="1"/>
  <c r="FX176" i="1"/>
  <c r="FY176" i="1"/>
  <c r="FZ176" i="1"/>
  <c r="GA176" i="1"/>
  <c r="GB176" i="1"/>
  <c r="GC176" i="1"/>
  <c r="GD176" i="1"/>
  <c r="GE176" i="1"/>
  <c r="GF176" i="1"/>
  <c r="GG176" i="1"/>
  <c r="GH176" i="1"/>
  <c r="GI176" i="1"/>
  <c r="GJ176" i="1"/>
  <c r="GK176" i="1"/>
  <c r="GL176" i="1"/>
  <c r="GM176" i="1"/>
  <c r="GN176" i="1"/>
  <c r="GO176" i="1"/>
  <c r="GP176" i="1"/>
  <c r="GQ176" i="1"/>
  <c r="GR176" i="1"/>
  <c r="GS176" i="1"/>
  <c r="GT176" i="1"/>
  <c r="GU176" i="1"/>
  <c r="GV176" i="1"/>
  <c r="GW176" i="1"/>
  <c r="GX176" i="1"/>
  <c r="C178" i="1"/>
  <c r="D178" i="1"/>
  <c r="AC178" i="1"/>
  <c r="AD178" i="1"/>
  <c r="AE178" i="1"/>
  <c r="AF178" i="1"/>
  <c r="AG178" i="1"/>
  <c r="AH178" i="1"/>
  <c r="CV178" i="1" s="1"/>
  <c r="U178" i="1" s="1"/>
  <c r="AI178" i="1"/>
  <c r="CW178" i="1" s="1"/>
  <c r="V178" i="1" s="1"/>
  <c r="AJ178" i="1"/>
  <c r="CX178" i="1" s="1"/>
  <c r="W178" i="1" s="1"/>
  <c r="CQ178" i="1"/>
  <c r="P178" i="1" s="1"/>
  <c r="CU178" i="1"/>
  <c r="T178" i="1" s="1"/>
  <c r="FR178" i="1"/>
  <c r="GL178" i="1"/>
  <c r="GO178" i="1"/>
  <c r="GP178" i="1"/>
  <c r="GV178" i="1"/>
  <c r="GX178" i="1" s="1"/>
  <c r="C179" i="1"/>
  <c r="D179" i="1"/>
  <c r="AC179" i="1"/>
  <c r="CQ179" i="1" s="1"/>
  <c r="P179" i="1" s="1"/>
  <c r="AE179" i="1"/>
  <c r="AF179" i="1"/>
  <c r="AG179" i="1"/>
  <c r="CU179" i="1" s="1"/>
  <c r="T179" i="1" s="1"/>
  <c r="AH179" i="1"/>
  <c r="CV179" i="1" s="1"/>
  <c r="U179" i="1" s="1"/>
  <c r="AI179" i="1"/>
  <c r="CW179" i="1" s="1"/>
  <c r="V179" i="1" s="1"/>
  <c r="AJ179" i="1"/>
  <c r="CX179" i="1" s="1"/>
  <c r="W179" i="1" s="1"/>
  <c r="FR179" i="1"/>
  <c r="GL179" i="1"/>
  <c r="GO179" i="1"/>
  <c r="GP179" i="1"/>
  <c r="GV179" i="1"/>
  <c r="GX179" i="1" s="1"/>
  <c r="C180" i="1"/>
  <c r="D180" i="1"/>
  <c r="AC180" i="1"/>
  <c r="AE180" i="1"/>
  <c r="AF180" i="1"/>
  <c r="AG180" i="1"/>
  <c r="CU180" i="1" s="1"/>
  <c r="T180" i="1" s="1"/>
  <c r="AH180" i="1"/>
  <c r="CV180" i="1" s="1"/>
  <c r="U180" i="1" s="1"/>
  <c r="AI180" i="1"/>
  <c r="CW180" i="1" s="1"/>
  <c r="V180" i="1" s="1"/>
  <c r="AJ180" i="1"/>
  <c r="CX180" i="1" s="1"/>
  <c r="W180" i="1" s="1"/>
  <c r="CQ180" i="1"/>
  <c r="P180" i="1" s="1"/>
  <c r="FR180" i="1"/>
  <c r="GL180" i="1"/>
  <c r="GO180" i="1"/>
  <c r="GP180" i="1"/>
  <c r="GV180" i="1"/>
  <c r="GX180" i="1" s="1"/>
  <c r="C181" i="1"/>
  <c r="D181" i="1"/>
  <c r="AC181" i="1"/>
  <c r="CQ181" i="1" s="1"/>
  <c r="P181" i="1" s="1"/>
  <c r="AD181" i="1"/>
  <c r="AE181" i="1"/>
  <c r="H443" i="5" s="1"/>
  <c r="R443" i="5" s="1"/>
  <c r="AF181" i="1"/>
  <c r="AG181" i="1"/>
  <c r="CU181" i="1" s="1"/>
  <c r="T181" i="1" s="1"/>
  <c r="AH181" i="1"/>
  <c r="CV181" i="1" s="1"/>
  <c r="U181" i="1" s="1"/>
  <c r="AI181" i="1"/>
  <c r="AJ181" i="1"/>
  <c r="CX181" i="1" s="1"/>
  <c r="W181" i="1" s="1"/>
  <c r="CS181" i="1"/>
  <c r="R181" i="1" s="1"/>
  <c r="CW181" i="1"/>
  <c r="V181" i="1" s="1"/>
  <c r="FR181" i="1"/>
  <c r="GL181" i="1"/>
  <c r="GO181" i="1"/>
  <c r="GP181" i="1"/>
  <c r="GV181" i="1"/>
  <c r="GX181" i="1"/>
  <c r="C182" i="1"/>
  <c r="D182" i="1"/>
  <c r="AC182" i="1"/>
  <c r="H452" i="5" s="1"/>
  <c r="AD182" i="1"/>
  <c r="AE182" i="1"/>
  <c r="AF182" i="1"/>
  <c r="AG182" i="1"/>
  <c r="AH182" i="1"/>
  <c r="CV182" i="1" s="1"/>
  <c r="U182" i="1" s="1"/>
  <c r="AI182" i="1"/>
  <c r="CW182" i="1" s="1"/>
  <c r="V182" i="1" s="1"/>
  <c r="AJ182" i="1"/>
  <c r="CX182" i="1" s="1"/>
  <c r="W182" i="1" s="1"/>
  <c r="CQ182" i="1"/>
  <c r="P182" i="1" s="1"/>
  <c r="K452" i="5" s="1"/>
  <c r="CU182" i="1"/>
  <c r="T182" i="1" s="1"/>
  <c r="FR182" i="1"/>
  <c r="GL182" i="1"/>
  <c r="GO182" i="1"/>
  <c r="GP182" i="1"/>
  <c r="GV182" i="1"/>
  <c r="GX182" i="1" s="1"/>
  <c r="I183" i="1"/>
  <c r="E456" i="5" s="1"/>
  <c r="AC183" i="1"/>
  <c r="AE183" i="1"/>
  <c r="AF183" i="1"/>
  <c r="AG183" i="1"/>
  <c r="CU183" i="1" s="1"/>
  <c r="T183" i="1" s="1"/>
  <c r="AH183" i="1"/>
  <c r="CV183" i="1" s="1"/>
  <c r="AI183" i="1"/>
  <c r="CW183" i="1" s="1"/>
  <c r="V183" i="1" s="1"/>
  <c r="AJ183" i="1"/>
  <c r="CX183" i="1" s="1"/>
  <c r="W183" i="1" s="1"/>
  <c r="CT183" i="1"/>
  <c r="S183" i="1" s="1"/>
  <c r="FR183" i="1"/>
  <c r="GL183" i="1"/>
  <c r="GO183" i="1"/>
  <c r="GP183" i="1"/>
  <c r="GV183" i="1"/>
  <c r="I184" i="1"/>
  <c r="E457" i="5" s="1"/>
  <c r="AC184" i="1"/>
  <c r="AE184" i="1"/>
  <c r="AD184" i="1" s="1"/>
  <c r="CR184" i="1" s="1"/>
  <c r="AF184" i="1"/>
  <c r="AG184" i="1"/>
  <c r="CU184" i="1" s="1"/>
  <c r="T184" i="1" s="1"/>
  <c r="AH184" i="1"/>
  <c r="CV184" i="1" s="1"/>
  <c r="AI184" i="1"/>
  <c r="CW184" i="1" s="1"/>
  <c r="AJ184" i="1"/>
  <c r="CX184" i="1" s="1"/>
  <c r="CS184" i="1"/>
  <c r="R184" i="1" s="1"/>
  <c r="FR184" i="1"/>
  <c r="GL184" i="1"/>
  <c r="GO184" i="1"/>
  <c r="GP184" i="1"/>
  <c r="GV184" i="1"/>
  <c r="GX184" i="1" s="1"/>
  <c r="I185" i="1"/>
  <c r="E458" i="5" s="1"/>
  <c r="AC185" i="1"/>
  <c r="AE185" i="1"/>
  <c r="AD185" i="1" s="1"/>
  <c r="CR185" i="1" s="1"/>
  <c r="Q185" i="1" s="1"/>
  <c r="AF185" i="1"/>
  <c r="AG185" i="1"/>
  <c r="CU185" i="1" s="1"/>
  <c r="T185" i="1" s="1"/>
  <c r="AH185" i="1"/>
  <c r="AI185" i="1"/>
  <c r="CW185" i="1" s="1"/>
  <c r="V185" i="1" s="1"/>
  <c r="AJ185" i="1"/>
  <c r="CX185" i="1" s="1"/>
  <c r="CT185" i="1"/>
  <c r="S185" i="1" s="1"/>
  <c r="CV185" i="1"/>
  <c r="FR185" i="1"/>
  <c r="GL185" i="1"/>
  <c r="GO185" i="1"/>
  <c r="GP185" i="1"/>
  <c r="GV185" i="1"/>
  <c r="GX185" i="1" s="1"/>
  <c r="C186" i="1"/>
  <c r="D186" i="1"/>
  <c r="AC186" i="1"/>
  <c r="H464" i="5" s="1"/>
  <c r="AD186" i="1"/>
  <c r="AE186" i="1"/>
  <c r="AF186" i="1"/>
  <c r="AG186" i="1"/>
  <c r="AH186" i="1"/>
  <c r="CV186" i="1" s="1"/>
  <c r="U186" i="1" s="1"/>
  <c r="AI186" i="1"/>
  <c r="CW186" i="1" s="1"/>
  <c r="V186" i="1" s="1"/>
  <c r="AJ186" i="1"/>
  <c r="CX186" i="1" s="1"/>
  <c r="W186" i="1" s="1"/>
  <c r="CQ186" i="1"/>
  <c r="P186" i="1" s="1"/>
  <c r="K464" i="5" s="1"/>
  <c r="CT186" i="1"/>
  <c r="S186" i="1" s="1"/>
  <c r="K461" i="5" s="1"/>
  <c r="CU186" i="1"/>
  <c r="T186" i="1" s="1"/>
  <c r="FR186" i="1"/>
  <c r="GL186" i="1"/>
  <c r="GO186" i="1"/>
  <c r="GP186" i="1"/>
  <c r="GV186" i="1"/>
  <c r="GX186" i="1" s="1"/>
  <c r="I187" i="1"/>
  <c r="E468" i="5" s="1"/>
  <c r="AC187" i="1"/>
  <c r="AD187" i="1"/>
  <c r="CR187" i="1" s="1"/>
  <c r="AE187" i="1"/>
  <c r="AF187" i="1"/>
  <c r="AG187" i="1"/>
  <c r="AH187" i="1"/>
  <c r="CV187" i="1" s="1"/>
  <c r="AI187" i="1"/>
  <c r="AJ187" i="1"/>
  <c r="CX187" i="1" s="1"/>
  <c r="CQ187" i="1"/>
  <c r="CS187" i="1"/>
  <c r="CU187" i="1"/>
  <c r="CW187" i="1"/>
  <c r="FR187" i="1"/>
  <c r="GL187" i="1"/>
  <c r="GO187" i="1"/>
  <c r="GP187" i="1"/>
  <c r="GV187" i="1"/>
  <c r="I188" i="1"/>
  <c r="E469" i="5" s="1"/>
  <c r="AC188" i="1"/>
  <c r="AE188" i="1"/>
  <c r="AF188" i="1"/>
  <c r="AG188" i="1"/>
  <c r="CU188" i="1" s="1"/>
  <c r="T188" i="1" s="1"/>
  <c r="AH188" i="1"/>
  <c r="AI188" i="1"/>
  <c r="CW188" i="1" s="1"/>
  <c r="V188" i="1" s="1"/>
  <c r="AJ188" i="1"/>
  <c r="CV188" i="1"/>
  <c r="U188" i="1" s="1"/>
  <c r="CX188" i="1"/>
  <c r="W188" i="1" s="1"/>
  <c r="FR188" i="1"/>
  <c r="GL188" i="1"/>
  <c r="GO188" i="1"/>
  <c r="GP188" i="1"/>
  <c r="GV188" i="1"/>
  <c r="GX188" i="1" s="1"/>
  <c r="I189" i="1"/>
  <c r="E470" i="5" s="1"/>
  <c r="R189" i="1"/>
  <c r="GK189" i="1" s="1"/>
  <c r="AC189" i="1"/>
  <c r="AD189" i="1"/>
  <c r="AB189" i="1" s="1"/>
  <c r="AE189" i="1"/>
  <c r="AF189" i="1"/>
  <c r="AG189" i="1"/>
  <c r="AH189" i="1"/>
  <c r="CV189" i="1" s="1"/>
  <c r="U189" i="1" s="1"/>
  <c r="AI189" i="1"/>
  <c r="AJ189" i="1"/>
  <c r="CX189" i="1" s="1"/>
  <c r="W189" i="1" s="1"/>
  <c r="CQ189" i="1"/>
  <c r="P189" i="1" s="1"/>
  <c r="CR189" i="1"/>
  <c r="Q189" i="1" s="1"/>
  <c r="CS189" i="1"/>
  <c r="CU189" i="1"/>
  <c r="T189" i="1" s="1"/>
  <c r="CW189" i="1"/>
  <c r="FR189" i="1"/>
  <c r="GL189" i="1"/>
  <c r="GO189" i="1"/>
  <c r="GP189" i="1"/>
  <c r="GV189" i="1"/>
  <c r="GX189" i="1" s="1"/>
  <c r="I190" i="1"/>
  <c r="E471" i="5" s="1"/>
  <c r="AC190" i="1"/>
  <c r="AD190" i="1"/>
  <c r="CR190" i="1" s="1"/>
  <c r="Q190" i="1" s="1"/>
  <c r="AE190" i="1"/>
  <c r="CS190" i="1" s="1"/>
  <c r="AF190" i="1"/>
  <c r="AG190" i="1"/>
  <c r="AH190" i="1"/>
  <c r="CV190" i="1" s="1"/>
  <c r="U190" i="1" s="1"/>
  <c r="AI190" i="1"/>
  <c r="CW190" i="1" s="1"/>
  <c r="AJ190" i="1"/>
  <c r="CX190" i="1" s="1"/>
  <c r="W190" i="1" s="1"/>
  <c r="CQ190" i="1"/>
  <c r="CT190" i="1"/>
  <c r="S190" i="1" s="1"/>
  <c r="CU190" i="1"/>
  <c r="T190" i="1" s="1"/>
  <c r="FR190" i="1"/>
  <c r="GL190" i="1"/>
  <c r="GO190" i="1"/>
  <c r="GP190" i="1"/>
  <c r="GV190" i="1"/>
  <c r="C191" i="1"/>
  <c r="D191" i="1"/>
  <c r="AC191" i="1"/>
  <c r="AE191" i="1"/>
  <c r="AF191" i="1"/>
  <c r="AG191" i="1"/>
  <c r="CU191" i="1" s="1"/>
  <c r="T191" i="1" s="1"/>
  <c r="AH191" i="1"/>
  <c r="AI191" i="1"/>
  <c r="AJ191" i="1"/>
  <c r="CX191" i="1" s="1"/>
  <c r="W191" i="1" s="1"/>
  <c r="CS191" i="1"/>
  <c r="R191" i="1" s="1"/>
  <c r="CV191" i="1"/>
  <c r="U191" i="1" s="1"/>
  <c r="CW191" i="1"/>
  <c r="V191" i="1" s="1"/>
  <c r="FR191" i="1"/>
  <c r="GL191" i="1"/>
  <c r="GO191" i="1"/>
  <c r="GP191" i="1"/>
  <c r="GV191" i="1"/>
  <c r="GX191" i="1" s="1"/>
  <c r="I192" i="1"/>
  <c r="E481" i="5" s="1"/>
  <c r="AC192" i="1"/>
  <c r="AE192" i="1"/>
  <c r="AF192" i="1"/>
  <c r="AG192" i="1"/>
  <c r="AH192" i="1"/>
  <c r="AI192" i="1"/>
  <c r="CW192" i="1" s="1"/>
  <c r="V192" i="1" s="1"/>
  <c r="AJ192" i="1"/>
  <c r="CX192" i="1" s="1"/>
  <c r="CQ192" i="1"/>
  <c r="P192" i="1" s="1"/>
  <c r="CU192" i="1"/>
  <c r="T192" i="1" s="1"/>
  <c r="CV192" i="1"/>
  <c r="U192" i="1" s="1"/>
  <c r="FR192" i="1"/>
  <c r="GL192" i="1"/>
  <c r="GO192" i="1"/>
  <c r="GP192" i="1"/>
  <c r="GV192" i="1"/>
  <c r="GX192" i="1" s="1"/>
  <c r="I193" i="1"/>
  <c r="E482" i="5" s="1"/>
  <c r="AC193" i="1"/>
  <c r="AE193" i="1"/>
  <c r="CS193" i="1" s="1"/>
  <c r="R193" i="1" s="1"/>
  <c r="AF193" i="1"/>
  <c r="AG193" i="1"/>
  <c r="AH193" i="1"/>
  <c r="CV193" i="1" s="1"/>
  <c r="U193" i="1" s="1"/>
  <c r="AI193" i="1"/>
  <c r="CW193" i="1" s="1"/>
  <c r="V193" i="1" s="1"/>
  <c r="AJ193" i="1"/>
  <c r="CU193" i="1"/>
  <c r="T193" i="1" s="1"/>
  <c r="CX193" i="1"/>
  <c r="W193" i="1" s="1"/>
  <c r="FR193" i="1"/>
  <c r="GK193" i="1"/>
  <c r="GL193" i="1"/>
  <c r="GO193" i="1"/>
  <c r="GP193" i="1"/>
  <c r="GV193" i="1"/>
  <c r="GX193" i="1" s="1"/>
  <c r="I194" i="1"/>
  <c r="AC194" i="1"/>
  <c r="AE194" i="1"/>
  <c r="AD194" i="1" s="1"/>
  <c r="CR194" i="1" s="1"/>
  <c r="AF194" i="1"/>
  <c r="AG194" i="1"/>
  <c r="CU194" i="1" s="1"/>
  <c r="T194" i="1" s="1"/>
  <c r="AH194" i="1"/>
  <c r="CV194" i="1" s="1"/>
  <c r="AI194" i="1"/>
  <c r="CW194" i="1" s="1"/>
  <c r="AJ194" i="1"/>
  <c r="CS194" i="1"/>
  <c r="R194" i="1" s="1"/>
  <c r="GK194" i="1" s="1"/>
  <c r="CT194" i="1"/>
  <c r="S194" i="1" s="1"/>
  <c r="CX194" i="1"/>
  <c r="FR194" i="1"/>
  <c r="GL194" i="1"/>
  <c r="GO194" i="1"/>
  <c r="GP194" i="1"/>
  <c r="GV194" i="1"/>
  <c r="C195" i="1"/>
  <c r="D195" i="1"/>
  <c r="AC195" i="1"/>
  <c r="AE195" i="1"/>
  <c r="CS195" i="1" s="1"/>
  <c r="R195" i="1" s="1"/>
  <c r="AF195" i="1"/>
  <c r="AG195" i="1"/>
  <c r="CU195" i="1" s="1"/>
  <c r="T195" i="1" s="1"/>
  <c r="AH195" i="1"/>
  <c r="CV195" i="1" s="1"/>
  <c r="U195" i="1" s="1"/>
  <c r="AI195" i="1"/>
  <c r="CW195" i="1" s="1"/>
  <c r="V195" i="1" s="1"/>
  <c r="AJ195" i="1"/>
  <c r="CX195" i="1" s="1"/>
  <c r="W195" i="1" s="1"/>
  <c r="FR195" i="1"/>
  <c r="GL195" i="1"/>
  <c r="GO195" i="1"/>
  <c r="GP195" i="1"/>
  <c r="GV195" i="1"/>
  <c r="GX195" i="1" s="1"/>
  <c r="I196" i="1"/>
  <c r="E493" i="5" s="1"/>
  <c r="AC196" i="1"/>
  <c r="AD196" i="1"/>
  <c r="CR196" i="1" s="1"/>
  <c r="AE196" i="1"/>
  <c r="CS196" i="1" s="1"/>
  <c r="AF196" i="1"/>
  <c r="AG196" i="1"/>
  <c r="CU196" i="1" s="1"/>
  <c r="T196" i="1" s="1"/>
  <c r="AH196" i="1"/>
  <c r="AI196" i="1"/>
  <c r="CW196" i="1" s="1"/>
  <c r="AJ196" i="1"/>
  <c r="CX196" i="1" s="1"/>
  <c r="W196" i="1" s="1"/>
  <c r="CQ196" i="1"/>
  <c r="CV196" i="1"/>
  <c r="U196" i="1" s="1"/>
  <c r="FR196" i="1"/>
  <c r="GL196" i="1"/>
  <c r="GO196" i="1"/>
  <c r="GP196" i="1"/>
  <c r="GV196" i="1"/>
  <c r="C197" i="1"/>
  <c r="D197" i="1"/>
  <c r="AC197" i="1"/>
  <c r="AE197" i="1"/>
  <c r="AF197" i="1"/>
  <c r="AG197" i="1"/>
  <c r="CU197" i="1" s="1"/>
  <c r="T197" i="1" s="1"/>
  <c r="AH197" i="1"/>
  <c r="AI197" i="1"/>
  <c r="AJ197" i="1"/>
  <c r="CX197" i="1" s="1"/>
  <c r="W197" i="1" s="1"/>
  <c r="CS197" i="1"/>
  <c r="R197" i="1" s="1"/>
  <c r="CV197" i="1"/>
  <c r="U197" i="1" s="1"/>
  <c r="CW197" i="1"/>
  <c r="V197" i="1" s="1"/>
  <c r="FR197" i="1"/>
  <c r="GL197" i="1"/>
  <c r="GO197" i="1"/>
  <c r="GP197" i="1"/>
  <c r="GV197" i="1"/>
  <c r="GX197" i="1" s="1"/>
  <c r="I198" i="1"/>
  <c r="E503" i="5" s="1"/>
  <c r="AC198" i="1"/>
  <c r="AE198" i="1"/>
  <c r="AF198" i="1"/>
  <c r="AG198" i="1"/>
  <c r="AH198" i="1"/>
  <c r="CV198" i="1" s="1"/>
  <c r="U198" i="1" s="1"/>
  <c r="AI198" i="1"/>
  <c r="CW198" i="1" s="1"/>
  <c r="V198" i="1" s="1"/>
  <c r="AJ198" i="1"/>
  <c r="CX198" i="1" s="1"/>
  <c r="CQ198" i="1"/>
  <c r="P198" i="1" s="1"/>
  <c r="CU198" i="1"/>
  <c r="T198" i="1" s="1"/>
  <c r="FR198" i="1"/>
  <c r="GL198" i="1"/>
  <c r="GO198" i="1"/>
  <c r="GP198" i="1"/>
  <c r="GV198" i="1"/>
  <c r="GX198" i="1" s="1"/>
  <c r="I199" i="1"/>
  <c r="E504" i="5" s="1"/>
  <c r="AC199" i="1"/>
  <c r="AE199" i="1"/>
  <c r="CS199" i="1" s="1"/>
  <c r="R199" i="1" s="1"/>
  <c r="AF199" i="1"/>
  <c r="AG199" i="1"/>
  <c r="AH199" i="1"/>
  <c r="CV199" i="1" s="1"/>
  <c r="U199" i="1" s="1"/>
  <c r="AI199" i="1"/>
  <c r="CW199" i="1" s="1"/>
  <c r="V199" i="1" s="1"/>
  <c r="AJ199" i="1"/>
  <c r="CU199" i="1"/>
  <c r="T199" i="1" s="1"/>
  <c r="CX199" i="1"/>
  <c r="W199" i="1" s="1"/>
  <c r="FR199" i="1"/>
  <c r="GK199" i="1"/>
  <c r="GL199" i="1"/>
  <c r="GO199" i="1"/>
  <c r="GP199" i="1"/>
  <c r="GV199" i="1"/>
  <c r="GX199" i="1" s="1"/>
  <c r="C200" i="1"/>
  <c r="D200" i="1"/>
  <c r="AC200" i="1"/>
  <c r="AE200" i="1"/>
  <c r="AF200" i="1"/>
  <c r="AG200" i="1"/>
  <c r="CU200" i="1" s="1"/>
  <c r="T200" i="1" s="1"/>
  <c r="AH200" i="1"/>
  <c r="CV200" i="1" s="1"/>
  <c r="U200" i="1" s="1"/>
  <c r="AI200" i="1"/>
  <c r="CW200" i="1" s="1"/>
  <c r="V200" i="1" s="1"/>
  <c r="AJ200" i="1"/>
  <c r="CT200" i="1"/>
  <c r="S200" i="1" s="1"/>
  <c r="K507" i="5" s="1"/>
  <c r="CX200" i="1"/>
  <c r="W200" i="1" s="1"/>
  <c r="FR200" i="1"/>
  <c r="GL200" i="1"/>
  <c r="GO200" i="1"/>
  <c r="GP200" i="1"/>
  <c r="GV200" i="1"/>
  <c r="GX200" i="1"/>
  <c r="I201" i="1"/>
  <c r="E514" i="5" s="1"/>
  <c r="AC201" i="1"/>
  <c r="AE201" i="1"/>
  <c r="AD201" i="1" s="1"/>
  <c r="AF201" i="1"/>
  <c r="AG201" i="1"/>
  <c r="CU201" i="1" s="1"/>
  <c r="T201" i="1" s="1"/>
  <c r="AH201" i="1"/>
  <c r="CV201" i="1" s="1"/>
  <c r="U201" i="1" s="1"/>
  <c r="AI201" i="1"/>
  <c r="AJ201" i="1"/>
  <c r="CX201" i="1" s="1"/>
  <c r="W201" i="1" s="1"/>
  <c r="CQ201" i="1"/>
  <c r="P201" i="1" s="1"/>
  <c r="CW201" i="1"/>
  <c r="V201" i="1" s="1"/>
  <c r="FR201" i="1"/>
  <c r="GL201" i="1"/>
  <c r="GO201" i="1"/>
  <c r="GP201" i="1"/>
  <c r="GV201" i="1"/>
  <c r="GX201" i="1"/>
  <c r="I202" i="1"/>
  <c r="E515" i="5" s="1"/>
  <c r="AC202" i="1"/>
  <c r="AE202" i="1"/>
  <c r="AF202" i="1"/>
  <c r="AG202" i="1"/>
  <c r="AH202" i="1"/>
  <c r="AI202" i="1"/>
  <c r="CW202" i="1" s="1"/>
  <c r="V202" i="1" s="1"/>
  <c r="AJ202" i="1"/>
  <c r="CT202" i="1"/>
  <c r="S202" i="1" s="1"/>
  <c r="CU202" i="1"/>
  <c r="T202" i="1" s="1"/>
  <c r="CV202" i="1"/>
  <c r="U202" i="1" s="1"/>
  <c r="CX202" i="1"/>
  <c r="W202" i="1" s="1"/>
  <c r="FR202" i="1"/>
  <c r="GL202" i="1"/>
  <c r="GO202" i="1"/>
  <c r="GP202" i="1"/>
  <c r="GV202" i="1"/>
  <c r="GX202" i="1" s="1"/>
  <c r="C203" i="1"/>
  <c r="D203" i="1"/>
  <c r="AC203" i="1"/>
  <c r="AE203" i="1"/>
  <c r="AF203" i="1"/>
  <c r="AG203" i="1"/>
  <c r="CU203" i="1" s="1"/>
  <c r="T203" i="1" s="1"/>
  <c r="AH203" i="1"/>
  <c r="AI203" i="1"/>
  <c r="CW203" i="1" s="1"/>
  <c r="V203" i="1" s="1"/>
  <c r="AJ203" i="1"/>
  <c r="CX203" i="1" s="1"/>
  <c r="W203" i="1" s="1"/>
  <c r="CT203" i="1"/>
  <c r="S203" i="1" s="1"/>
  <c r="K518" i="5" s="1"/>
  <c r="CV203" i="1"/>
  <c r="U203" i="1" s="1"/>
  <c r="FR203" i="1"/>
  <c r="GL203" i="1"/>
  <c r="GO203" i="1"/>
  <c r="GP203" i="1"/>
  <c r="GV203" i="1"/>
  <c r="GX203" i="1" s="1"/>
  <c r="B205" i="1"/>
  <c r="B176" i="1" s="1"/>
  <c r="C205" i="1"/>
  <c r="C176" i="1" s="1"/>
  <c r="D205" i="1"/>
  <c r="D176" i="1" s="1"/>
  <c r="F205" i="1"/>
  <c r="F176" i="1" s="1"/>
  <c r="G205" i="1"/>
  <c r="BC205" i="1"/>
  <c r="BX205" i="1"/>
  <c r="BX176" i="1" s="1"/>
  <c r="CK205" i="1"/>
  <c r="CK176" i="1" s="1"/>
  <c r="CL205" i="1"/>
  <c r="CL176" i="1" s="1"/>
  <c r="D237" i="1"/>
  <c r="E239" i="1"/>
  <c r="Z239" i="1"/>
  <c r="AA239" i="1"/>
  <c r="AM239" i="1"/>
  <c r="AN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CM239" i="1"/>
  <c r="CN239" i="1"/>
  <c r="CO239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FA239" i="1"/>
  <c r="FB239" i="1"/>
  <c r="FC239" i="1"/>
  <c r="FD239" i="1"/>
  <c r="FE239" i="1"/>
  <c r="FF239" i="1"/>
  <c r="FG239" i="1"/>
  <c r="FH239" i="1"/>
  <c r="FI239" i="1"/>
  <c r="FJ239" i="1"/>
  <c r="FK239" i="1"/>
  <c r="FL239" i="1"/>
  <c r="FM239" i="1"/>
  <c r="FN239" i="1"/>
  <c r="FO239" i="1"/>
  <c r="FP239" i="1"/>
  <c r="FQ239" i="1"/>
  <c r="FR239" i="1"/>
  <c r="FS239" i="1"/>
  <c r="FT239" i="1"/>
  <c r="FU239" i="1"/>
  <c r="FV239" i="1"/>
  <c r="FW239" i="1"/>
  <c r="FX239" i="1"/>
  <c r="FY239" i="1"/>
  <c r="FZ239" i="1"/>
  <c r="GA239" i="1"/>
  <c r="GB239" i="1"/>
  <c r="GC239" i="1"/>
  <c r="GD239" i="1"/>
  <c r="GE239" i="1"/>
  <c r="GF239" i="1"/>
  <c r="GG239" i="1"/>
  <c r="GH239" i="1"/>
  <c r="GI239" i="1"/>
  <c r="GJ239" i="1"/>
  <c r="GK239" i="1"/>
  <c r="GL239" i="1"/>
  <c r="GM239" i="1"/>
  <c r="GN239" i="1"/>
  <c r="GO239" i="1"/>
  <c r="GP239" i="1"/>
  <c r="GQ239" i="1"/>
  <c r="GR239" i="1"/>
  <c r="GS239" i="1"/>
  <c r="GT239" i="1"/>
  <c r="GU239" i="1"/>
  <c r="GV239" i="1"/>
  <c r="GW239" i="1"/>
  <c r="GX239" i="1"/>
  <c r="C241" i="1"/>
  <c r="D241" i="1"/>
  <c r="AC241" i="1"/>
  <c r="CQ241" i="1" s="1"/>
  <c r="P241" i="1" s="1"/>
  <c r="AE241" i="1"/>
  <c r="AF241" i="1"/>
  <c r="AG241" i="1"/>
  <c r="CU241" i="1" s="1"/>
  <c r="T241" i="1" s="1"/>
  <c r="AH241" i="1"/>
  <c r="CV241" i="1" s="1"/>
  <c r="U241" i="1" s="1"/>
  <c r="AI241" i="1"/>
  <c r="CW241" i="1" s="1"/>
  <c r="V241" i="1" s="1"/>
  <c r="AJ241" i="1"/>
  <c r="CX241" i="1" s="1"/>
  <c r="W241" i="1" s="1"/>
  <c r="FR241" i="1"/>
  <c r="GL241" i="1"/>
  <c r="GO241" i="1"/>
  <c r="CC257" i="1" s="1"/>
  <c r="GP241" i="1"/>
  <c r="GV241" i="1"/>
  <c r="GX241" i="1" s="1"/>
  <c r="C242" i="1"/>
  <c r="D242" i="1"/>
  <c r="AC242" i="1"/>
  <c r="AE242" i="1"/>
  <c r="CS242" i="1" s="1"/>
  <c r="R242" i="1" s="1"/>
  <c r="GK242" i="1" s="1"/>
  <c r="AF242" i="1"/>
  <c r="AG242" i="1"/>
  <c r="CU242" i="1" s="1"/>
  <c r="T242" i="1" s="1"/>
  <c r="AH242" i="1"/>
  <c r="AI242" i="1"/>
  <c r="CW242" i="1" s="1"/>
  <c r="V242" i="1" s="1"/>
  <c r="AJ242" i="1"/>
  <c r="CT242" i="1"/>
  <c r="S242" i="1" s="1"/>
  <c r="K542" i="5" s="1"/>
  <c r="CV242" i="1"/>
  <c r="U242" i="1" s="1"/>
  <c r="CX242" i="1"/>
  <c r="W242" i="1" s="1"/>
  <c r="FR242" i="1"/>
  <c r="GL242" i="1"/>
  <c r="GO242" i="1"/>
  <c r="GP242" i="1"/>
  <c r="GV242" i="1"/>
  <c r="GX242" i="1" s="1"/>
  <c r="C243" i="1"/>
  <c r="D243" i="1"/>
  <c r="AC243" i="1"/>
  <c r="AE243" i="1"/>
  <c r="AF243" i="1"/>
  <c r="AG243" i="1"/>
  <c r="CU243" i="1" s="1"/>
  <c r="T243" i="1" s="1"/>
  <c r="AH243" i="1"/>
  <c r="CV243" i="1" s="1"/>
  <c r="U243" i="1" s="1"/>
  <c r="AI243" i="1"/>
  <c r="CW243" i="1" s="1"/>
  <c r="V243" i="1" s="1"/>
  <c r="AJ243" i="1"/>
  <c r="CX243" i="1" s="1"/>
  <c r="W243" i="1" s="1"/>
  <c r="FR243" i="1"/>
  <c r="GL243" i="1"/>
  <c r="GO243" i="1"/>
  <c r="GP243" i="1"/>
  <c r="GV243" i="1"/>
  <c r="GX243" i="1" s="1"/>
  <c r="I244" i="1"/>
  <c r="E555" i="5" s="1"/>
  <c r="AC244" i="1"/>
  <c r="AE244" i="1"/>
  <c r="AF244" i="1"/>
  <c r="AG244" i="1"/>
  <c r="AH244" i="1"/>
  <c r="CV244" i="1" s="1"/>
  <c r="AI244" i="1"/>
  <c r="CW244" i="1" s="1"/>
  <c r="V244" i="1" s="1"/>
  <c r="AJ244" i="1"/>
  <c r="CX244" i="1" s="1"/>
  <c r="W244" i="1" s="1"/>
  <c r="CU244" i="1"/>
  <c r="T244" i="1" s="1"/>
  <c r="FR244" i="1"/>
  <c r="GL244" i="1"/>
  <c r="GO244" i="1"/>
  <c r="GP244" i="1"/>
  <c r="GV244" i="1"/>
  <c r="GX244" i="1" s="1"/>
  <c r="C245" i="1"/>
  <c r="D245" i="1"/>
  <c r="AC245" i="1"/>
  <c r="H561" i="5" s="1"/>
  <c r="AE245" i="1"/>
  <c r="AF245" i="1"/>
  <c r="AG245" i="1"/>
  <c r="AH245" i="1"/>
  <c r="CV245" i="1" s="1"/>
  <c r="U245" i="1" s="1"/>
  <c r="AI245" i="1"/>
  <c r="CW245" i="1" s="1"/>
  <c r="V245" i="1" s="1"/>
  <c r="AJ245" i="1"/>
  <c r="CX245" i="1" s="1"/>
  <c r="W245" i="1" s="1"/>
  <c r="CU245" i="1"/>
  <c r="T245" i="1" s="1"/>
  <c r="FR245" i="1"/>
  <c r="GL245" i="1"/>
  <c r="GO245" i="1"/>
  <c r="GP245" i="1"/>
  <c r="GV245" i="1"/>
  <c r="GX245" i="1" s="1"/>
  <c r="I246" i="1"/>
  <c r="E565" i="5" s="1"/>
  <c r="AC246" i="1"/>
  <c r="AE246" i="1"/>
  <c r="AD246" i="1" s="1"/>
  <c r="CR246" i="1" s="1"/>
  <c r="Q246" i="1" s="1"/>
  <c r="AF246" i="1"/>
  <c r="AG246" i="1"/>
  <c r="CU246" i="1" s="1"/>
  <c r="T246" i="1" s="1"/>
  <c r="AH246" i="1"/>
  <c r="AI246" i="1"/>
  <c r="CW246" i="1" s="1"/>
  <c r="V246" i="1" s="1"/>
  <c r="AJ246" i="1"/>
  <c r="CT246" i="1"/>
  <c r="S246" i="1" s="1"/>
  <c r="CV246" i="1"/>
  <c r="CX246" i="1"/>
  <c r="W246" i="1" s="1"/>
  <c r="FR246" i="1"/>
  <c r="GL246" i="1"/>
  <c r="GO246" i="1"/>
  <c r="GP246" i="1"/>
  <c r="GV246" i="1"/>
  <c r="C247" i="1"/>
  <c r="D247" i="1"/>
  <c r="AC247" i="1"/>
  <c r="H571" i="5" s="1"/>
  <c r="AE247" i="1"/>
  <c r="AF247" i="1"/>
  <c r="AG247" i="1"/>
  <c r="CU247" i="1" s="1"/>
  <c r="T247" i="1" s="1"/>
  <c r="AH247" i="1"/>
  <c r="CV247" i="1" s="1"/>
  <c r="U247" i="1" s="1"/>
  <c r="AI247" i="1"/>
  <c r="CW247" i="1" s="1"/>
  <c r="V247" i="1" s="1"/>
  <c r="AJ247" i="1"/>
  <c r="CX247" i="1" s="1"/>
  <c r="W247" i="1" s="1"/>
  <c r="FR247" i="1"/>
  <c r="GL247" i="1"/>
  <c r="GO247" i="1"/>
  <c r="GP247" i="1"/>
  <c r="GV247" i="1"/>
  <c r="GX247" i="1" s="1"/>
  <c r="I248" i="1"/>
  <c r="E575" i="5" s="1"/>
  <c r="AC248" i="1"/>
  <c r="AE248" i="1"/>
  <c r="AF248" i="1"/>
  <c r="AG248" i="1"/>
  <c r="AH248" i="1"/>
  <c r="CV248" i="1" s="1"/>
  <c r="AI248" i="1"/>
  <c r="CW248" i="1" s="1"/>
  <c r="V248" i="1" s="1"/>
  <c r="AJ248" i="1"/>
  <c r="CX248" i="1" s="1"/>
  <c r="W248" i="1" s="1"/>
  <c r="CU248" i="1"/>
  <c r="T248" i="1" s="1"/>
  <c r="FR248" i="1"/>
  <c r="GL248" i="1"/>
  <c r="GO248" i="1"/>
  <c r="GP248" i="1"/>
  <c r="GV248" i="1"/>
  <c r="GX248" i="1" s="1"/>
  <c r="C249" i="1"/>
  <c r="D249" i="1"/>
  <c r="AC249" i="1"/>
  <c r="H581" i="5" s="1"/>
  <c r="AE249" i="1"/>
  <c r="AF249" i="1"/>
  <c r="AG249" i="1"/>
  <c r="AH249" i="1"/>
  <c r="CV249" i="1" s="1"/>
  <c r="U249" i="1" s="1"/>
  <c r="AI249" i="1"/>
  <c r="CW249" i="1" s="1"/>
  <c r="V249" i="1" s="1"/>
  <c r="AJ249" i="1"/>
  <c r="CX249" i="1" s="1"/>
  <c r="W249" i="1" s="1"/>
  <c r="CU249" i="1"/>
  <c r="T249" i="1" s="1"/>
  <c r="FR249" i="1"/>
  <c r="GL249" i="1"/>
  <c r="GO249" i="1"/>
  <c r="GP249" i="1"/>
  <c r="GV249" i="1"/>
  <c r="GX249" i="1" s="1"/>
  <c r="I250" i="1"/>
  <c r="E585" i="5" s="1"/>
  <c r="AC250" i="1"/>
  <c r="AE250" i="1"/>
  <c r="CS250" i="1" s="1"/>
  <c r="AF250" i="1"/>
  <c r="AG250" i="1"/>
  <c r="CU250" i="1" s="1"/>
  <c r="T250" i="1" s="1"/>
  <c r="AH250" i="1"/>
  <c r="AI250" i="1"/>
  <c r="CW250" i="1" s="1"/>
  <c r="AJ250" i="1"/>
  <c r="CT250" i="1"/>
  <c r="S250" i="1" s="1"/>
  <c r="CV250" i="1"/>
  <c r="CX250" i="1"/>
  <c r="FR250" i="1"/>
  <c r="GL250" i="1"/>
  <c r="GO250" i="1"/>
  <c r="GP250" i="1"/>
  <c r="GV250" i="1"/>
  <c r="I251" i="1"/>
  <c r="AC251" i="1"/>
  <c r="AD251" i="1"/>
  <c r="CR251" i="1" s="1"/>
  <c r="AE251" i="1"/>
  <c r="AF251" i="1"/>
  <c r="AG251" i="1"/>
  <c r="CU251" i="1" s="1"/>
  <c r="AH251" i="1"/>
  <c r="CV251" i="1" s="1"/>
  <c r="AI251" i="1"/>
  <c r="AJ251" i="1"/>
  <c r="CX251" i="1" s="1"/>
  <c r="W251" i="1" s="1"/>
  <c r="CQ251" i="1"/>
  <c r="CS251" i="1"/>
  <c r="CW251" i="1"/>
  <c r="V251" i="1" s="1"/>
  <c r="FR251" i="1"/>
  <c r="GL251" i="1"/>
  <c r="GO251" i="1"/>
  <c r="GP251" i="1"/>
  <c r="GV251" i="1"/>
  <c r="I252" i="1"/>
  <c r="E587" i="5" s="1"/>
  <c r="AC252" i="1"/>
  <c r="AE252" i="1"/>
  <c r="AD252" i="1" s="1"/>
  <c r="CR252" i="1" s="1"/>
  <c r="Q252" i="1" s="1"/>
  <c r="AF252" i="1"/>
  <c r="AG252" i="1"/>
  <c r="CU252" i="1" s="1"/>
  <c r="T252" i="1" s="1"/>
  <c r="AH252" i="1"/>
  <c r="CV252" i="1" s="1"/>
  <c r="U252" i="1" s="1"/>
  <c r="AI252" i="1"/>
  <c r="CW252" i="1" s="1"/>
  <c r="V252" i="1" s="1"/>
  <c r="AJ252" i="1"/>
  <c r="CX252" i="1" s="1"/>
  <c r="W252" i="1" s="1"/>
  <c r="FR252" i="1"/>
  <c r="GL252" i="1"/>
  <c r="GO252" i="1"/>
  <c r="GP252" i="1"/>
  <c r="GV252" i="1"/>
  <c r="GX252" i="1" s="1"/>
  <c r="C253" i="1"/>
  <c r="D253" i="1"/>
  <c r="AC253" i="1"/>
  <c r="H593" i="5" s="1"/>
  <c r="AE253" i="1"/>
  <c r="H592" i="5" s="1"/>
  <c r="R592" i="5" s="1"/>
  <c r="AF253" i="1"/>
  <c r="AG253" i="1"/>
  <c r="CU253" i="1" s="1"/>
  <c r="T253" i="1" s="1"/>
  <c r="AH253" i="1"/>
  <c r="CV253" i="1" s="1"/>
  <c r="U253" i="1" s="1"/>
  <c r="AI253" i="1"/>
  <c r="CW253" i="1" s="1"/>
  <c r="V253" i="1" s="1"/>
  <c r="AJ253" i="1"/>
  <c r="CX253" i="1" s="1"/>
  <c r="W253" i="1" s="1"/>
  <c r="FR253" i="1"/>
  <c r="GL253" i="1"/>
  <c r="GO253" i="1"/>
  <c r="GP253" i="1"/>
  <c r="GV253" i="1"/>
  <c r="GX253" i="1" s="1"/>
  <c r="I254" i="1"/>
  <c r="E597" i="5" s="1"/>
  <c r="AC254" i="1"/>
  <c r="AE254" i="1"/>
  <c r="AF254" i="1"/>
  <c r="AG254" i="1"/>
  <c r="AH254" i="1"/>
  <c r="CV254" i="1" s="1"/>
  <c r="U254" i="1" s="1"/>
  <c r="AI254" i="1"/>
  <c r="CW254" i="1" s="1"/>
  <c r="V254" i="1" s="1"/>
  <c r="AJ254" i="1"/>
  <c r="CX254" i="1" s="1"/>
  <c r="W254" i="1" s="1"/>
  <c r="CU254" i="1"/>
  <c r="T254" i="1" s="1"/>
  <c r="FR254" i="1"/>
  <c r="GL254" i="1"/>
  <c r="GO254" i="1"/>
  <c r="GP254" i="1"/>
  <c r="GV254" i="1"/>
  <c r="GX254" i="1"/>
  <c r="C255" i="1"/>
  <c r="D255" i="1"/>
  <c r="AC255" i="1"/>
  <c r="H602" i="5" s="1"/>
  <c r="AE255" i="1"/>
  <c r="AF255" i="1"/>
  <c r="AG255" i="1"/>
  <c r="AH255" i="1"/>
  <c r="CV255" i="1" s="1"/>
  <c r="U255" i="1" s="1"/>
  <c r="AI255" i="1"/>
  <c r="CW255" i="1" s="1"/>
  <c r="V255" i="1" s="1"/>
  <c r="AJ255" i="1"/>
  <c r="CX255" i="1" s="1"/>
  <c r="W255" i="1" s="1"/>
  <c r="CU255" i="1"/>
  <c r="T255" i="1" s="1"/>
  <c r="FR255" i="1"/>
  <c r="GL255" i="1"/>
  <c r="GO255" i="1"/>
  <c r="GP255" i="1"/>
  <c r="GV255" i="1"/>
  <c r="GX255" i="1" s="1"/>
  <c r="B257" i="1"/>
  <c r="B239" i="1" s="1"/>
  <c r="C257" i="1"/>
  <c r="C239" i="1" s="1"/>
  <c r="D257" i="1"/>
  <c r="D239" i="1" s="1"/>
  <c r="F257" i="1"/>
  <c r="F239" i="1" s="1"/>
  <c r="G257" i="1"/>
  <c r="BX257" i="1"/>
  <c r="CK257" i="1"/>
  <c r="CL257" i="1"/>
  <c r="D289" i="1"/>
  <c r="E291" i="1"/>
  <c r="Z291" i="1"/>
  <c r="AA291" i="1"/>
  <c r="AM291" i="1"/>
  <c r="AN291" i="1"/>
  <c r="BD291" i="1"/>
  <c r="BE291" i="1"/>
  <c r="BF291" i="1"/>
  <c r="BG291" i="1"/>
  <c r="BH291" i="1"/>
  <c r="BI291" i="1"/>
  <c r="BJ291" i="1"/>
  <c r="BK291" i="1"/>
  <c r="BL291" i="1"/>
  <c r="BM291" i="1"/>
  <c r="BN291" i="1"/>
  <c r="BO291" i="1"/>
  <c r="BP291" i="1"/>
  <c r="BQ291" i="1"/>
  <c r="BR291" i="1"/>
  <c r="BS291" i="1"/>
  <c r="BT291" i="1"/>
  <c r="BU291" i="1"/>
  <c r="BV291" i="1"/>
  <c r="BW291" i="1"/>
  <c r="CM291" i="1"/>
  <c r="CN291" i="1"/>
  <c r="CO291" i="1"/>
  <c r="CP291" i="1"/>
  <c r="CQ291" i="1"/>
  <c r="CR291" i="1"/>
  <c r="CS291" i="1"/>
  <c r="CT291" i="1"/>
  <c r="CU291" i="1"/>
  <c r="CV291" i="1"/>
  <c r="CW291" i="1"/>
  <c r="CX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DV291" i="1"/>
  <c r="DW291" i="1"/>
  <c r="DX291" i="1"/>
  <c r="DY291" i="1"/>
  <c r="DZ291" i="1"/>
  <c r="EA291" i="1"/>
  <c r="EB291" i="1"/>
  <c r="EC291" i="1"/>
  <c r="ED291" i="1"/>
  <c r="EE291" i="1"/>
  <c r="EF291" i="1"/>
  <c r="EG291" i="1"/>
  <c r="EH291" i="1"/>
  <c r="EI291" i="1"/>
  <c r="EJ291" i="1"/>
  <c r="EK291" i="1"/>
  <c r="EL291" i="1"/>
  <c r="EM291" i="1"/>
  <c r="EN291" i="1"/>
  <c r="EO291" i="1"/>
  <c r="EP291" i="1"/>
  <c r="EQ291" i="1"/>
  <c r="ER291" i="1"/>
  <c r="ES291" i="1"/>
  <c r="ET291" i="1"/>
  <c r="EU291" i="1"/>
  <c r="EV291" i="1"/>
  <c r="EW291" i="1"/>
  <c r="EX291" i="1"/>
  <c r="EY291" i="1"/>
  <c r="EZ291" i="1"/>
  <c r="FA291" i="1"/>
  <c r="FB291" i="1"/>
  <c r="FC291" i="1"/>
  <c r="FD291" i="1"/>
  <c r="FE291" i="1"/>
  <c r="FF291" i="1"/>
  <c r="FG291" i="1"/>
  <c r="FH291" i="1"/>
  <c r="FI291" i="1"/>
  <c r="FJ291" i="1"/>
  <c r="FK291" i="1"/>
  <c r="FL291" i="1"/>
  <c r="FM291" i="1"/>
  <c r="FN291" i="1"/>
  <c r="FO291" i="1"/>
  <c r="FP291" i="1"/>
  <c r="FQ291" i="1"/>
  <c r="FR291" i="1"/>
  <c r="FS291" i="1"/>
  <c r="FT291" i="1"/>
  <c r="FU291" i="1"/>
  <c r="FV291" i="1"/>
  <c r="FW291" i="1"/>
  <c r="FX291" i="1"/>
  <c r="FY291" i="1"/>
  <c r="FZ291" i="1"/>
  <c r="GA291" i="1"/>
  <c r="GB291" i="1"/>
  <c r="GC291" i="1"/>
  <c r="GD291" i="1"/>
  <c r="GE291" i="1"/>
  <c r="GF291" i="1"/>
  <c r="GG291" i="1"/>
  <c r="GH291" i="1"/>
  <c r="GI291" i="1"/>
  <c r="GJ291" i="1"/>
  <c r="GK291" i="1"/>
  <c r="GL291" i="1"/>
  <c r="GM291" i="1"/>
  <c r="GN291" i="1"/>
  <c r="GO291" i="1"/>
  <c r="GP291" i="1"/>
  <c r="GQ291" i="1"/>
  <c r="GR291" i="1"/>
  <c r="GS291" i="1"/>
  <c r="GT291" i="1"/>
  <c r="GU291" i="1"/>
  <c r="GV291" i="1"/>
  <c r="GW291" i="1"/>
  <c r="GX291" i="1"/>
  <c r="C293" i="1"/>
  <c r="D293" i="1"/>
  <c r="AC293" i="1"/>
  <c r="AD293" i="1"/>
  <c r="AE293" i="1"/>
  <c r="AF293" i="1"/>
  <c r="AG293" i="1"/>
  <c r="AH293" i="1"/>
  <c r="AI293" i="1"/>
  <c r="CW293" i="1" s="1"/>
  <c r="V293" i="1" s="1"/>
  <c r="AJ293" i="1"/>
  <c r="CX293" i="1" s="1"/>
  <c r="W293" i="1" s="1"/>
  <c r="CQ293" i="1"/>
  <c r="P293" i="1" s="1"/>
  <c r="CU293" i="1"/>
  <c r="T293" i="1" s="1"/>
  <c r="CV293" i="1"/>
  <c r="U293" i="1" s="1"/>
  <c r="FR293" i="1"/>
  <c r="GL293" i="1"/>
  <c r="GO293" i="1"/>
  <c r="GP293" i="1"/>
  <c r="GV293" i="1"/>
  <c r="GX293" i="1" s="1"/>
  <c r="C294" i="1"/>
  <c r="D294" i="1"/>
  <c r="AC294" i="1"/>
  <c r="CQ294" i="1" s="1"/>
  <c r="P294" i="1" s="1"/>
  <c r="AE294" i="1"/>
  <c r="AF294" i="1"/>
  <c r="AG294" i="1"/>
  <c r="CU294" i="1" s="1"/>
  <c r="T294" i="1" s="1"/>
  <c r="AH294" i="1"/>
  <c r="AI294" i="1"/>
  <c r="CW294" i="1" s="1"/>
  <c r="V294" i="1" s="1"/>
  <c r="AJ294" i="1"/>
  <c r="CX294" i="1" s="1"/>
  <c r="W294" i="1" s="1"/>
  <c r="CS294" i="1"/>
  <c r="R294" i="1" s="1"/>
  <c r="K625" i="5" s="1"/>
  <c r="CV294" i="1"/>
  <c r="U294" i="1" s="1"/>
  <c r="FR294" i="1"/>
  <c r="GL294" i="1"/>
  <c r="GO294" i="1"/>
  <c r="GP294" i="1"/>
  <c r="GV294" i="1"/>
  <c r="GX294" i="1" s="1"/>
  <c r="C295" i="1"/>
  <c r="D295" i="1"/>
  <c r="AC295" i="1"/>
  <c r="AD295" i="1"/>
  <c r="AE295" i="1"/>
  <c r="AF295" i="1"/>
  <c r="AG295" i="1"/>
  <c r="CU295" i="1" s="1"/>
  <c r="T295" i="1" s="1"/>
  <c r="AH295" i="1"/>
  <c r="AI295" i="1"/>
  <c r="CW295" i="1" s="1"/>
  <c r="V295" i="1" s="1"/>
  <c r="AJ295" i="1"/>
  <c r="CX295" i="1" s="1"/>
  <c r="W295" i="1" s="1"/>
  <c r="CQ295" i="1"/>
  <c r="P295" i="1" s="1"/>
  <c r="CV295" i="1"/>
  <c r="U295" i="1" s="1"/>
  <c r="FR295" i="1"/>
  <c r="GL295" i="1"/>
  <c r="BZ321" i="1" s="1"/>
  <c r="GO295" i="1"/>
  <c r="GP295" i="1"/>
  <c r="GV295" i="1"/>
  <c r="GX295" i="1" s="1"/>
  <c r="C296" i="1"/>
  <c r="D296" i="1"/>
  <c r="AC296" i="1"/>
  <c r="CQ296" i="1" s="1"/>
  <c r="P296" i="1" s="1"/>
  <c r="AE296" i="1"/>
  <c r="AF296" i="1"/>
  <c r="AG296" i="1"/>
  <c r="CU296" i="1" s="1"/>
  <c r="T296" i="1" s="1"/>
  <c r="AH296" i="1"/>
  <c r="AI296" i="1"/>
  <c r="AJ296" i="1"/>
  <c r="CX296" i="1" s="1"/>
  <c r="W296" i="1" s="1"/>
  <c r="CS296" i="1"/>
  <c r="R296" i="1" s="1"/>
  <c r="CV296" i="1"/>
  <c r="U296" i="1" s="1"/>
  <c r="CW296" i="1"/>
  <c r="V296" i="1" s="1"/>
  <c r="FR296" i="1"/>
  <c r="GL296" i="1"/>
  <c r="GO296" i="1"/>
  <c r="GP296" i="1"/>
  <c r="GV296" i="1"/>
  <c r="GX296" i="1" s="1"/>
  <c r="C297" i="1"/>
  <c r="D297" i="1"/>
  <c r="AC297" i="1"/>
  <c r="AD297" i="1"/>
  <c r="AE297" i="1"/>
  <c r="AF297" i="1"/>
  <c r="AG297" i="1"/>
  <c r="AH297" i="1"/>
  <c r="AI297" i="1"/>
  <c r="CW297" i="1" s="1"/>
  <c r="V297" i="1" s="1"/>
  <c r="AJ297" i="1"/>
  <c r="CX297" i="1" s="1"/>
  <c r="W297" i="1" s="1"/>
  <c r="CQ297" i="1"/>
  <c r="P297" i="1" s="1"/>
  <c r="CU297" i="1"/>
  <c r="T297" i="1" s="1"/>
  <c r="CV297" i="1"/>
  <c r="U297" i="1" s="1"/>
  <c r="FR297" i="1"/>
  <c r="GL297" i="1"/>
  <c r="GO297" i="1"/>
  <c r="GP297" i="1"/>
  <c r="GV297" i="1"/>
  <c r="GX297" i="1" s="1"/>
  <c r="C298" i="1"/>
  <c r="D298" i="1"/>
  <c r="AC298" i="1"/>
  <c r="AE298" i="1"/>
  <c r="AF298" i="1"/>
  <c r="AG298" i="1"/>
  <c r="CU298" i="1" s="1"/>
  <c r="T298" i="1" s="1"/>
  <c r="AH298" i="1"/>
  <c r="AI298" i="1"/>
  <c r="CW298" i="1" s="1"/>
  <c r="V298" i="1" s="1"/>
  <c r="AJ298" i="1"/>
  <c r="CX298" i="1" s="1"/>
  <c r="W298" i="1" s="1"/>
  <c r="CS298" i="1"/>
  <c r="R298" i="1" s="1"/>
  <c r="CV298" i="1"/>
  <c r="U298" i="1" s="1"/>
  <c r="FR298" i="1"/>
  <c r="GL298" i="1"/>
  <c r="GN298" i="1"/>
  <c r="GP298" i="1"/>
  <c r="GV298" i="1"/>
  <c r="GX298" i="1" s="1"/>
  <c r="C299" i="1"/>
  <c r="D299" i="1"/>
  <c r="AC299" i="1"/>
  <c r="AD299" i="1"/>
  <c r="AE299" i="1"/>
  <c r="AF299" i="1"/>
  <c r="AG299" i="1"/>
  <c r="CU299" i="1" s="1"/>
  <c r="T299" i="1" s="1"/>
  <c r="AH299" i="1"/>
  <c r="AI299" i="1"/>
  <c r="CW299" i="1" s="1"/>
  <c r="V299" i="1" s="1"/>
  <c r="AJ299" i="1"/>
  <c r="CX299" i="1" s="1"/>
  <c r="W299" i="1" s="1"/>
  <c r="CQ299" i="1"/>
  <c r="P299" i="1" s="1"/>
  <c r="CV299" i="1"/>
  <c r="U299" i="1" s="1"/>
  <c r="FR299" i="1"/>
  <c r="GL299" i="1"/>
  <c r="GO299" i="1"/>
  <c r="GP299" i="1"/>
  <c r="GV299" i="1"/>
  <c r="GX299" i="1" s="1"/>
  <c r="C300" i="1"/>
  <c r="D300" i="1"/>
  <c r="AC300" i="1"/>
  <c r="AE300" i="1"/>
  <c r="AF300" i="1"/>
  <c r="AG300" i="1"/>
  <c r="CU300" i="1" s="1"/>
  <c r="T300" i="1" s="1"/>
  <c r="AH300" i="1"/>
  <c r="AI300" i="1"/>
  <c r="AJ300" i="1"/>
  <c r="CX300" i="1" s="1"/>
  <c r="W300" i="1" s="1"/>
  <c r="CS300" i="1"/>
  <c r="R300" i="1" s="1"/>
  <c r="CV300" i="1"/>
  <c r="U300" i="1" s="1"/>
  <c r="CW300" i="1"/>
  <c r="V300" i="1" s="1"/>
  <c r="FR300" i="1"/>
  <c r="GL300" i="1"/>
  <c r="GO300" i="1"/>
  <c r="GP300" i="1"/>
  <c r="GV300" i="1"/>
  <c r="GX300" i="1" s="1"/>
  <c r="I301" i="1"/>
  <c r="E679" i="5" s="1"/>
  <c r="AC301" i="1"/>
  <c r="AE301" i="1"/>
  <c r="AF301" i="1"/>
  <c r="AG301" i="1"/>
  <c r="AH301" i="1"/>
  <c r="CV301" i="1" s="1"/>
  <c r="U301" i="1" s="1"/>
  <c r="AI301" i="1"/>
  <c r="CW301" i="1" s="1"/>
  <c r="V301" i="1" s="1"/>
  <c r="AJ301" i="1"/>
  <c r="CX301" i="1" s="1"/>
  <c r="CQ301" i="1"/>
  <c r="P301" i="1" s="1"/>
  <c r="CU301" i="1"/>
  <c r="T301" i="1" s="1"/>
  <c r="FR301" i="1"/>
  <c r="GL301" i="1"/>
  <c r="GO301" i="1"/>
  <c r="GP301" i="1"/>
  <c r="GV301" i="1"/>
  <c r="GX301" i="1" s="1"/>
  <c r="C302" i="1"/>
  <c r="D302" i="1"/>
  <c r="T302" i="1"/>
  <c r="AC302" i="1"/>
  <c r="H683" i="5" s="1"/>
  <c r="AD302" i="1"/>
  <c r="CR302" i="1" s="1"/>
  <c r="Q302" i="1" s="1"/>
  <c r="AE302" i="1"/>
  <c r="AF302" i="1"/>
  <c r="AG302" i="1"/>
  <c r="AH302" i="1"/>
  <c r="CV302" i="1" s="1"/>
  <c r="U302" i="1" s="1"/>
  <c r="AI302" i="1"/>
  <c r="AJ302" i="1"/>
  <c r="CX302" i="1" s="1"/>
  <c r="W302" i="1" s="1"/>
  <c r="CQ302" i="1"/>
  <c r="P302" i="1" s="1"/>
  <c r="K683" i="5" s="1"/>
  <c r="CS302" i="1"/>
  <c r="R302" i="1" s="1"/>
  <c r="GK302" i="1" s="1"/>
  <c r="CU302" i="1"/>
  <c r="CW302" i="1"/>
  <c r="V302" i="1" s="1"/>
  <c r="FR302" i="1"/>
  <c r="GL302" i="1"/>
  <c r="GN302" i="1"/>
  <c r="GP302" i="1"/>
  <c r="GV302" i="1"/>
  <c r="GX302" i="1"/>
  <c r="I303" i="1"/>
  <c r="E687" i="5" s="1"/>
  <c r="AC303" i="1"/>
  <c r="AE303" i="1"/>
  <c r="AF303" i="1"/>
  <c r="AG303" i="1"/>
  <c r="AH303" i="1"/>
  <c r="CV303" i="1" s="1"/>
  <c r="AI303" i="1"/>
  <c r="CW303" i="1" s="1"/>
  <c r="V303" i="1" s="1"/>
  <c r="AJ303" i="1"/>
  <c r="CX303" i="1" s="1"/>
  <c r="W303" i="1" s="1"/>
  <c r="CU303" i="1"/>
  <c r="T303" i="1" s="1"/>
  <c r="FR303" i="1"/>
  <c r="GL303" i="1"/>
  <c r="GN303" i="1"/>
  <c r="GP303" i="1"/>
  <c r="GV303" i="1"/>
  <c r="GX303" i="1" s="1"/>
  <c r="C304" i="1"/>
  <c r="D304" i="1"/>
  <c r="AC304" i="1"/>
  <c r="CQ304" i="1" s="1"/>
  <c r="P304" i="1" s="1"/>
  <c r="AE304" i="1"/>
  <c r="AF304" i="1"/>
  <c r="AG304" i="1"/>
  <c r="AH304" i="1"/>
  <c r="CV304" i="1" s="1"/>
  <c r="U304" i="1" s="1"/>
  <c r="AI304" i="1"/>
  <c r="CW304" i="1" s="1"/>
  <c r="V304" i="1" s="1"/>
  <c r="AJ304" i="1"/>
  <c r="CX304" i="1" s="1"/>
  <c r="W304" i="1" s="1"/>
  <c r="CU304" i="1"/>
  <c r="T304" i="1" s="1"/>
  <c r="FR304" i="1"/>
  <c r="GL304" i="1"/>
  <c r="GO304" i="1"/>
  <c r="GP304" i="1"/>
  <c r="GV304" i="1"/>
  <c r="GX304" i="1" s="1"/>
  <c r="I305" i="1"/>
  <c r="E696" i="5" s="1"/>
  <c r="AC305" i="1"/>
  <c r="AE305" i="1"/>
  <c r="CS305" i="1" s="1"/>
  <c r="R305" i="1" s="1"/>
  <c r="GK305" i="1" s="1"/>
  <c r="AF305" i="1"/>
  <c r="AG305" i="1"/>
  <c r="CU305" i="1" s="1"/>
  <c r="T305" i="1" s="1"/>
  <c r="AH305" i="1"/>
  <c r="AI305" i="1"/>
  <c r="CW305" i="1" s="1"/>
  <c r="V305" i="1" s="1"/>
  <c r="AJ305" i="1"/>
  <c r="CT305" i="1"/>
  <c r="S305" i="1" s="1"/>
  <c r="CV305" i="1"/>
  <c r="CX305" i="1"/>
  <c r="W305" i="1" s="1"/>
  <c r="FR305" i="1"/>
  <c r="GL305" i="1"/>
  <c r="GO305" i="1"/>
  <c r="GP305" i="1"/>
  <c r="GV305" i="1"/>
  <c r="C306" i="1"/>
  <c r="D306" i="1"/>
  <c r="AC306" i="1"/>
  <c r="AE306" i="1"/>
  <c r="AF306" i="1"/>
  <c r="AG306" i="1"/>
  <c r="CU306" i="1" s="1"/>
  <c r="T306" i="1" s="1"/>
  <c r="AH306" i="1"/>
  <c r="CV306" i="1" s="1"/>
  <c r="U306" i="1" s="1"/>
  <c r="AI306" i="1"/>
  <c r="CW306" i="1" s="1"/>
  <c r="V306" i="1" s="1"/>
  <c r="AJ306" i="1"/>
  <c r="CX306" i="1" s="1"/>
  <c r="W306" i="1" s="1"/>
  <c r="FR306" i="1"/>
  <c r="GL306" i="1"/>
  <c r="GO306" i="1"/>
  <c r="GP306" i="1"/>
  <c r="GV306" i="1"/>
  <c r="GX306" i="1" s="1"/>
  <c r="I307" i="1"/>
  <c r="E706" i="5" s="1"/>
  <c r="AC307" i="1"/>
  <c r="AE307" i="1"/>
  <c r="AF307" i="1"/>
  <c r="AG307" i="1"/>
  <c r="CU307" i="1" s="1"/>
  <c r="T307" i="1" s="1"/>
  <c r="AH307" i="1"/>
  <c r="CV307" i="1" s="1"/>
  <c r="AI307" i="1"/>
  <c r="CW307" i="1" s="1"/>
  <c r="V307" i="1" s="1"/>
  <c r="AJ307" i="1"/>
  <c r="CX307" i="1" s="1"/>
  <c r="W307" i="1" s="1"/>
  <c r="CQ307" i="1"/>
  <c r="P307" i="1" s="1"/>
  <c r="FR307" i="1"/>
  <c r="GL307" i="1"/>
  <c r="GO307" i="1"/>
  <c r="GP307" i="1"/>
  <c r="GV307" i="1"/>
  <c r="GX307" i="1" s="1"/>
  <c r="C308" i="1"/>
  <c r="D308" i="1"/>
  <c r="AC308" i="1"/>
  <c r="H712" i="5" s="1"/>
  <c r="AE308" i="1"/>
  <c r="AF308" i="1"/>
  <c r="AG308" i="1"/>
  <c r="CU308" i="1" s="1"/>
  <c r="T308" i="1" s="1"/>
  <c r="AH308" i="1"/>
  <c r="CV308" i="1" s="1"/>
  <c r="U308" i="1" s="1"/>
  <c r="AI308" i="1"/>
  <c r="CW308" i="1" s="1"/>
  <c r="V308" i="1" s="1"/>
  <c r="AJ308" i="1"/>
  <c r="CX308" i="1" s="1"/>
  <c r="W308" i="1" s="1"/>
  <c r="CQ308" i="1"/>
  <c r="P308" i="1" s="1"/>
  <c r="K712" i="5" s="1"/>
  <c r="FR308" i="1"/>
  <c r="GL308" i="1"/>
  <c r="GO308" i="1"/>
  <c r="GP308" i="1"/>
  <c r="GV308" i="1"/>
  <c r="GX308" i="1" s="1"/>
  <c r="I309" i="1"/>
  <c r="E716" i="5" s="1"/>
  <c r="AC309" i="1"/>
  <c r="AE309" i="1"/>
  <c r="AD309" i="1" s="1"/>
  <c r="CR309" i="1" s="1"/>
  <c r="AF309" i="1"/>
  <c r="AG309" i="1"/>
  <c r="CU309" i="1" s="1"/>
  <c r="T309" i="1" s="1"/>
  <c r="AH309" i="1"/>
  <c r="AI309" i="1"/>
  <c r="CW309" i="1" s="1"/>
  <c r="AJ309" i="1"/>
  <c r="CT309" i="1"/>
  <c r="S309" i="1" s="1"/>
  <c r="CV309" i="1"/>
  <c r="CX309" i="1"/>
  <c r="FR309" i="1"/>
  <c r="GL309" i="1"/>
  <c r="GO309" i="1"/>
  <c r="GP309" i="1"/>
  <c r="GV309" i="1"/>
  <c r="C310" i="1"/>
  <c r="D310" i="1"/>
  <c r="AC310" i="1"/>
  <c r="H722" i="5" s="1"/>
  <c r="AE310" i="1"/>
  <c r="AF310" i="1"/>
  <c r="AG310" i="1"/>
  <c r="CU310" i="1" s="1"/>
  <c r="T310" i="1" s="1"/>
  <c r="AH310" i="1"/>
  <c r="AI310" i="1"/>
  <c r="CW310" i="1" s="1"/>
  <c r="V310" i="1" s="1"/>
  <c r="AJ310" i="1"/>
  <c r="CX310" i="1" s="1"/>
  <c r="W310" i="1" s="1"/>
  <c r="CV310" i="1"/>
  <c r="U310" i="1" s="1"/>
  <c r="FR310" i="1"/>
  <c r="GL310" i="1"/>
  <c r="GO310" i="1"/>
  <c r="GP310" i="1"/>
  <c r="GV310" i="1"/>
  <c r="GX310" i="1" s="1"/>
  <c r="I311" i="1"/>
  <c r="E726" i="5" s="1"/>
  <c r="AC311" i="1"/>
  <c r="AE311" i="1"/>
  <c r="AF311" i="1"/>
  <c r="AG311" i="1"/>
  <c r="AH311" i="1"/>
  <c r="CV311" i="1" s="1"/>
  <c r="U311" i="1" s="1"/>
  <c r="AI311" i="1"/>
  <c r="CW311" i="1" s="1"/>
  <c r="V311" i="1" s="1"/>
  <c r="AJ311" i="1"/>
  <c r="CX311" i="1" s="1"/>
  <c r="W311" i="1" s="1"/>
  <c r="CU311" i="1"/>
  <c r="T311" i="1" s="1"/>
  <c r="FR311" i="1"/>
  <c r="GL311" i="1"/>
  <c r="GO311" i="1"/>
  <c r="GP311" i="1"/>
  <c r="GV311" i="1"/>
  <c r="GX311" i="1" s="1"/>
  <c r="I312" i="1"/>
  <c r="E727" i="5" s="1"/>
  <c r="AC312" i="1"/>
  <c r="AE312" i="1"/>
  <c r="AD312" i="1" s="1"/>
  <c r="CR312" i="1" s="1"/>
  <c r="Q312" i="1" s="1"/>
  <c r="AF312" i="1"/>
  <c r="AG312" i="1"/>
  <c r="CU312" i="1" s="1"/>
  <c r="T312" i="1" s="1"/>
  <c r="AH312" i="1"/>
  <c r="AI312" i="1"/>
  <c r="CW312" i="1" s="1"/>
  <c r="V312" i="1" s="1"/>
  <c r="AJ312" i="1"/>
  <c r="CT312" i="1"/>
  <c r="S312" i="1" s="1"/>
  <c r="CV312" i="1"/>
  <c r="CX312" i="1"/>
  <c r="W312" i="1" s="1"/>
  <c r="FR312" i="1"/>
  <c r="GL312" i="1"/>
  <c r="GO312" i="1"/>
  <c r="GP312" i="1"/>
  <c r="GV312" i="1"/>
  <c r="I313" i="1"/>
  <c r="E728" i="5" s="1"/>
  <c r="AC313" i="1"/>
  <c r="AD313" i="1"/>
  <c r="AB313" i="1" s="1"/>
  <c r="AE313" i="1"/>
  <c r="AF313" i="1"/>
  <c r="AG313" i="1"/>
  <c r="AH313" i="1"/>
  <c r="CV313" i="1" s="1"/>
  <c r="U313" i="1" s="1"/>
  <c r="AI313" i="1"/>
  <c r="AJ313" i="1"/>
  <c r="CX313" i="1" s="1"/>
  <c r="W313" i="1" s="1"/>
  <c r="CQ313" i="1"/>
  <c r="CS313" i="1"/>
  <c r="R313" i="1" s="1"/>
  <c r="GK313" i="1" s="1"/>
  <c r="CU313" i="1"/>
  <c r="CW313" i="1"/>
  <c r="V313" i="1" s="1"/>
  <c r="FR313" i="1"/>
  <c r="GL313" i="1"/>
  <c r="GO313" i="1"/>
  <c r="GP313" i="1"/>
  <c r="GV313" i="1"/>
  <c r="GX313" i="1"/>
  <c r="C314" i="1"/>
  <c r="D314" i="1"/>
  <c r="AC314" i="1"/>
  <c r="H732" i="5" s="1"/>
  <c r="AD314" i="1"/>
  <c r="CR314" i="1" s="1"/>
  <c r="Q314" i="1" s="1"/>
  <c r="AE314" i="1"/>
  <c r="AF314" i="1"/>
  <c r="AG314" i="1"/>
  <c r="CU314" i="1" s="1"/>
  <c r="T314" i="1" s="1"/>
  <c r="AH314" i="1"/>
  <c r="CV314" i="1" s="1"/>
  <c r="U314" i="1" s="1"/>
  <c r="AI314" i="1"/>
  <c r="AJ314" i="1"/>
  <c r="CX314" i="1" s="1"/>
  <c r="W314" i="1" s="1"/>
  <c r="CQ314" i="1"/>
  <c r="P314" i="1" s="1"/>
  <c r="K732" i="5" s="1"/>
  <c r="CS314" i="1"/>
  <c r="R314" i="1" s="1"/>
  <c r="GK314" i="1" s="1"/>
  <c r="CW314" i="1"/>
  <c r="V314" i="1" s="1"/>
  <c r="FR314" i="1"/>
  <c r="GL314" i="1"/>
  <c r="GN314" i="1"/>
  <c r="GP314" i="1"/>
  <c r="GV314" i="1"/>
  <c r="GX314" i="1"/>
  <c r="I315" i="1"/>
  <c r="E736" i="5" s="1"/>
  <c r="AC315" i="1"/>
  <c r="AE315" i="1"/>
  <c r="AD315" i="1" s="1"/>
  <c r="CR315" i="1" s="1"/>
  <c r="Q315" i="1" s="1"/>
  <c r="AF315" i="1"/>
  <c r="AG315" i="1"/>
  <c r="CU315" i="1" s="1"/>
  <c r="T315" i="1" s="1"/>
  <c r="AH315" i="1"/>
  <c r="CV315" i="1" s="1"/>
  <c r="U315" i="1" s="1"/>
  <c r="AI315" i="1"/>
  <c r="CW315" i="1" s="1"/>
  <c r="V315" i="1" s="1"/>
  <c r="AJ315" i="1"/>
  <c r="CX315" i="1" s="1"/>
  <c r="W315" i="1" s="1"/>
  <c r="FR315" i="1"/>
  <c r="GL315" i="1"/>
  <c r="GN315" i="1"/>
  <c r="GP315" i="1"/>
  <c r="GV315" i="1"/>
  <c r="GX315" i="1" s="1"/>
  <c r="C316" i="1"/>
  <c r="D316" i="1"/>
  <c r="AC316" i="1"/>
  <c r="H742" i="5" s="1"/>
  <c r="AE316" i="1"/>
  <c r="AF316" i="1"/>
  <c r="AG316" i="1"/>
  <c r="CU316" i="1" s="1"/>
  <c r="T316" i="1" s="1"/>
  <c r="AH316" i="1"/>
  <c r="AI316" i="1"/>
  <c r="CW316" i="1" s="1"/>
  <c r="V316" i="1" s="1"/>
  <c r="AJ316" i="1"/>
  <c r="CT316" i="1"/>
  <c r="S316" i="1" s="1"/>
  <c r="K739" i="5" s="1"/>
  <c r="CV316" i="1"/>
  <c r="U316" i="1" s="1"/>
  <c r="CX316" i="1"/>
  <c r="W316" i="1" s="1"/>
  <c r="FR316" i="1"/>
  <c r="GL316" i="1"/>
  <c r="GN316" i="1"/>
  <c r="GP316" i="1"/>
  <c r="GV316" i="1"/>
  <c r="GX316" i="1" s="1"/>
  <c r="I317" i="1"/>
  <c r="E746" i="5" s="1"/>
  <c r="AC317" i="1"/>
  <c r="AD317" i="1"/>
  <c r="CR317" i="1" s="1"/>
  <c r="Q317" i="1" s="1"/>
  <c r="AE317" i="1"/>
  <c r="AF317" i="1"/>
  <c r="AG317" i="1"/>
  <c r="CU317" i="1" s="1"/>
  <c r="T317" i="1" s="1"/>
  <c r="AH317" i="1"/>
  <c r="CV317" i="1" s="1"/>
  <c r="U317" i="1" s="1"/>
  <c r="AI317" i="1"/>
  <c r="AJ317" i="1"/>
  <c r="CX317" i="1" s="1"/>
  <c r="W317" i="1" s="1"/>
  <c r="CQ317" i="1"/>
  <c r="CS317" i="1"/>
  <c r="R317" i="1" s="1"/>
  <c r="GK317" i="1" s="1"/>
  <c r="CW317" i="1"/>
  <c r="FR317" i="1"/>
  <c r="GL317" i="1"/>
  <c r="GN317" i="1"/>
  <c r="GP317" i="1"/>
  <c r="GV317" i="1"/>
  <c r="GX317" i="1"/>
  <c r="C318" i="1"/>
  <c r="D318" i="1"/>
  <c r="AC318" i="1"/>
  <c r="H752" i="5" s="1"/>
  <c r="AD318" i="1"/>
  <c r="AE318" i="1"/>
  <c r="H751" i="5" s="1"/>
  <c r="R751" i="5" s="1"/>
  <c r="AF318" i="1"/>
  <c r="AG318" i="1"/>
  <c r="CU318" i="1" s="1"/>
  <c r="T318" i="1" s="1"/>
  <c r="AH318" i="1"/>
  <c r="CV318" i="1" s="1"/>
  <c r="U318" i="1" s="1"/>
  <c r="AI318" i="1"/>
  <c r="AJ318" i="1"/>
  <c r="CX318" i="1" s="1"/>
  <c r="W318" i="1" s="1"/>
  <c r="CQ318" i="1"/>
  <c r="P318" i="1" s="1"/>
  <c r="K752" i="5" s="1"/>
  <c r="CS318" i="1"/>
  <c r="R318" i="1" s="1"/>
  <c r="CW318" i="1"/>
  <c r="V318" i="1" s="1"/>
  <c r="FR318" i="1"/>
  <c r="GL318" i="1"/>
  <c r="GN318" i="1"/>
  <c r="GP318" i="1"/>
  <c r="GV318" i="1"/>
  <c r="GX318" i="1"/>
  <c r="I319" i="1"/>
  <c r="E756" i="5" s="1"/>
  <c r="W319" i="1"/>
  <c r="AC319" i="1"/>
  <c r="AE319" i="1"/>
  <c r="CS319" i="1" s="1"/>
  <c r="R319" i="1" s="1"/>
  <c r="GK319" i="1" s="1"/>
  <c r="AF319" i="1"/>
  <c r="AG319" i="1"/>
  <c r="CU319" i="1" s="1"/>
  <c r="T319" i="1" s="1"/>
  <c r="AH319" i="1"/>
  <c r="AI319" i="1"/>
  <c r="CW319" i="1" s="1"/>
  <c r="V319" i="1" s="1"/>
  <c r="AJ319" i="1"/>
  <c r="CT319" i="1"/>
  <c r="S319" i="1" s="1"/>
  <c r="CV319" i="1"/>
  <c r="U319" i="1" s="1"/>
  <c r="CX319" i="1"/>
  <c r="FR319" i="1"/>
  <c r="GL319" i="1"/>
  <c r="GN319" i="1"/>
  <c r="GP319" i="1"/>
  <c r="GV319" i="1"/>
  <c r="GX319" i="1" s="1"/>
  <c r="B321" i="1"/>
  <c r="B291" i="1" s="1"/>
  <c r="C321" i="1"/>
  <c r="C291" i="1" s="1"/>
  <c r="D321" i="1"/>
  <c r="D291" i="1" s="1"/>
  <c r="F321" i="1"/>
  <c r="F291" i="1" s="1"/>
  <c r="G321" i="1"/>
  <c r="BX321" i="1"/>
  <c r="BX291" i="1" s="1"/>
  <c r="CK321" i="1"/>
  <c r="CK291" i="1" s="1"/>
  <c r="CL321" i="1"/>
  <c r="D353" i="1"/>
  <c r="E355" i="1"/>
  <c r="Z355" i="1"/>
  <c r="AA355" i="1"/>
  <c r="AM355" i="1"/>
  <c r="AN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CM355" i="1"/>
  <c r="CN355" i="1"/>
  <c r="CO355" i="1"/>
  <c r="CP355" i="1"/>
  <c r="CQ355" i="1"/>
  <c r="CR355" i="1"/>
  <c r="CS355" i="1"/>
  <c r="CT355" i="1"/>
  <c r="CU355" i="1"/>
  <c r="CV355" i="1"/>
  <c r="CW355" i="1"/>
  <c r="CX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DU355" i="1"/>
  <c r="DV355" i="1"/>
  <c r="DW355" i="1"/>
  <c r="DX355" i="1"/>
  <c r="DY355" i="1"/>
  <c r="DZ355" i="1"/>
  <c r="EA355" i="1"/>
  <c r="EB355" i="1"/>
  <c r="EC355" i="1"/>
  <c r="ED355" i="1"/>
  <c r="EE355" i="1"/>
  <c r="EF355" i="1"/>
  <c r="EG355" i="1"/>
  <c r="EH355" i="1"/>
  <c r="EI355" i="1"/>
  <c r="EJ355" i="1"/>
  <c r="EK355" i="1"/>
  <c r="EL355" i="1"/>
  <c r="EM355" i="1"/>
  <c r="EN355" i="1"/>
  <c r="EO355" i="1"/>
  <c r="EP355" i="1"/>
  <c r="EQ355" i="1"/>
  <c r="ER355" i="1"/>
  <c r="ES355" i="1"/>
  <c r="ET355" i="1"/>
  <c r="EU355" i="1"/>
  <c r="EV355" i="1"/>
  <c r="EW355" i="1"/>
  <c r="EX355" i="1"/>
  <c r="EY355" i="1"/>
  <c r="EZ355" i="1"/>
  <c r="FA355" i="1"/>
  <c r="FB355" i="1"/>
  <c r="FC355" i="1"/>
  <c r="FD355" i="1"/>
  <c r="FE355" i="1"/>
  <c r="FF355" i="1"/>
  <c r="FG355" i="1"/>
  <c r="FH355" i="1"/>
  <c r="FI355" i="1"/>
  <c r="FJ355" i="1"/>
  <c r="FK355" i="1"/>
  <c r="FL355" i="1"/>
  <c r="FM355" i="1"/>
  <c r="FN355" i="1"/>
  <c r="FO355" i="1"/>
  <c r="FP355" i="1"/>
  <c r="FQ355" i="1"/>
  <c r="FR355" i="1"/>
  <c r="FS355" i="1"/>
  <c r="FT355" i="1"/>
  <c r="FU355" i="1"/>
  <c r="FV355" i="1"/>
  <c r="FW355" i="1"/>
  <c r="FX355" i="1"/>
  <c r="FY355" i="1"/>
  <c r="FZ355" i="1"/>
  <c r="GA355" i="1"/>
  <c r="GB355" i="1"/>
  <c r="GC355" i="1"/>
  <c r="GD355" i="1"/>
  <c r="GE355" i="1"/>
  <c r="GF355" i="1"/>
  <c r="GG355" i="1"/>
  <c r="GH355" i="1"/>
  <c r="GI355" i="1"/>
  <c r="GJ355" i="1"/>
  <c r="GK355" i="1"/>
  <c r="GL355" i="1"/>
  <c r="GM355" i="1"/>
  <c r="GN355" i="1"/>
  <c r="GO355" i="1"/>
  <c r="GP355" i="1"/>
  <c r="GQ355" i="1"/>
  <c r="GR355" i="1"/>
  <c r="GS355" i="1"/>
  <c r="GT355" i="1"/>
  <c r="GU355" i="1"/>
  <c r="GV355" i="1"/>
  <c r="GW355" i="1"/>
  <c r="GX355" i="1"/>
  <c r="C357" i="1"/>
  <c r="D357" i="1"/>
  <c r="AC357" i="1"/>
  <c r="AD357" i="1"/>
  <c r="AE357" i="1"/>
  <c r="H768" i="5" s="1"/>
  <c r="R768" i="5" s="1"/>
  <c r="AF357" i="1"/>
  <c r="AG357" i="1"/>
  <c r="CU357" i="1" s="1"/>
  <c r="T357" i="1" s="1"/>
  <c r="AH357" i="1"/>
  <c r="CV357" i="1" s="1"/>
  <c r="U357" i="1" s="1"/>
  <c r="AI357" i="1"/>
  <c r="AJ357" i="1"/>
  <c r="CX357" i="1" s="1"/>
  <c r="W357" i="1" s="1"/>
  <c r="CQ357" i="1"/>
  <c r="P357" i="1" s="1"/>
  <c r="CS357" i="1"/>
  <c r="R357" i="1" s="1"/>
  <c r="CW357" i="1"/>
  <c r="V357" i="1" s="1"/>
  <c r="FR357" i="1"/>
  <c r="GL357" i="1"/>
  <c r="GO357" i="1"/>
  <c r="GP357" i="1"/>
  <c r="GV357" i="1"/>
  <c r="GX357" i="1" s="1"/>
  <c r="C358" i="1"/>
  <c r="D358" i="1"/>
  <c r="AC358" i="1"/>
  <c r="AE358" i="1"/>
  <c r="H776" i="5" s="1"/>
  <c r="R776" i="5" s="1"/>
  <c r="AF358" i="1"/>
  <c r="AG358" i="1"/>
  <c r="CU358" i="1" s="1"/>
  <c r="T358" i="1" s="1"/>
  <c r="AH358" i="1"/>
  <c r="CV358" i="1" s="1"/>
  <c r="U358" i="1" s="1"/>
  <c r="AI358" i="1"/>
  <c r="CW358" i="1" s="1"/>
  <c r="V358" i="1" s="1"/>
  <c r="AJ358" i="1"/>
  <c r="CX358" i="1" s="1"/>
  <c r="W358" i="1" s="1"/>
  <c r="CQ358" i="1"/>
  <c r="P358" i="1" s="1"/>
  <c r="CS358" i="1"/>
  <c r="R358" i="1" s="1"/>
  <c r="FR358" i="1"/>
  <c r="GL358" i="1"/>
  <c r="GO358" i="1"/>
  <c r="GP358" i="1"/>
  <c r="GV358" i="1"/>
  <c r="GX358" i="1" s="1"/>
  <c r="C359" i="1"/>
  <c r="D359" i="1"/>
  <c r="AC359" i="1"/>
  <c r="AD359" i="1"/>
  <c r="CR359" i="1" s="1"/>
  <c r="Q359" i="1" s="1"/>
  <c r="AE359" i="1"/>
  <c r="AF359" i="1"/>
  <c r="AG359" i="1"/>
  <c r="CU359" i="1" s="1"/>
  <c r="T359" i="1" s="1"/>
  <c r="AH359" i="1"/>
  <c r="CV359" i="1" s="1"/>
  <c r="U359" i="1" s="1"/>
  <c r="AI359" i="1"/>
  <c r="AJ359" i="1"/>
  <c r="CQ359" i="1"/>
  <c r="P359" i="1" s="1"/>
  <c r="CS359" i="1"/>
  <c r="R359" i="1" s="1"/>
  <c r="GK359" i="1" s="1"/>
  <c r="CW359" i="1"/>
  <c r="V359" i="1" s="1"/>
  <c r="CX359" i="1"/>
  <c r="W359" i="1" s="1"/>
  <c r="FR359" i="1"/>
  <c r="GL359" i="1"/>
  <c r="GO359" i="1"/>
  <c r="GP359" i="1"/>
  <c r="GV359" i="1"/>
  <c r="GX359" i="1"/>
  <c r="C360" i="1"/>
  <c r="D360" i="1"/>
  <c r="U360" i="1"/>
  <c r="AC360" i="1"/>
  <c r="H791" i="5" s="1"/>
  <c r="AE360" i="1"/>
  <c r="AF360" i="1"/>
  <c r="AG360" i="1"/>
  <c r="CU360" i="1" s="1"/>
  <c r="T360" i="1" s="1"/>
  <c r="AH360" i="1"/>
  <c r="AI360" i="1"/>
  <c r="CW360" i="1" s="1"/>
  <c r="V360" i="1" s="1"/>
  <c r="AJ360" i="1"/>
  <c r="CX360" i="1" s="1"/>
  <c r="W360" i="1" s="1"/>
  <c r="CQ360" i="1"/>
  <c r="P360" i="1" s="1"/>
  <c r="K791" i="5" s="1"/>
  <c r="CV360" i="1"/>
  <c r="FR360" i="1"/>
  <c r="GL360" i="1"/>
  <c r="GN360" i="1"/>
  <c r="GP360" i="1"/>
  <c r="GV360" i="1"/>
  <c r="GX360" i="1" s="1"/>
  <c r="I361" i="1"/>
  <c r="E795" i="5" s="1"/>
  <c r="S361" i="1"/>
  <c r="AC361" i="1"/>
  <c r="AE361" i="1"/>
  <c r="CS361" i="1" s="1"/>
  <c r="R361" i="1" s="1"/>
  <c r="GK361" i="1" s="1"/>
  <c r="AF361" i="1"/>
  <c r="AG361" i="1"/>
  <c r="AH361" i="1"/>
  <c r="CV361" i="1" s="1"/>
  <c r="U361" i="1" s="1"/>
  <c r="AI361" i="1"/>
  <c r="CW361" i="1" s="1"/>
  <c r="V361" i="1" s="1"/>
  <c r="AJ361" i="1"/>
  <c r="CQ361" i="1"/>
  <c r="P361" i="1" s="1"/>
  <c r="CT361" i="1"/>
  <c r="CU361" i="1"/>
  <c r="T361" i="1" s="1"/>
  <c r="CX361" i="1"/>
  <c r="W361" i="1" s="1"/>
  <c r="FR361" i="1"/>
  <c r="GL361" i="1"/>
  <c r="GN361" i="1"/>
  <c r="GP361" i="1"/>
  <c r="GV361" i="1"/>
  <c r="GX361" i="1" s="1"/>
  <c r="C362" i="1"/>
  <c r="D362" i="1"/>
  <c r="AC362" i="1"/>
  <c r="AE362" i="1"/>
  <c r="AF362" i="1"/>
  <c r="AG362" i="1"/>
  <c r="CU362" i="1" s="1"/>
  <c r="T362" i="1" s="1"/>
  <c r="AH362" i="1"/>
  <c r="AI362" i="1"/>
  <c r="CW362" i="1" s="1"/>
  <c r="V362" i="1" s="1"/>
  <c r="AJ362" i="1"/>
  <c r="CX362" i="1" s="1"/>
  <c r="W362" i="1" s="1"/>
  <c r="CV362" i="1"/>
  <c r="U362" i="1" s="1"/>
  <c r="FR362" i="1"/>
  <c r="GL362" i="1"/>
  <c r="GN362" i="1"/>
  <c r="GP362" i="1"/>
  <c r="GV362" i="1"/>
  <c r="GX362" i="1" s="1"/>
  <c r="I363" i="1"/>
  <c r="E805" i="5" s="1"/>
  <c r="Q363" i="1"/>
  <c r="V363" i="1"/>
  <c r="AC363" i="1"/>
  <c r="H805" i="5" s="1"/>
  <c r="X805" i="5" s="1"/>
  <c r="AE363" i="1"/>
  <c r="AD363" i="1" s="1"/>
  <c r="CR363" i="1" s="1"/>
  <c r="AF363" i="1"/>
  <c r="AG363" i="1"/>
  <c r="CU363" i="1" s="1"/>
  <c r="T363" i="1" s="1"/>
  <c r="AH363" i="1"/>
  <c r="AI363" i="1"/>
  <c r="CW363" i="1" s="1"/>
  <c r="AJ363" i="1"/>
  <c r="CX363" i="1" s="1"/>
  <c r="W363" i="1" s="1"/>
  <c r="CS363" i="1"/>
  <c r="R363" i="1" s="1"/>
  <c r="GK363" i="1" s="1"/>
  <c r="CV363" i="1"/>
  <c r="U363" i="1" s="1"/>
  <c r="FR363" i="1"/>
  <c r="GL363" i="1"/>
  <c r="GN363" i="1"/>
  <c r="GP363" i="1"/>
  <c r="GV363" i="1"/>
  <c r="GX363" i="1" s="1"/>
  <c r="C364" i="1"/>
  <c r="D364" i="1"/>
  <c r="S364" i="1"/>
  <c r="AC364" i="1"/>
  <c r="H809" i="5" s="1"/>
  <c r="AE364" i="1"/>
  <c r="AD364" i="1" s="1"/>
  <c r="CR364" i="1" s="1"/>
  <c r="Q364" i="1" s="1"/>
  <c r="AF364" i="1"/>
  <c r="AG364" i="1"/>
  <c r="CU364" i="1" s="1"/>
  <c r="T364" i="1" s="1"/>
  <c r="AH364" i="1"/>
  <c r="CV364" i="1" s="1"/>
  <c r="U364" i="1" s="1"/>
  <c r="AI364" i="1"/>
  <c r="CW364" i="1" s="1"/>
  <c r="V364" i="1" s="1"/>
  <c r="AJ364" i="1"/>
  <c r="CS364" i="1"/>
  <c r="R364" i="1" s="1"/>
  <c r="GK364" i="1" s="1"/>
  <c r="CT364" i="1"/>
  <c r="CX364" i="1"/>
  <c r="W364" i="1" s="1"/>
  <c r="FR364" i="1"/>
  <c r="GL364" i="1"/>
  <c r="GN364" i="1"/>
  <c r="GP364" i="1"/>
  <c r="GV364" i="1"/>
  <c r="GX364" i="1"/>
  <c r="I365" i="1"/>
  <c r="E813" i="5" s="1"/>
  <c r="AB365" i="1"/>
  <c r="AC365" i="1"/>
  <c r="AE365" i="1"/>
  <c r="AD365" i="1" s="1"/>
  <c r="AF365" i="1"/>
  <c r="AG365" i="1"/>
  <c r="CU365" i="1" s="1"/>
  <c r="T365" i="1" s="1"/>
  <c r="AH365" i="1"/>
  <c r="AI365" i="1"/>
  <c r="AJ365" i="1"/>
  <c r="CX365" i="1" s="1"/>
  <c r="W365" i="1" s="1"/>
  <c r="CR365" i="1"/>
  <c r="Q365" i="1" s="1"/>
  <c r="CV365" i="1"/>
  <c r="U365" i="1" s="1"/>
  <c r="CW365" i="1"/>
  <c r="V365" i="1" s="1"/>
  <c r="FR365" i="1"/>
  <c r="GL365" i="1"/>
  <c r="GN365" i="1"/>
  <c r="GP365" i="1"/>
  <c r="GV365" i="1"/>
  <c r="GX365" i="1"/>
  <c r="C366" i="1"/>
  <c r="D366" i="1"/>
  <c r="AC366" i="1"/>
  <c r="AE366" i="1"/>
  <c r="AF366" i="1"/>
  <c r="AG366" i="1"/>
  <c r="AH366" i="1"/>
  <c r="AI366" i="1"/>
  <c r="CW366" i="1" s="1"/>
  <c r="V366" i="1" s="1"/>
  <c r="AJ366" i="1"/>
  <c r="CU366" i="1"/>
  <c r="T366" i="1" s="1"/>
  <c r="CV366" i="1"/>
  <c r="U366" i="1" s="1"/>
  <c r="CX366" i="1"/>
  <c r="W366" i="1" s="1"/>
  <c r="FR366" i="1"/>
  <c r="GL366" i="1"/>
  <c r="GN366" i="1"/>
  <c r="GP366" i="1"/>
  <c r="GV366" i="1"/>
  <c r="GX366" i="1" s="1"/>
  <c r="I367" i="1"/>
  <c r="W367" i="1"/>
  <c r="AC367" i="1"/>
  <c r="AE367" i="1"/>
  <c r="AD367" i="1" s="1"/>
  <c r="CR367" i="1" s="1"/>
  <c r="AF367" i="1"/>
  <c r="AG367" i="1"/>
  <c r="CU367" i="1" s="1"/>
  <c r="AH367" i="1"/>
  <c r="CV367" i="1" s="1"/>
  <c r="AI367" i="1"/>
  <c r="AJ367" i="1"/>
  <c r="CX367" i="1" s="1"/>
  <c r="CQ367" i="1"/>
  <c r="P367" i="1" s="1"/>
  <c r="CW367" i="1"/>
  <c r="FR367" i="1"/>
  <c r="GL367" i="1"/>
  <c r="GN367" i="1"/>
  <c r="GP367" i="1"/>
  <c r="GV367" i="1"/>
  <c r="C368" i="1"/>
  <c r="D368" i="1"/>
  <c r="U368" i="1"/>
  <c r="AC368" i="1"/>
  <c r="H829" i="5" s="1"/>
  <c r="AE368" i="1"/>
  <c r="AF368" i="1"/>
  <c r="AG368" i="1"/>
  <c r="CU368" i="1" s="1"/>
  <c r="T368" i="1" s="1"/>
  <c r="AH368" i="1"/>
  <c r="AI368" i="1"/>
  <c r="CW368" i="1" s="1"/>
  <c r="V368" i="1" s="1"/>
  <c r="AJ368" i="1"/>
  <c r="CX368" i="1" s="1"/>
  <c r="W368" i="1" s="1"/>
  <c r="CQ368" i="1"/>
  <c r="P368" i="1" s="1"/>
  <c r="K829" i="5" s="1"/>
  <c r="CV368" i="1"/>
  <c r="FR368" i="1"/>
  <c r="GL368" i="1"/>
  <c r="GN368" i="1"/>
  <c r="GP368" i="1"/>
  <c r="GV368" i="1"/>
  <c r="GX368" i="1"/>
  <c r="I369" i="1"/>
  <c r="E833" i="5" s="1"/>
  <c r="W369" i="1"/>
  <c r="AC369" i="1"/>
  <c r="AE369" i="1"/>
  <c r="AF369" i="1"/>
  <c r="AG369" i="1"/>
  <c r="AH369" i="1"/>
  <c r="AI369" i="1"/>
  <c r="CW369" i="1" s="1"/>
  <c r="V369" i="1" s="1"/>
  <c r="AJ369" i="1"/>
  <c r="CX369" i="1" s="1"/>
  <c r="CQ369" i="1"/>
  <c r="P369" i="1" s="1"/>
  <c r="CU369" i="1"/>
  <c r="T369" i="1" s="1"/>
  <c r="CV369" i="1"/>
  <c r="U369" i="1" s="1"/>
  <c r="FR369" i="1"/>
  <c r="GL369" i="1"/>
  <c r="GN369" i="1"/>
  <c r="GP369" i="1"/>
  <c r="GV369" i="1"/>
  <c r="GX369" i="1" s="1"/>
  <c r="C370" i="1"/>
  <c r="D370" i="1"/>
  <c r="AC370" i="1"/>
  <c r="AE370" i="1"/>
  <c r="AF370" i="1"/>
  <c r="AG370" i="1"/>
  <c r="CU370" i="1" s="1"/>
  <c r="T370" i="1" s="1"/>
  <c r="AH370" i="1"/>
  <c r="AI370" i="1"/>
  <c r="CW370" i="1" s="1"/>
  <c r="V370" i="1" s="1"/>
  <c r="AJ370" i="1"/>
  <c r="CX370" i="1" s="1"/>
  <c r="W370" i="1" s="1"/>
  <c r="CV370" i="1"/>
  <c r="U370" i="1" s="1"/>
  <c r="FR370" i="1"/>
  <c r="GL370" i="1"/>
  <c r="GN370" i="1"/>
  <c r="GP370" i="1"/>
  <c r="GV370" i="1"/>
  <c r="GX370" i="1" s="1"/>
  <c r="I371" i="1"/>
  <c r="E843" i="5" s="1"/>
  <c r="AC371" i="1"/>
  <c r="AE371" i="1"/>
  <c r="AD371" i="1" s="1"/>
  <c r="CR371" i="1" s="1"/>
  <c r="Q371" i="1" s="1"/>
  <c r="AF371" i="1"/>
  <c r="AG371" i="1"/>
  <c r="CU371" i="1" s="1"/>
  <c r="T371" i="1" s="1"/>
  <c r="AH371" i="1"/>
  <c r="CV371" i="1" s="1"/>
  <c r="U371" i="1" s="1"/>
  <c r="AI371" i="1"/>
  <c r="CW371" i="1" s="1"/>
  <c r="V371" i="1" s="1"/>
  <c r="AJ371" i="1"/>
  <c r="CX371" i="1" s="1"/>
  <c r="W371" i="1" s="1"/>
  <c r="CQ371" i="1"/>
  <c r="P371" i="1" s="1"/>
  <c r="CS371" i="1"/>
  <c r="R371" i="1" s="1"/>
  <c r="GK371" i="1" s="1"/>
  <c r="FR371" i="1"/>
  <c r="GL371" i="1"/>
  <c r="GN371" i="1"/>
  <c r="GP371" i="1"/>
  <c r="GV371" i="1"/>
  <c r="GX371" i="1" s="1"/>
  <c r="C372" i="1"/>
  <c r="D372" i="1"/>
  <c r="AC372" i="1"/>
  <c r="H848" i="5" s="1"/>
  <c r="AD372" i="1"/>
  <c r="AE372" i="1"/>
  <c r="AF372" i="1"/>
  <c r="AG372" i="1"/>
  <c r="CU372" i="1" s="1"/>
  <c r="T372" i="1" s="1"/>
  <c r="AH372" i="1"/>
  <c r="CV372" i="1" s="1"/>
  <c r="U372" i="1" s="1"/>
  <c r="AI372" i="1"/>
  <c r="CW372" i="1" s="1"/>
  <c r="V372" i="1" s="1"/>
  <c r="AJ372" i="1"/>
  <c r="CS372" i="1"/>
  <c r="R372" i="1" s="1"/>
  <c r="GK372" i="1" s="1"/>
  <c r="CT372" i="1"/>
  <c r="S372" i="1" s="1"/>
  <c r="CX372" i="1"/>
  <c r="W372" i="1" s="1"/>
  <c r="FR372" i="1"/>
  <c r="GL372" i="1"/>
  <c r="GN372" i="1"/>
  <c r="GP372" i="1"/>
  <c r="GV372" i="1"/>
  <c r="GX372" i="1" s="1"/>
  <c r="I373" i="1"/>
  <c r="E852" i="5" s="1"/>
  <c r="AC373" i="1"/>
  <c r="AE373" i="1"/>
  <c r="AD373" i="1" s="1"/>
  <c r="CR373" i="1" s="1"/>
  <c r="Q373" i="1" s="1"/>
  <c r="AF373" i="1"/>
  <c r="AG373" i="1"/>
  <c r="CU373" i="1" s="1"/>
  <c r="T373" i="1" s="1"/>
  <c r="AH373" i="1"/>
  <c r="CV373" i="1" s="1"/>
  <c r="U373" i="1" s="1"/>
  <c r="AI373" i="1"/>
  <c r="CW373" i="1" s="1"/>
  <c r="V373" i="1" s="1"/>
  <c r="AJ373" i="1"/>
  <c r="CS373" i="1"/>
  <c r="R373" i="1" s="1"/>
  <c r="GK373" i="1" s="1"/>
  <c r="CT373" i="1"/>
  <c r="S373" i="1" s="1"/>
  <c r="CX373" i="1"/>
  <c r="W373" i="1" s="1"/>
  <c r="FR373" i="1"/>
  <c r="GL373" i="1"/>
  <c r="GN373" i="1"/>
  <c r="GP373" i="1"/>
  <c r="GV373" i="1"/>
  <c r="GX373" i="1" s="1"/>
  <c r="I374" i="1"/>
  <c r="AC374" i="1"/>
  <c r="H853" i="5" s="1"/>
  <c r="X853" i="5" s="1"/>
  <c r="AE374" i="1"/>
  <c r="AD374" i="1" s="1"/>
  <c r="AF374" i="1"/>
  <c r="AG374" i="1"/>
  <c r="CU374" i="1" s="1"/>
  <c r="T374" i="1" s="1"/>
  <c r="AH374" i="1"/>
  <c r="CV374" i="1" s="1"/>
  <c r="U374" i="1" s="1"/>
  <c r="AI374" i="1"/>
  <c r="CW374" i="1" s="1"/>
  <c r="AJ374" i="1"/>
  <c r="CX374" i="1" s="1"/>
  <c r="CQ374" i="1"/>
  <c r="CS374" i="1"/>
  <c r="R374" i="1" s="1"/>
  <c r="GK374" i="1" s="1"/>
  <c r="FR374" i="1"/>
  <c r="GL374" i="1"/>
  <c r="GN374" i="1"/>
  <c r="GP374" i="1"/>
  <c r="GV374" i="1"/>
  <c r="GX374" i="1"/>
  <c r="C375" i="1"/>
  <c r="D375" i="1"/>
  <c r="AC375" i="1"/>
  <c r="AE375" i="1"/>
  <c r="H858" i="5" s="1"/>
  <c r="R858" i="5" s="1"/>
  <c r="AF375" i="1"/>
  <c r="AG375" i="1"/>
  <c r="CU375" i="1" s="1"/>
  <c r="T375" i="1" s="1"/>
  <c r="AH375" i="1"/>
  <c r="CV375" i="1" s="1"/>
  <c r="U375" i="1" s="1"/>
  <c r="AI375" i="1"/>
  <c r="AJ375" i="1"/>
  <c r="CX375" i="1" s="1"/>
  <c r="W375" i="1" s="1"/>
  <c r="CS375" i="1"/>
  <c r="R375" i="1" s="1"/>
  <c r="CW375" i="1"/>
  <c r="V375" i="1" s="1"/>
  <c r="FR375" i="1"/>
  <c r="GL375" i="1"/>
  <c r="GN375" i="1"/>
  <c r="GP375" i="1"/>
  <c r="GV375" i="1"/>
  <c r="GX375" i="1"/>
  <c r="I376" i="1"/>
  <c r="E863" i="5" s="1"/>
  <c r="AC376" i="1"/>
  <c r="AE376" i="1"/>
  <c r="AD376" i="1" s="1"/>
  <c r="AF376" i="1"/>
  <c r="AG376" i="1"/>
  <c r="CU376" i="1" s="1"/>
  <c r="AH376" i="1"/>
  <c r="CV376" i="1" s="1"/>
  <c r="U376" i="1" s="1"/>
  <c r="AI376" i="1"/>
  <c r="CW376" i="1" s="1"/>
  <c r="AJ376" i="1"/>
  <c r="CX376" i="1" s="1"/>
  <c r="CS376" i="1"/>
  <c r="R376" i="1" s="1"/>
  <c r="GK376" i="1" s="1"/>
  <c r="CT376" i="1"/>
  <c r="S376" i="1" s="1"/>
  <c r="FR376" i="1"/>
  <c r="GL376" i="1"/>
  <c r="GN376" i="1"/>
  <c r="GP376" i="1"/>
  <c r="GV376" i="1"/>
  <c r="C377" i="1"/>
  <c r="D377" i="1"/>
  <c r="AC377" i="1"/>
  <c r="AE377" i="1"/>
  <c r="AF377" i="1"/>
  <c r="AG377" i="1"/>
  <c r="AH377" i="1"/>
  <c r="AI377" i="1"/>
  <c r="CW377" i="1" s="1"/>
  <c r="V377" i="1" s="1"/>
  <c r="AJ377" i="1"/>
  <c r="CT377" i="1"/>
  <c r="S377" i="1" s="1"/>
  <c r="K866" i="5" s="1"/>
  <c r="CU377" i="1"/>
  <c r="T377" i="1" s="1"/>
  <c r="CV377" i="1"/>
  <c r="U377" i="1" s="1"/>
  <c r="CX377" i="1"/>
  <c r="W377" i="1" s="1"/>
  <c r="FR377" i="1"/>
  <c r="GL377" i="1"/>
  <c r="GN377" i="1"/>
  <c r="GP377" i="1"/>
  <c r="GV377" i="1"/>
  <c r="GX377" i="1" s="1"/>
  <c r="I378" i="1"/>
  <c r="E873" i="5" s="1"/>
  <c r="R378" i="1"/>
  <c r="AC378" i="1"/>
  <c r="AE378" i="1"/>
  <c r="CS378" i="1" s="1"/>
  <c r="AF378" i="1"/>
  <c r="AG378" i="1"/>
  <c r="AH378" i="1"/>
  <c r="CV378" i="1" s="1"/>
  <c r="AI378" i="1"/>
  <c r="CW378" i="1" s="1"/>
  <c r="V378" i="1" s="1"/>
  <c r="AJ378" i="1"/>
  <c r="CX378" i="1" s="1"/>
  <c r="CT378" i="1"/>
  <c r="CU378" i="1"/>
  <c r="FR378" i="1"/>
  <c r="GK378" i="1"/>
  <c r="GL378" i="1"/>
  <c r="GN378" i="1"/>
  <c r="GP378" i="1"/>
  <c r="GV378" i="1"/>
  <c r="GX378" i="1" s="1"/>
  <c r="C379" i="1"/>
  <c r="D379" i="1"/>
  <c r="AC379" i="1"/>
  <c r="H877" i="5" s="1"/>
  <c r="AE379" i="1"/>
  <c r="AD379" i="1" s="1"/>
  <c r="AF379" i="1"/>
  <c r="AG379" i="1"/>
  <c r="AH379" i="1"/>
  <c r="CV379" i="1" s="1"/>
  <c r="U379" i="1" s="1"/>
  <c r="AI379" i="1"/>
  <c r="CW379" i="1" s="1"/>
  <c r="V379" i="1" s="1"/>
  <c r="AJ379" i="1"/>
  <c r="CX379" i="1" s="1"/>
  <c r="W379" i="1" s="1"/>
  <c r="CQ379" i="1"/>
  <c r="P379" i="1" s="1"/>
  <c r="K877" i="5" s="1"/>
  <c r="CU379" i="1"/>
  <c r="T379" i="1" s="1"/>
  <c r="FR379" i="1"/>
  <c r="GL379" i="1"/>
  <c r="GN379" i="1"/>
  <c r="GP379" i="1"/>
  <c r="GV379" i="1"/>
  <c r="GX379" i="1" s="1"/>
  <c r="I380" i="1"/>
  <c r="E881" i="5" s="1"/>
  <c r="AC380" i="1"/>
  <c r="AD380" i="1"/>
  <c r="CR380" i="1" s="1"/>
  <c r="Q380" i="1" s="1"/>
  <c r="AE380" i="1"/>
  <c r="CS380" i="1" s="1"/>
  <c r="R380" i="1" s="1"/>
  <c r="AF380" i="1"/>
  <c r="AG380" i="1"/>
  <c r="AH380" i="1"/>
  <c r="CV380" i="1" s="1"/>
  <c r="U380" i="1" s="1"/>
  <c r="AI380" i="1"/>
  <c r="CW380" i="1" s="1"/>
  <c r="V380" i="1" s="1"/>
  <c r="AJ380" i="1"/>
  <c r="CT380" i="1"/>
  <c r="CU380" i="1"/>
  <c r="T380" i="1" s="1"/>
  <c r="CX380" i="1"/>
  <c r="W380" i="1" s="1"/>
  <c r="FR380" i="1"/>
  <c r="GK380" i="1"/>
  <c r="GL380" i="1"/>
  <c r="GN380" i="1"/>
  <c r="GP380" i="1"/>
  <c r="GV380" i="1"/>
  <c r="GX380" i="1" s="1"/>
  <c r="C381" i="1"/>
  <c r="D381" i="1"/>
  <c r="AC381" i="1"/>
  <c r="CQ381" i="1" s="1"/>
  <c r="P381" i="1" s="1"/>
  <c r="AD381" i="1"/>
  <c r="CR381" i="1" s="1"/>
  <c r="Q381" i="1" s="1"/>
  <c r="AE381" i="1"/>
  <c r="CS381" i="1" s="1"/>
  <c r="R381" i="1" s="1"/>
  <c r="GK381" i="1" s="1"/>
  <c r="AF381" i="1"/>
  <c r="AG381" i="1"/>
  <c r="CU381" i="1" s="1"/>
  <c r="T381" i="1" s="1"/>
  <c r="AH381" i="1"/>
  <c r="CV381" i="1" s="1"/>
  <c r="U381" i="1" s="1"/>
  <c r="AI381" i="1"/>
  <c r="AJ381" i="1"/>
  <c r="CT381" i="1"/>
  <c r="S381" i="1" s="1"/>
  <c r="K884" i="5" s="1"/>
  <c r="CW381" i="1"/>
  <c r="V381" i="1" s="1"/>
  <c r="CX381" i="1"/>
  <c r="W381" i="1" s="1"/>
  <c r="FR381" i="1"/>
  <c r="GL381" i="1"/>
  <c r="GN381" i="1"/>
  <c r="GO381" i="1"/>
  <c r="GV381" i="1"/>
  <c r="GX381" i="1"/>
  <c r="C382" i="1"/>
  <c r="D382" i="1"/>
  <c r="AC382" i="1"/>
  <c r="CQ382" i="1" s="1"/>
  <c r="P382" i="1" s="1"/>
  <c r="AE382" i="1"/>
  <c r="AD382" i="1" s="1"/>
  <c r="AF382" i="1"/>
  <c r="AG382" i="1"/>
  <c r="AH382" i="1"/>
  <c r="AI382" i="1"/>
  <c r="CW382" i="1" s="1"/>
  <c r="V382" i="1" s="1"/>
  <c r="AJ382" i="1"/>
  <c r="CX382" i="1" s="1"/>
  <c r="W382" i="1" s="1"/>
  <c r="CU382" i="1"/>
  <c r="T382" i="1" s="1"/>
  <c r="CV382" i="1"/>
  <c r="U382" i="1" s="1"/>
  <c r="FR382" i="1"/>
  <c r="GL382" i="1"/>
  <c r="GN382" i="1"/>
  <c r="GO382" i="1"/>
  <c r="GV382" i="1"/>
  <c r="GX382" i="1" s="1"/>
  <c r="C383" i="1"/>
  <c r="D383" i="1"/>
  <c r="AC383" i="1"/>
  <c r="CQ383" i="1" s="1"/>
  <c r="P383" i="1" s="1"/>
  <c r="AD383" i="1"/>
  <c r="CR383" i="1" s="1"/>
  <c r="Q383" i="1" s="1"/>
  <c r="AE383" i="1"/>
  <c r="AF383" i="1"/>
  <c r="AG383" i="1"/>
  <c r="CU383" i="1" s="1"/>
  <c r="T383" i="1" s="1"/>
  <c r="AH383" i="1"/>
  <c r="CV383" i="1" s="1"/>
  <c r="U383" i="1" s="1"/>
  <c r="AI383" i="1"/>
  <c r="AJ383" i="1"/>
  <c r="CX383" i="1" s="1"/>
  <c r="W383" i="1" s="1"/>
  <c r="CS383" i="1"/>
  <c r="R383" i="1" s="1"/>
  <c r="GK383" i="1" s="1"/>
  <c r="CT383" i="1"/>
  <c r="S383" i="1" s="1"/>
  <c r="K896" i="5" s="1"/>
  <c r="CW383" i="1"/>
  <c r="V383" i="1" s="1"/>
  <c r="FR383" i="1"/>
  <c r="GL383" i="1"/>
  <c r="GN383" i="1"/>
  <c r="GO383" i="1"/>
  <c r="GV383" i="1"/>
  <c r="GX383" i="1"/>
  <c r="C384" i="1"/>
  <c r="D384" i="1"/>
  <c r="AC384" i="1"/>
  <c r="CQ384" i="1" s="1"/>
  <c r="P384" i="1" s="1"/>
  <c r="AE384" i="1"/>
  <c r="AD384" i="1" s="1"/>
  <c r="AF384" i="1"/>
  <c r="AG384" i="1"/>
  <c r="AH384" i="1"/>
  <c r="AI384" i="1"/>
  <c r="CW384" i="1" s="1"/>
  <c r="V384" i="1" s="1"/>
  <c r="AJ384" i="1"/>
  <c r="CX384" i="1" s="1"/>
  <c r="W384" i="1" s="1"/>
  <c r="CU384" i="1"/>
  <c r="T384" i="1" s="1"/>
  <c r="CV384" i="1"/>
  <c r="U384" i="1" s="1"/>
  <c r="FR384" i="1"/>
  <c r="GL384" i="1"/>
  <c r="GN384" i="1"/>
  <c r="GO384" i="1"/>
  <c r="GV384" i="1"/>
  <c r="GX384" i="1" s="1"/>
  <c r="B386" i="1"/>
  <c r="B355" i="1" s="1"/>
  <c r="C386" i="1"/>
  <c r="C355" i="1" s="1"/>
  <c r="D386" i="1"/>
  <c r="D355" i="1" s="1"/>
  <c r="F386" i="1"/>
  <c r="F355" i="1" s="1"/>
  <c r="G386" i="1"/>
  <c r="BC386" i="1"/>
  <c r="BC355" i="1" s="1"/>
  <c r="BX386" i="1"/>
  <c r="BX355" i="1" s="1"/>
  <c r="CK386" i="1"/>
  <c r="CK355" i="1" s="1"/>
  <c r="CL386" i="1"/>
  <c r="CL355" i="1" s="1"/>
  <c r="F402" i="1"/>
  <c r="B418" i="1"/>
  <c r="B22" i="1" s="1"/>
  <c r="C418" i="1"/>
  <c r="C22" i="1" s="1"/>
  <c r="D418" i="1"/>
  <c r="D22" i="1" s="1"/>
  <c r="F418" i="1"/>
  <c r="F22" i="1" s="1"/>
  <c r="G418" i="1"/>
  <c r="G22" i="1" s="1"/>
  <c r="B450" i="1"/>
  <c r="B18" i="1" s="1"/>
  <c r="C450" i="1"/>
  <c r="C18" i="1" s="1"/>
  <c r="D450" i="1"/>
  <c r="D18" i="1" s="1"/>
  <c r="F450" i="1"/>
  <c r="F18" i="1" s="1"/>
  <c r="G450" i="1"/>
  <c r="G18" i="1" s="1"/>
  <c r="L824" i="5" l="1"/>
  <c r="Q824" i="5" s="1"/>
  <c r="L822" i="5"/>
  <c r="GK358" i="1"/>
  <c r="K776" i="5"/>
  <c r="CY372" i="1"/>
  <c r="X372" i="1" s="1"/>
  <c r="T845" i="5" s="1"/>
  <c r="K846" i="5"/>
  <c r="L576" i="5"/>
  <c r="Q576" i="5" s="1"/>
  <c r="L574" i="5"/>
  <c r="GK195" i="1"/>
  <c r="K488" i="5"/>
  <c r="L285" i="5"/>
  <c r="L288" i="5"/>
  <c r="Q288" i="5" s="1"/>
  <c r="CT382" i="1"/>
  <c r="S382" i="1" s="1"/>
  <c r="K890" i="5" s="1"/>
  <c r="S889" i="5"/>
  <c r="H891" i="5" s="1"/>
  <c r="H890" i="5"/>
  <c r="U889" i="5"/>
  <c r="H892" i="5" s="1"/>
  <c r="L888" i="5"/>
  <c r="Q888" i="5" s="1"/>
  <c r="L887" i="5"/>
  <c r="L874" i="5"/>
  <c r="Q874" i="5" s="1"/>
  <c r="L872" i="5"/>
  <c r="L854" i="5"/>
  <c r="Q854" i="5" s="1"/>
  <c r="L851" i="5"/>
  <c r="CS366" i="1"/>
  <c r="R366" i="1" s="1"/>
  <c r="H818" i="5"/>
  <c r="R818" i="5" s="1"/>
  <c r="AD366" i="1"/>
  <c r="U797" i="5"/>
  <c r="S797" i="5"/>
  <c r="H798" i="5"/>
  <c r="CT362" i="1"/>
  <c r="S362" i="1" s="1"/>
  <c r="K798" i="5" s="1"/>
  <c r="CY361" i="1"/>
  <c r="X361" i="1" s="1"/>
  <c r="T795" i="5" s="1"/>
  <c r="L729" i="5"/>
  <c r="Q729" i="5" s="1"/>
  <c r="L725" i="5"/>
  <c r="H692" i="5"/>
  <c r="R692" i="5" s="1"/>
  <c r="AD304" i="1"/>
  <c r="CS304" i="1"/>
  <c r="R304" i="1" s="1"/>
  <c r="U638" i="5"/>
  <c r="H643" i="5" s="1"/>
  <c r="S638" i="5"/>
  <c r="H642" i="5" s="1"/>
  <c r="H639" i="5"/>
  <c r="CT296" i="1"/>
  <c r="S296" i="1" s="1"/>
  <c r="K639" i="5" s="1"/>
  <c r="L629" i="5"/>
  <c r="Q629" i="5" s="1"/>
  <c r="L628" i="5"/>
  <c r="G239" i="1"/>
  <c r="A608" i="5"/>
  <c r="L513" i="5"/>
  <c r="L516" i="5"/>
  <c r="Q516" i="5" s="1"/>
  <c r="CS140" i="1"/>
  <c r="R140" i="1" s="1"/>
  <c r="GK140" i="1" s="1"/>
  <c r="AD140" i="1"/>
  <c r="CT139" i="1"/>
  <c r="S139" i="1" s="1"/>
  <c r="K393" i="5" s="1"/>
  <c r="U392" i="5"/>
  <c r="H398" i="5" s="1"/>
  <c r="H393" i="5"/>
  <c r="S392" i="5"/>
  <c r="H397" i="5" s="1"/>
  <c r="L348" i="5"/>
  <c r="Q348" i="5" s="1"/>
  <c r="L344" i="5"/>
  <c r="K227" i="5"/>
  <c r="CR56" i="1"/>
  <c r="Q56" i="1" s="1"/>
  <c r="K175" i="5" s="1"/>
  <c r="H175" i="5"/>
  <c r="AD46" i="1"/>
  <c r="CR46" i="1" s="1"/>
  <c r="Q46" i="1" s="1"/>
  <c r="CS46" i="1"/>
  <c r="R46" i="1" s="1"/>
  <c r="GK46" i="1" s="1"/>
  <c r="L900" i="5"/>
  <c r="Q900" i="5" s="1"/>
  <c r="L899" i="5"/>
  <c r="CQ377" i="1"/>
  <c r="P377" i="1" s="1"/>
  <c r="K869" i="5" s="1"/>
  <c r="H869" i="5"/>
  <c r="CT368" i="1"/>
  <c r="S368" i="1" s="1"/>
  <c r="K826" i="5" s="1"/>
  <c r="S825" i="5"/>
  <c r="H826" i="5"/>
  <c r="U825" i="5"/>
  <c r="S823" i="5"/>
  <c r="U823" i="5"/>
  <c r="CT367" i="1"/>
  <c r="S367" i="1" s="1"/>
  <c r="CP367" i="1" s="1"/>
  <c r="O367" i="1" s="1"/>
  <c r="T367" i="1"/>
  <c r="E823" i="5"/>
  <c r="CQ363" i="1"/>
  <c r="P363" i="1" s="1"/>
  <c r="AD362" i="1"/>
  <c r="H800" i="5"/>
  <c r="R800" i="5" s="1"/>
  <c r="CS362" i="1"/>
  <c r="R362" i="1" s="1"/>
  <c r="CT360" i="1"/>
  <c r="S360" i="1" s="1"/>
  <c r="K788" i="5" s="1"/>
  <c r="U787" i="5"/>
  <c r="S787" i="5"/>
  <c r="H788" i="5"/>
  <c r="AD358" i="1"/>
  <c r="CQ315" i="1"/>
  <c r="P315" i="1" s="1"/>
  <c r="H736" i="5"/>
  <c r="X736" i="5" s="1"/>
  <c r="U718" i="5"/>
  <c r="H719" i="5"/>
  <c r="S718" i="5"/>
  <c r="CT310" i="1"/>
  <c r="S310" i="1" s="1"/>
  <c r="K719" i="5" s="1"/>
  <c r="L540" i="5"/>
  <c r="Q540" i="5" s="1"/>
  <c r="L539" i="5"/>
  <c r="BC176" i="1"/>
  <c r="F221" i="1"/>
  <c r="BZ205" i="1"/>
  <c r="AQ205" i="1" s="1"/>
  <c r="CQ199" i="1"/>
  <c r="P199" i="1" s="1"/>
  <c r="H504" i="5"/>
  <c r="W504" i="5" s="1"/>
  <c r="H489" i="5"/>
  <c r="CQ195" i="1"/>
  <c r="P195" i="1" s="1"/>
  <c r="K489" i="5" s="1"/>
  <c r="U473" i="5"/>
  <c r="H474" i="5"/>
  <c r="R474" i="5" s="1"/>
  <c r="S473" i="5"/>
  <c r="CT191" i="1"/>
  <c r="S191" i="1" s="1"/>
  <c r="K474" i="5" s="1"/>
  <c r="CD142" i="1"/>
  <c r="CD114" i="1" s="1"/>
  <c r="V63" i="1"/>
  <c r="AD62" i="1"/>
  <c r="CR62" i="1" s="1"/>
  <c r="Q62" i="1" s="1"/>
  <c r="CS62" i="1"/>
  <c r="R62" i="1" s="1"/>
  <c r="GK62" i="1" s="1"/>
  <c r="L894" i="5"/>
  <c r="Q894" i="5" s="1"/>
  <c r="L893" i="5"/>
  <c r="CS379" i="1"/>
  <c r="R379" i="1" s="1"/>
  <c r="GK379" i="1" s="1"/>
  <c r="T378" i="1"/>
  <c r="AD378" i="1"/>
  <c r="CR378" i="1" s="1"/>
  <c r="Q378" i="1" s="1"/>
  <c r="K858" i="5"/>
  <c r="GK375" i="1"/>
  <c r="V367" i="1"/>
  <c r="AI386" i="1" s="1"/>
  <c r="CY364" i="1"/>
  <c r="X364" i="1" s="1"/>
  <c r="T807" i="5" s="1"/>
  <c r="K808" i="5"/>
  <c r="CT363" i="1"/>
  <c r="S363" i="1" s="1"/>
  <c r="U805" i="5"/>
  <c r="S805" i="5"/>
  <c r="L757" i="5"/>
  <c r="Q757" i="5" s="1"/>
  <c r="L755" i="5"/>
  <c r="L737" i="5"/>
  <c r="Q737" i="5" s="1"/>
  <c r="L735" i="5"/>
  <c r="CQ306" i="1"/>
  <c r="P306" i="1" s="1"/>
  <c r="H702" i="5"/>
  <c r="AG257" i="1"/>
  <c r="T257" i="1" s="1"/>
  <c r="CQ244" i="1"/>
  <c r="P244" i="1" s="1"/>
  <c r="L556" i="5"/>
  <c r="Q556" i="5" s="1"/>
  <c r="L554" i="5"/>
  <c r="R187" i="1"/>
  <c r="GK187" i="1" s="1"/>
  <c r="U187" i="1"/>
  <c r="CQ184" i="1"/>
  <c r="P184" i="1" s="1"/>
  <c r="H457" i="5"/>
  <c r="W457" i="5" s="1"/>
  <c r="H427" i="5"/>
  <c r="R427" i="5" s="1"/>
  <c r="AD179" i="1"/>
  <c r="CS179" i="1"/>
  <c r="R179" i="1" s="1"/>
  <c r="L391" i="5"/>
  <c r="Q391" i="5" s="1"/>
  <c r="L387" i="5"/>
  <c r="GX76" i="1"/>
  <c r="E267" i="5"/>
  <c r="C268" i="5"/>
  <c r="CY58" i="1"/>
  <c r="X58" i="1" s="1"/>
  <c r="T191" i="5" s="1"/>
  <c r="CT55" i="1"/>
  <c r="S55" i="1" s="1"/>
  <c r="K164" i="5" s="1"/>
  <c r="H164" i="5"/>
  <c r="S162" i="5"/>
  <c r="H168" i="5" s="1"/>
  <c r="U162" i="5"/>
  <c r="H169" i="5" s="1"/>
  <c r="CS47" i="1"/>
  <c r="R47" i="1" s="1"/>
  <c r="CY47" i="1" s="1"/>
  <c r="X47" i="1" s="1"/>
  <c r="T127" i="5" s="1"/>
  <c r="H131" i="5"/>
  <c r="R131" i="5" s="1"/>
  <c r="L54" i="5"/>
  <c r="Q54" i="5" s="1"/>
  <c r="L52" i="5"/>
  <c r="CS28" i="1"/>
  <c r="R28" i="1" s="1"/>
  <c r="H31" i="5"/>
  <c r="R31" i="5" s="1"/>
  <c r="AD28" i="1"/>
  <c r="CT379" i="1"/>
  <c r="S379" i="1" s="1"/>
  <c r="K876" i="5" s="1"/>
  <c r="S875" i="5"/>
  <c r="H876" i="5"/>
  <c r="R876" i="5" s="1"/>
  <c r="U875" i="5"/>
  <c r="CS377" i="1"/>
  <c r="R377" i="1" s="1"/>
  <c r="H868" i="5"/>
  <c r="R868" i="5" s="1"/>
  <c r="CQ373" i="1"/>
  <c r="P373" i="1" s="1"/>
  <c r="H852" i="5"/>
  <c r="X852" i="5" s="1"/>
  <c r="CR372" i="1"/>
  <c r="Q372" i="1" s="1"/>
  <c r="K847" i="5" s="1"/>
  <c r="H847" i="5"/>
  <c r="CS369" i="1"/>
  <c r="R369" i="1" s="1"/>
  <c r="GK369" i="1" s="1"/>
  <c r="AD369" i="1"/>
  <c r="CR369" i="1" s="1"/>
  <c r="Q369" i="1" s="1"/>
  <c r="CP369" i="1" s="1"/>
  <c r="O369" i="1" s="1"/>
  <c r="K833" i="5" s="1"/>
  <c r="L832" i="5"/>
  <c r="L834" i="5"/>
  <c r="Q834" i="5" s="1"/>
  <c r="L796" i="5"/>
  <c r="Q796" i="5" s="1"/>
  <c r="L794" i="5"/>
  <c r="L785" i="5"/>
  <c r="L786" i="5"/>
  <c r="Q786" i="5" s="1"/>
  <c r="BY386" i="1"/>
  <c r="BY355" i="1" s="1"/>
  <c r="AD311" i="1"/>
  <c r="CR311" i="1" s="1"/>
  <c r="Q311" i="1" s="1"/>
  <c r="CS311" i="1"/>
  <c r="R311" i="1" s="1"/>
  <c r="GK311" i="1" s="1"/>
  <c r="H687" i="5"/>
  <c r="X687" i="5" s="1"/>
  <c r="CQ303" i="1"/>
  <c r="P303" i="1" s="1"/>
  <c r="S681" i="5"/>
  <c r="H682" i="5"/>
  <c r="U681" i="5"/>
  <c r="CT302" i="1"/>
  <c r="S302" i="1" s="1"/>
  <c r="K682" i="5" s="1"/>
  <c r="H631" i="5"/>
  <c r="S630" i="5"/>
  <c r="H634" i="5" s="1"/>
  <c r="U630" i="5"/>
  <c r="H635" i="5" s="1"/>
  <c r="CT295" i="1"/>
  <c r="S295" i="1" s="1"/>
  <c r="K631" i="5" s="1"/>
  <c r="CD321" i="1"/>
  <c r="AU321" i="1" s="1"/>
  <c r="L621" i="5"/>
  <c r="Q621" i="5" s="1"/>
  <c r="L620" i="5"/>
  <c r="AD255" i="1"/>
  <c r="CS255" i="1"/>
  <c r="R255" i="1" s="1"/>
  <c r="GK255" i="1" s="1"/>
  <c r="H548" i="5"/>
  <c r="S547" i="5"/>
  <c r="U547" i="5"/>
  <c r="CT243" i="1"/>
  <c r="S243" i="1" s="1"/>
  <c r="K548" i="5" s="1"/>
  <c r="CQ200" i="1"/>
  <c r="P200" i="1" s="1"/>
  <c r="K510" i="5" s="1"/>
  <c r="H510" i="5"/>
  <c r="H488" i="5"/>
  <c r="R488" i="5" s="1"/>
  <c r="AD195" i="1"/>
  <c r="CQ136" i="1"/>
  <c r="P136" i="1" s="1"/>
  <c r="H388" i="5"/>
  <c r="W388" i="5" s="1"/>
  <c r="AD133" i="1"/>
  <c r="CR133" i="1" s="1"/>
  <c r="Q133" i="1" s="1"/>
  <c r="CS133" i="1"/>
  <c r="R133" i="1" s="1"/>
  <c r="GK133" i="1" s="1"/>
  <c r="CT130" i="1"/>
  <c r="U370" i="5"/>
  <c r="S370" i="5"/>
  <c r="CQ125" i="1"/>
  <c r="P125" i="1" s="1"/>
  <c r="CR120" i="1"/>
  <c r="Q120" i="1" s="1"/>
  <c r="K339" i="5" s="1"/>
  <c r="H339" i="5"/>
  <c r="L234" i="5"/>
  <c r="Q234" i="5" s="1"/>
  <c r="L233" i="5"/>
  <c r="U193" i="5"/>
  <c r="S193" i="5"/>
  <c r="CT60" i="1"/>
  <c r="S60" i="1" s="1"/>
  <c r="CY60" i="1" s="1"/>
  <c r="X60" i="1" s="1"/>
  <c r="L181" i="5"/>
  <c r="Q181" i="5" s="1"/>
  <c r="L180" i="5"/>
  <c r="L171" i="5"/>
  <c r="Q171" i="5" s="1"/>
  <c r="L170" i="5"/>
  <c r="CQ42" i="1"/>
  <c r="AB379" i="1"/>
  <c r="CR379" i="1"/>
  <c r="Q379" i="1" s="1"/>
  <c r="CQ376" i="1"/>
  <c r="H863" i="5"/>
  <c r="X863" i="5" s="1"/>
  <c r="H859" i="5"/>
  <c r="U835" i="5"/>
  <c r="S835" i="5"/>
  <c r="H836" i="5"/>
  <c r="CT370" i="1"/>
  <c r="S370" i="1" s="1"/>
  <c r="K836" i="5" s="1"/>
  <c r="AD361" i="1"/>
  <c r="CR361" i="1" s="1"/>
  <c r="Q361" i="1" s="1"/>
  <c r="CP361" i="1" s="1"/>
  <c r="O361" i="1" s="1"/>
  <c r="L780" i="5"/>
  <c r="Q780" i="5" s="1"/>
  <c r="L779" i="5"/>
  <c r="G291" i="1"/>
  <c r="AF759" i="5"/>
  <c r="A759" i="5"/>
  <c r="CS316" i="1"/>
  <c r="R316" i="1" s="1"/>
  <c r="H741" i="5"/>
  <c r="R741" i="5" s="1"/>
  <c r="H726" i="5"/>
  <c r="W726" i="5" s="1"/>
  <c r="CQ311" i="1"/>
  <c r="P311" i="1" s="1"/>
  <c r="U646" i="5"/>
  <c r="H651" i="5" s="1"/>
  <c r="H647" i="5"/>
  <c r="S646" i="5"/>
  <c r="H650" i="5" s="1"/>
  <c r="CT297" i="1"/>
  <c r="S297" i="1" s="1"/>
  <c r="K647" i="5" s="1"/>
  <c r="U589" i="5"/>
  <c r="H590" i="5"/>
  <c r="S589" i="5"/>
  <c r="CT253" i="1"/>
  <c r="S253" i="1" s="1"/>
  <c r="K590" i="5" s="1"/>
  <c r="CQ252" i="1"/>
  <c r="P252" i="1" s="1"/>
  <c r="H587" i="5"/>
  <c r="W587" i="5" s="1"/>
  <c r="T187" i="1"/>
  <c r="CT178" i="1"/>
  <c r="S178" i="1" s="1"/>
  <c r="K417" i="5" s="1"/>
  <c r="H417" i="5"/>
  <c r="S416" i="5"/>
  <c r="H420" i="5" s="1"/>
  <c r="U416" i="5"/>
  <c r="H421" i="5" s="1"/>
  <c r="F155" i="1"/>
  <c r="CS131" i="1"/>
  <c r="R131" i="1" s="1"/>
  <c r="GK131" i="1" s="1"/>
  <c r="AD131" i="1"/>
  <c r="CR131" i="1" s="1"/>
  <c r="Q131" i="1" s="1"/>
  <c r="K316" i="5"/>
  <c r="GK117" i="1"/>
  <c r="GX63" i="1"/>
  <c r="C205" i="5"/>
  <c r="E204" i="5"/>
  <c r="I64" i="1"/>
  <c r="E213" i="5" s="1"/>
  <c r="CR52" i="1"/>
  <c r="H153" i="5"/>
  <c r="CQ38" i="1"/>
  <c r="P38" i="1" s="1"/>
  <c r="CT33" i="1"/>
  <c r="S33" i="1" s="1"/>
  <c r="H66" i="5"/>
  <c r="U64" i="5"/>
  <c r="H68" i="5" s="1"/>
  <c r="S64" i="5"/>
  <c r="H67" i="5" s="1"/>
  <c r="GK29" i="1"/>
  <c r="K39" i="5"/>
  <c r="U378" i="1"/>
  <c r="AH386" i="1" s="1"/>
  <c r="AD370" i="1"/>
  <c r="H838" i="5"/>
  <c r="R838" i="5" s="1"/>
  <c r="Q367" i="1"/>
  <c r="CP365" i="1"/>
  <c r="O365" i="1" s="1"/>
  <c r="K813" i="5" s="1"/>
  <c r="GK357" i="1"/>
  <c r="K768" i="5"/>
  <c r="L772" i="5"/>
  <c r="Q772" i="5" s="1"/>
  <c r="L771" i="5"/>
  <c r="CR357" i="1"/>
  <c r="Q357" i="1" s="1"/>
  <c r="K767" i="5" s="1"/>
  <c r="H767" i="5"/>
  <c r="GK318" i="1"/>
  <c r="K751" i="5"/>
  <c r="AB318" i="1"/>
  <c r="H750" i="5"/>
  <c r="L707" i="5"/>
  <c r="Q707" i="5" s="1"/>
  <c r="L705" i="5"/>
  <c r="S671" i="5"/>
  <c r="H672" i="5"/>
  <c r="U671" i="5"/>
  <c r="CT300" i="1"/>
  <c r="S300" i="1" s="1"/>
  <c r="K672" i="5" s="1"/>
  <c r="H664" i="5"/>
  <c r="S663" i="5"/>
  <c r="H667" i="5" s="1"/>
  <c r="U663" i="5"/>
  <c r="H668" i="5" s="1"/>
  <c r="CT299" i="1"/>
  <c r="S299" i="1" s="1"/>
  <c r="K664" i="5" s="1"/>
  <c r="L662" i="5"/>
  <c r="Q662" i="5" s="1"/>
  <c r="L661" i="5"/>
  <c r="CQ298" i="1"/>
  <c r="P298" i="1" s="1"/>
  <c r="H658" i="5"/>
  <c r="L653" i="5"/>
  <c r="Q653" i="5" s="1"/>
  <c r="L652" i="5"/>
  <c r="AD248" i="1"/>
  <c r="CR248" i="1" s="1"/>
  <c r="Q248" i="1" s="1"/>
  <c r="CS248" i="1"/>
  <c r="R248" i="1" s="1"/>
  <c r="GK248" i="1" s="1"/>
  <c r="CQ245" i="1"/>
  <c r="P245" i="1" s="1"/>
  <c r="G176" i="1"/>
  <c r="A527" i="5"/>
  <c r="CS202" i="1"/>
  <c r="R202" i="1" s="1"/>
  <c r="GK202" i="1" s="1"/>
  <c r="AD202" i="1"/>
  <c r="CR202" i="1" s="1"/>
  <c r="Q202" i="1" s="1"/>
  <c r="U495" i="5"/>
  <c r="H496" i="5"/>
  <c r="R496" i="5" s="1"/>
  <c r="S495" i="5"/>
  <c r="CT197" i="1"/>
  <c r="S197" i="1" s="1"/>
  <c r="K496" i="5" s="1"/>
  <c r="U493" i="5"/>
  <c r="S493" i="5"/>
  <c r="CT196" i="1"/>
  <c r="S196" i="1" s="1"/>
  <c r="AB194" i="1"/>
  <c r="H483" i="5"/>
  <c r="W483" i="5" s="1"/>
  <c r="CQ193" i="1"/>
  <c r="P193" i="1" s="1"/>
  <c r="AD192" i="1"/>
  <c r="H481" i="5" s="1"/>
  <c r="W481" i="5" s="1"/>
  <c r="CS192" i="1"/>
  <c r="R192" i="1" s="1"/>
  <c r="GK192" i="1" s="1"/>
  <c r="GX187" i="1"/>
  <c r="Q187" i="1"/>
  <c r="BY205" i="1"/>
  <c r="BY176" i="1" s="1"/>
  <c r="CC205" i="1"/>
  <c r="CC176" i="1" s="1"/>
  <c r="H384" i="5"/>
  <c r="AB135" i="1"/>
  <c r="CQ135" i="1"/>
  <c r="P135" i="1" s="1"/>
  <c r="K384" i="5" s="1"/>
  <c r="E379" i="5"/>
  <c r="GX133" i="1"/>
  <c r="CT119" i="1"/>
  <c r="S119" i="1" s="1"/>
  <c r="K330" i="5" s="1"/>
  <c r="U329" i="5"/>
  <c r="H334" i="5" s="1"/>
  <c r="S329" i="5"/>
  <c r="H333" i="5" s="1"/>
  <c r="H330" i="5"/>
  <c r="AD116" i="1"/>
  <c r="H307" i="5" s="1"/>
  <c r="H308" i="5"/>
  <c r="R308" i="5" s="1"/>
  <c r="CS116" i="1"/>
  <c r="R116" i="1" s="1"/>
  <c r="K308" i="5" s="1"/>
  <c r="CQ76" i="1"/>
  <c r="P76" i="1" s="1"/>
  <c r="AD75" i="1"/>
  <c r="CR75" i="1" s="1"/>
  <c r="Q75" i="1" s="1"/>
  <c r="CS75" i="1"/>
  <c r="R75" i="1" s="1"/>
  <c r="GK75" i="1" s="1"/>
  <c r="CT73" i="1"/>
  <c r="S73" i="1" s="1"/>
  <c r="K269" i="5" s="1"/>
  <c r="H269" i="5"/>
  <c r="U267" i="5"/>
  <c r="H274" i="5" s="1"/>
  <c r="S267" i="5"/>
  <c r="H273" i="5" s="1"/>
  <c r="AD72" i="1"/>
  <c r="H261" i="5"/>
  <c r="R261" i="5" s="1"/>
  <c r="GK65" i="1"/>
  <c r="K219" i="5"/>
  <c r="L906" i="5"/>
  <c r="Q906" i="5" s="1"/>
  <c r="L905" i="5"/>
  <c r="S378" i="1"/>
  <c r="CY378" i="1" s="1"/>
  <c r="X378" i="1" s="1"/>
  <c r="T873" i="5" s="1"/>
  <c r="H856" i="5"/>
  <c r="R856" i="5" s="1"/>
  <c r="S855" i="5"/>
  <c r="H860" i="5" s="1"/>
  <c r="U855" i="5"/>
  <c r="CT375" i="1"/>
  <c r="S375" i="1" s="1"/>
  <c r="K856" i="5" s="1"/>
  <c r="S833" i="5"/>
  <c r="U833" i="5"/>
  <c r="CT369" i="1"/>
  <c r="S369" i="1" s="1"/>
  <c r="CY369" i="1" s="1"/>
  <c r="X369" i="1" s="1"/>
  <c r="T833" i="5" s="1"/>
  <c r="H823" i="5"/>
  <c r="X823" i="5" s="1"/>
  <c r="H816" i="5"/>
  <c r="S815" i="5"/>
  <c r="H820" i="5" s="1"/>
  <c r="U815" i="5"/>
  <c r="CT366" i="1"/>
  <c r="S366" i="1" s="1"/>
  <c r="S813" i="5"/>
  <c r="U813" i="5"/>
  <c r="CT365" i="1"/>
  <c r="S365" i="1" s="1"/>
  <c r="L814" i="5"/>
  <c r="Q814" i="5" s="1"/>
  <c r="L812" i="5"/>
  <c r="L806" i="5"/>
  <c r="Q806" i="5" s="1"/>
  <c r="L804" i="5"/>
  <c r="BZ386" i="1"/>
  <c r="BZ355" i="1" s="1"/>
  <c r="AD303" i="1"/>
  <c r="CR303" i="1" s="1"/>
  <c r="Q303" i="1" s="1"/>
  <c r="CS303" i="1"/>
  <c r="R303" i="1" s="1"/>
  <c r="GK303" i="1" s="1"/>
  <c r="AD301" i="1"/>
  <c r="CS301" i="1"/>
  <c r="R301" i="1" s="1"/>
  <c r="GK301" i="1" s="1"/>
  <c r="H615" i="5"/>
  <c r="S614" i="5"/>
  <c r="H618" i="5" s="1"/>
  <c r="U614" i="5"/>
  <c r="H619" i="5" s="1"/>
  <c r="CT293" i="1"/>
  <c r="S293" i="1" s="1"/>
  <c r="K615" i="5" s="1"/>
  <c r="CQ254" i="1"/>
  <c r="P254" i="1" s="1"/>
  <c r="L596" i="5"/>
  <c r="L598" i="5"/>
  <c r="Q598" i="5" s="1"/>
  <c r="CT251" i="1"/>
  <c r="S251" i="1" s="1"/>
  <c r="CY251" i="1" s="1"/>
  <c r="X251" i="1" s="1"/>
  <c r="T586" i="5" s="1"/>
  <c r="S586" i="5"/>
  <c r="U586" i="5"/>
  <c r="E586" i="5"/>
  <c r="GX251" i="1"/>
  <c r="H580" i="5"/>
  <c r="R580" i="5" s="1"/>
  <c r="AD249" i="1"/>
  <c r="CS249" i="1"/>
  <c r="R249" i="1" s="1"/>
  <c r="S533" i="5"/>
  <c r="H537" i="5" s="1"/>
  <c r="H534" i="5"/>
  <c r="U533" i="5"/>
  <c r="H538" i="5" s="1"/>
  <c r="CT241" i="1"/>
  <c r="S241" i="1" s="1"/>
  <c r="K534" i="5" s="1"/>
  <c r="AD203" i="1"/>
  <c r="H520" i="5"/>
  <c r="R520" i="5" s="1"/>
  <c r="CS203" i="1"/>
  <c r="R203" i="1" s="1"/>
  <c r="CQ202" i="1"/>
  <c r="P202" i="1" s="1"/>
  <c r="CP202" i="1" s="1"/>
  <c r="O202" i="1" s="1"/>
  <c r="K515" i="5" s="1"/>
  <c r="AD198" i="1"/>
  <c r="CS198" i="1"/>
  <c r="R198" i="1" s="1"/>
  <c r="GK198" i="1" s="1"/>
  <c r="GX194" i="1"/>
  <c r="E483" i="5"/>
  <c r="AD188" i="1"/>
  <c r="CS188" i="1"/>
  <c r="R188" i="1" s="1"/>
  <c r="GK188" i="1" s="1"/>
  <c r="L472" i="5"/>
  <c r="Q472" i="5" s="1"/>
  <c r="L467" i="5"/>
  <c r="CR186" i="1"/>
  <c r="Q186" i="1" s="1"/>
  <c r="K462" i="5" s="1"/>
  <c r="H462" i="5"/>
  <c r="CS183" i="1"/>
  <c r="R183" i="1" s="1"/>
  <c r="GK183" i="1" s="1"/>
  <c r="AD183" i="1"/>
  <c r="CR183" i="1" s="1"/>
  <c r="Q183" i="1" s="1"/>
  <c r="L459" i="5"/>
  <c r="Q459" i="5" s="1"/>
  <c r="L455" i="5"/>
  <c r="CR182" i="1"/>
  <c r="Q182" i="1" s="1"/>
  <c r="K450" i="5" s="1"/>
  <c r="H450" i="5"/>
  <c r="AB181" i="1"/>
  <c r="U440" i="5"/>
  <c r="H445" i="5" s="1"/>
  <c r="S440" i="5"/>
  <c r="H444" i="5" s="1"/>
  <c r="H441" i="5"/>
  <c r="U380" i="5"/>
  <c r="S380" i="5"/>
  <c r="S369" i="5"/>
  <c r="U369" i="5"/>
  <c r="CT129" i="1"/>
  <c r="S129" i="1" s="1"/>
  <c r="GX128" i="1"/>
  <c r="R128" i="1"/>
  <c r="GK128" i="1" s="1"/>
  <c r="U128" i="1"/>
  <c r="Q128" i="1"/>
  <c r="AD125" i="1"/>
  <c r="CR125" i="1" s="1"/>
  <c r="Q125" i="1" s="1"/>
  <c r="CS125" i="1"/>
  <c r="R125" i="1" s="1"/>
  <c r="GK125" i="1" s="1"/>
  <c r="CT118" i="1"/>
  <c r="S118" i="1" s="1"/>
  <c r="K322" i="5" s="1"/>
  <c r="H322" i="5"/>
  <c r="S321" i="5"/>
  <c r="H325" i="5" s="1"/>
  <c r="U321" i="5"/>
  <c r="H326" i="5" s="1"/>
  <c r="L320" i="5"/>
  <c r="Q320" i="5" s="1"/>
  <c r="L319" i="5"/>
  <c r="CR117" i="1"/>
  <c r="Q117" i="1" s="1"/>
  <c r="K315" i="5" s="1"/>
  <c r="H315" i="5"/>
  <c r="BZ142" i="1"/>
  <c r="BZ114" i="1" s="1"/>
  <c r="CS70" i="1"/>
  <c r="R70" i="1" s="1"/>
  <c r="H251" i="5"/>
  <c r="R251" i="5" s="1"/>
  <c r="AD70" i="1"/>
  <c r="CQ64" i="1"/>
  <c r="P64" i="1" s="1"/>
  <c r="S63" i="1"/>
  <c r="CR63" i="1"/>
  <c r="H207" i="5"/>
  <c r="CR50" i="1"/>
  <c r="H142" i="5"/>
  <c r="L138" i="5"/>
  <c r="Q138" i="5" s="1"/>
  <c r="L135" i="5"/>
  <c r="AD44" i="1"/>
  <c r="H119" i="5" s="1"/>
  <c r="CS44" i="1"/>
  <c r="R44" i="1" s="1"/>
  <c r="AD40" i="1"/>
  <c r="H108" i="5"/>
  <c r="R108" i="5" s="1"/>
  <c r="CS40" i="1"/>
  <c r="R40" i="1" s="1"/>
  <c r="L62" i="5"/>
  <c r="L63" i="5"/>
  <c r="Q63" i="5" s="1"/>
  <c r="CD80" i="1"/>
  <c r="L194" i="5"/>
  <c r="Q194" i="5" s="1"/>
  <c r="L190" i="5"/>
  <c r="CQ45" i="1"/>
  <c r="P45" i="1" s="1"/>
  <c r="CP45" i="1" s="1"/>
  <c r="O45" i="1" s="1"/>
  <c r="K124" i="5" s="1"/>
  <c r="CT41" i="1"/>
  <c r="U113" i="5"/>
  <c r="GX38" i="1"/>
  <c r="E96" i="5"/>
  <c r="C89" i="5"/>
  <c r="E88" i="5"/>
  <c r="CR34" i="1"/>
  <c r="Q34" i="1" s="1"/>
  <c r="K73" i="5" s="1"/>
  <c r="H73" i="5"/>
  <c r="G355" i="1"/>
  <c r="A908" i="5"/>
  <c r="AB380" i="1"/>
  <c r="H881" i="5"/>
  <c r="X881" i="5" s="1"/>
  <c r="GX376" i="1"/>
  <c r="W376" i="1"/>
  <c r="S863" i="5"/>
  <c r="U863" i="5"/>
  <c r="CQ372" i="1"/>
  <c r="P372" i="1" s="1"/>
  <c r="CP371" i="1"/>
  <c r="O371" i="1" s="1"/>
  <c r="K843" i="5" s="1"/>
  <c r="CQ370" i="1"/>
  <c r="P370" i="1" s="1"/>
  <c r="K839" i="5" s="1"/>
  <c r="H839" i="5"/>
  <c r="AD368" i="1"/>
  <c r="H827" i="5" s="1"/>
  <c r="H828" i="5"/>
  <c r="R828" i="5" s="1"/>
  <c r="AD360" i="1"/>
  <c r="H789" i="5" s="1"/>
  <c r="H790" i="5"/>
  <c r="R790" i="5" s="1"/>
  <c r="U781" i="5"/>
  <c r="H784" i="5" s="1"/>
  <c r="H782" i="5"/>
  <c r="S781" i="5"/>
  <c r="H783" i="5" s="1"/>
  <c r="BB321" i="1"/>
  <c r="BB291" i="1" s="1"/>
  <c r="S736" i="5"/>
  <c r="U736" i="5"/>
  <c r="CT315" i="1"/>
  <c r="S315" i="1" s="1"/>
  <c r="H711" i="5"/>
  <c r="R711" i="5" s="1"/>
  <c r="AD308" i="1"/>
  <c r="CS308" i="1"/>
  <c r="R308" i="1" s="1"/>
  <c r="CQ300" i="1"/>
  <c r="P300" i="1" s="1"/>
  <c r="H675" i="5"/>
  <c r="L670" i="5"/>
  <c r="Q670" i="5" s="1"/>
  <c r="L669" i="5"/>
  <c r="L637" i="5"/>
  <c r="Q637" i="5" s="1"/>
  <c r="L636" i="5"/>
  <c r="BX239" i="1"/>
  <c r="AO257" i="1"/>
  <c r="U251" i="1"/>
  <c r="V250" i="1"/>
  <c r="AI257" i="1" s="1"/>
  <c r="AB201" i="1"/>
  <c r="CR201" i="1"/>
  <c r="Q201" i="1" s="1"/>
  <c r="CQ197" i="1"/>
  <c r="P197" i="1" s="1"/>
  <c r="H499" i="5"/>
  <c r="W194" i="1"/>
  <c r="U482" i="5"/>
  <c r="S482" i="5"/>
  <c r="CT193" i="1"/>
  <c r="S193" i="1" s="1"/>
  <c r="CQ191" i="1"/>
  <c r="P191" i="1" s="1"/>
  <c r="H477" i="5"/>
  <c r="H461" i="5"/>
  <c r="S460" i="5"/>
  <c r="U460" i="5"/>
  <c r="CS180" i="1"/>
  <c r="R180" i="1" s="1"/>
  <c r="H435" i="5"/>
  <c r="R435" i="5" s="1"/>
  <c r="AD180" i="1"/>
  <c r="CR178" i="1"/>
  <c r="Q178" i="1" s="1"/>
  <c r="K418" i="5" s="1"/>
  <c r="H418" i="5"/>
  <c r="H383" i="5"/>
  <c r="S382" i="5"/>
  <c r="U382" i="5"/>
  <c r="H379" i="5"/>
  <c r="W379" i="5" s="1"/>
  <c r="L381" i="5"/>
  <c r="Q381" i="5" s="1"/>
  <c r="L378" i="5"/>
  <c r="H369" i="5"/>
  <c r="W369" i="5" s="1"/>
  <c r="P128" i="1"/>
  <c r="T125" i="1"/>
  <c r="E357" i="5"/>
  <c r="L359" i="5"/>
  <c r="Q359" i="5" s="1"/>
  <c r="L356" i="5"/>
  <c r="CT122" i="1"/>
  <c r="S122" i="1" s="1"/>
  <c r="CZ122" i="1" s="1"/>
  <c r="Y122" i="1" s="1"/>
  <c r="V346" i="5" s="1"/>
  <c r="S346" i="5"/>
  <c r="U346" i="5"/>
  <c r="L336" i="5"/>
  <c r="Q336" i="5" s="1"/>
  <c r="L335" i="5"/>
  <c r="CR119" i="1"/>
  <c r="Q119" i="1" s="1"/>
  <c r="K331" i="5" s="1"/>
  <c r="H331" i="5"/>
  <c r="G26" i="1"/>
  <c r="A299" i="5"/>
  <c r="AD77" i="1"/>
  <c r="CR77" i="1" s="1"/>
  <c r="Q77" i="1" s="1"/>
  <c r="CS77" i="1"/>
  <c r="R77" i="1" s="1"/>
  <c r="GK77" i="1" s="1"/>
  <c r="U287" i="5"/>
  <c r="CT76" i="1"/>
  <c r="S76" i="1" s="1"/>
  <c r="S277" i="5"/>
  <c r="H279" i="5"/>
  <c r="U277" i="5"/>
  <c r="CT74" i="1"/>
  <c r="S74" i="1" s="1"/>
  <c r="K279" i="5" s="1"/>
  <c r="V73" i="1"/>
  <c r="AD71" i="1"/>
  <c r="AB71" i="1" s="1"/>
  <c r="CS71" i="1"/>
  <c r="R71" i="1" s="1"/>
  <c r="GK71" i="1" s="1"/>
  <c r="AB69" i="1"/>
  <c r="CT69" i="1"/>
  <c r="S69" i="1" s="1"/>
  <c r="S244" i="5"/>
  <c r="BY80" i="1"/>
  <c r="AD67" i="1"/>
  <c r="H238" i="5" s="1"/>
  <c r="H239" i="5"/>
  <c r="R239" i="5" s="1"/>
  <c r="CS67" i="1"/>
  <c r="R67" i="1" s="1"/>
  <c r="C226" i="5"/>
  <c r="E225" i="5"/>
  <c r="H219" i="5"/>
  <c r="R219" i="5" s="1"/>
  <c r="AD65" i="1"/>
  <c r="U192" i="5"/>
  <c r="S192" i="5"/>
  <c r="S172" i="5"/>
  <c r="H178" i="5" s="1"/>
  <c r="H174" i="5"/>
  <c r="U172" i="5"/>
  <c r="H179" i="5" s="1"/>
  <c r="AD54" i="1"/>
  <c r="H160" i="5" s="1"/>
  <c r="W160" i="5" s="1"/>
  <c r="CS54" i="1"/>
  <c r="U150" i="5"/>
  <c r="H152" i="5"/>
  <c r="S150" i="5"/>
  <c r="I54" i="1"/>
  <c r="V54" i="1" s="1"/>
  <c r="E150" i="5"/>
  <c r="C151" i="5"/>
  <c r="I53" i="1"/>
  <c r="E159" i="5" s="1"/>
  <c r="U51" i="1"/>
  <c r="H141" i="5"/>
  <c r="U139" i="5"/>
  <c r="S139" i="5"/>
  <c r="K129" i="5"/>
  <c r="GX46" i="1"/>
  <c r="E125" i="5"/>
  <c r="AD43" i="1"/>
  <c r="CR43" i="1" s="1"/>
  <c r="CS43" i="1"/>
  <c r="C105" i="5"/>
  <c r="E104" i="5"/>
  <c r="AB39" i="1"/>
  <c r="CR39" i="1"/>
  <c r="Q39" i="1" s="1"/>
  <c r="CP39" i="1" s="1"/>
  <c r="O39" i="1" s="1"/>
  <c r="W38" i="1"/>
  <c r="H86" i="5"/>
  <c r="W86" i="5" s="1"/>
  <c r="L70" i="5"/>
  <c r="Q70" i="5" s="1"/>
  <c r="L69" i="5"/>
  <c r="AB33" i="1"/>
  <c r="W32" i="1"/>
  <c r="V31" i="1"/>
  <c r="AD31" i="1"/>
  <c r="CR31" i="1" s="1"/>
  <c r="Q31" i="1" s="1"/>
  <c r="CP31" i="1" s="1"/>
  <c r="O31" i="1" s="1"/>
  <c r="K53" i="5" s="1"/>
  <c r="CS31" i="1"/>
  <c r="R31" i="1" s="1"/>
  <c r="GK31" i="1" s="1"/>
  <c r="W30" i="1"/>
  <c r="CX1" i="3"/>
  <c r="C28" i="5"/>
  <c r="E27" i="5"/>
  <c r="CQ57" i="1"/>
  <c r="P57" i="1" s="1"/>
  <c r="K187" i="5" s="1"/>
  <c r="H187" i="5"/>
  <c r="H159" i="5"/>
  <c r="W159" i="5" s="1"/>
  <c r="AD51" i="1"/>
  <c r="CR51" i="1" s="1"/>
  <c r="Q51" i="1" s="1"/>
  <c r="CS51" i="1"/>
  <c r="R51" i="1" s="1"/>
  <c r="GK51" i="1" s="1"/>
  <c r="AD49" i="1"/>
  <c r="CR49" i="1" s="1"/>
  <c r="Q49" i="1" s="1"/>
  <c r="CS49" i="1"/>
  <c r="R49" i="1" s="1"/>
  <c r="GK49" i="1" s="1"/>
  <c r="H125" i="5"/>
  <c r="W125" i="5" s="1"/>
  <c r="L126" i="5"/>
  <c r="Q126" i="5" s="1"/>
  <c r="L123" i="5"/>
  <c r="H90" i="5"/>
  <c r="S88" i="5"/>
  <c r="H93" i="5" s="1"/>
  <c r="U88" i="5"/>
  <c r="CT37" i="1"/>
  <c r="S37" i="1" s="1"/>
  <c r="K90" i="5" s="1"/>
  <c r="L77" i="5"/>
  <c r="Q77" i="5" s="1"/>
  <c r="L76" i="5"/>
  <c r="E55" i="5"/>
  <c r="C56" i="5"/>
  <c r="C45" i="5"/>
  <c r="E44" i="5"/>
  <c r="H39" i="5"/>
  <c r="R39" i="5" s="1"/>
  <c r="AD29" i="1"/>
  <c r="S895" i="5"/>
  <c r="H897" i="5" s="1"/>
  <c r="H896" i="5"/>
  <c r="U895" i="5"/>
  <c r="H898" i="5" s="1"/>
  <c r="S380" i="1"/>
  <c r="CZ380" i="1" s="1"/>
  <c r="Y380" i="1" s="1"/>
  <c r="V881" i="5" s="1"/>
  <c r="L882" i="5"/>
  <c r="Q882" i="5" s="1"/>
  <c r="L880" i="5"/>
  <c r="CQ378" i="1"/>
  <c r="P378" i="1" s="1"/>
  <c r="H873" i="5"/>
  <c r="X873" i="5" s="1"/>
  <c r="CT374" i="1"/>
  <c r="S853" i="5"/>
  <c r="U853" i="5"/>
  <c r="P374" i="1"/>
  <c r="E853" i="5"/>
  <c r="H843" i="5"/>
  <c r="X843" i="5" s="1"/>
  <c r="L844" i="5"/>
  <c r="Q844" i="5" s="1"/>
  <c r="L842" i="5"/>
  <c r="CQ364" i="1"/>
  <c r="P364" i="1" s="1"/>
  <c r="CQ362" i="1"/>
  <c r="P362" i="1" s="1"/>
  <c r="K801" i="5" s="1"/>
  <c r="H801" i="5"/>
  <c r="H795" i="5"/>
  <c r="X795" i="5" s="1"/>
  <c r="CT357" i="1"/>
  <c r="S357" i="1" s="1"/>
  <c r="H766" i="5"/>
  <c r="S765" i="5"/>
  <c r="H769" i="5" s="1"/>
  <c r="U765" i="5"/>
  <c r="H770" i="5" s="1"/>
  <c r="AB317" i="1"/>
  <c r="U746" i="5"/>
  <c r="S746" i="5"/>
  <c r="AD307" i="1"/>
  <c r="AB307" i="1" s="1"/>
  <c r="CS307" i="1"/>
  <c r="R307" i="1" s="1"/>
  <c r="GK307" i="1" s="1"/>
  <c r="L680" i="5"/>
  <c r="Q680" i="5" s="1"/>
  <c r="L678" i="5"/>
  <c r="GK298" i="1"/>
  <c r="K657" i="5"/>
  <c r="L645" i="5"/>
  <c r="Q645" i="5" s="1"/>
  <c r="L644" i="5"/>
  <c r="R251" i="1"/>
  <c r="GK251" i="1" s="1"/>
  <c r="Q251" i="1"/>
  <c r="W250" i="1"/>
  <c r="AJ257" i="1" s="1"/>
  <c r="R250" i="1"/>
  <c r="GK250" i="1" s="1"/>
  <c r="H575" i="5"/>
  <c r="W575" i="5" s="1"/>
  <c r="S567" i="5"/>
  <c r="H568" i="5"/>
  <c r="U567" i="5"/>
  <c r="CT247" i="1"/>
  <c r="S247" i="1" s="1"/>
  <c r="K568" i="5" s="1"/>
  <c r="CQ243" i="1"/>
  <c r="P243" i="1" s="1"/>
  <c r="H551" i="5"/>
  <c r="BY257" i="1"/>
  <c r="CD205" i="1"/>
  <c r="CD176" i="1" s="1"/>
  <c r="U506" i="5"/>
  <c r="S506" i="5"/>
  <c r="H507" i="5"/>
  <c r="L505" i="5"/>
  <c r="Q505" i="5" s="1"/>
  <c r="L502" i="5"/>
  <c r="L480" i="5"/>
  <c r="L484" i="5"/>
  <c r="Q484" i="5" s="1"/>
  <c r="S471" i="5"/>
  <c r="U471" i="5"/>
  <c r="CT189" i="1"/>
  <c r="S189" i="1" s="1"/>
  <c r="CY189" i="1" s="1"/>
  <c r="X189" i="1" s="1"/>
  <c r="T470" i="5" s="1"/>
  <c r="S470" i="5"/>
  <c r="U470" i="5"/>
  <c r="L423" i="5"/>
  <c r="Q423" i="5" s="1"/>
  <c r="L422" i="5"/>
  <c r="AB140" i="1"/>
  <c r="H404" i="5"/>
  <c r="CT384" i="1"/>
  <c r="S384" i="1" s="1"/>
  <c r="K902" i="5" s="1"/>
  <c r="S901" i="5"/>
  <c r="H903" i="5" s="1"/>
  <c r="H902" i="5"/>
  <c r="U901" i="5"/>
  <c r="H904" i="5" s="1"/>
  <c r="S883" i="5"/>
  <c r="H885" i="5" s="1"/>
  <c r="H884" i="5"/>
  <c r="U883" i="5"/>
  <c r="H886" i="5" s="1"/>
  <c r="S881" i="5"/>
  <c r="U881" i="5"/>
  <c r="W378" i="1"/>
  <c r="U873" i="5"/>
  <c r="S873" i="5"/>
  <c r="U865" i="5"/>
  <c r="H871" i="5" s="1"/>
  <c r="H866" i="5"/>
  <c r="S865" i="5"/>
  <c r="V376" i="1"/>
  <c r="AB376" i="1"/>
  <c r="L862" i="5"/>
  <c r="L864" i="5"/>
  <c r="Q864" i="5" s="1"/>
  <c r="AD375" i="1"/>
  <c r="AB375" i="1" s="1"/>
  <c r="V374" i="1"/>
  <c r="S852" i="5"/>
  <c r="U852" i="5"/>
  <c r="U845" i="5"/>
  <c r="S845" i="5"/>
  <c r="H846" i="5"/>
  <c r="CT371" i="1"/>
  <c r="S371" i="1" s="1"/>
  <c r="U843" i="5"/>
  <c r="S843" i="5"/>
  <c r="AB371" i="1"/>
  <c r="CS367" i="1"/>
  <c r="R367" i="1" s="1"/>
  <c r="GK367" i="1" s="1"/>
  <c r="U367" i="1"/>
  <c r="AB366" i="1"/>
  <c r="H819" i="5"/>
  <c r="CS365" i="1"/>
  <c r="R365" i="1" s="1"/>
  <c r="GK365" i="1" s="1"/>
  <c r="CQ365" i="1"/>
  <c r="P365" i="1" s="1"/>
  <c r="H813" i="5"/>
  <c r="X813" i="5" s="1"/>
  <c r="U807" i="5"/>
  <c r="S807" i="5"/>
  <c r="H808" i="5"/>
  <c r="U795" i="5"/>
  <c r="S795" i="5"/>
  <c r="CS360" i="1"/>
  <c r="R360" i="1" s="1"/>
  <c r="K790" i="5" s="1"/>
  <c r="CT359" i="1"/>
  <c r="S359" i="1" s="1"/>
  <c r="CT358" i="1"/>
  <c r="S358" i="1" s="1"/>
  <c r="K774" i="5" s="1"/>
  <c r="S773" i="5"/>
  <c r="H777" i="5" s="1"/>
  <c r="H774" i="5"/>
  <c r="U773" i="5"/>
  <c r="H778" i="5" s="1"/>
  <c r="CT318" i="1"/>
  <c r="S318" i="1" s="1"/>
  <c r="K749" i="5" s="1"/>
  <c r="U748" i="5"/>
  <c r="S748" i="5"/>
  <c r="H749" i="5"/>
  <c r="V317" i="1"/>
  <c r="AI321" i="1" s="1"/>
  <c r="AB314" i="1"/>
  <c r="S730" i="5"/>
  <c r="H731" i="5"/>
  <c r="U730" i="5"/>
  <c r="H734" i="5" s="1"/>
  <c r="CT313" i="1"/>
  <c r="S313" i="1" s="1"/>
  <c r="S728" i="5"/>
  <c r="U728" i="5"/>
  <c r="W309" i="1"/>
  <c r="V309" i="1"/>
  <c r="Q309" i="1"/>
  <c r="U698" i="5"/>
  <c r="H699" i="5"/>
  <c r="S698" i="5"/>
  <c r="H703" i="5" s="1"/>
  <c r="CT306" i="1"/>
  <c r="S306" i="1" s="1"/>
  <c r="K699" i="5" s="1"/>
  <c r="L688" i="5"/>
  <c r="Q688" i="5" s="1"/>
  <c r="L686" i="5"/>
  <c r="GK300" i="1"/>
  <c r="K674" i="5"/>
  <c r="CR299" i="1"/>
  <c r="Q299" i="1" s="1"/>
  <c r="K665" i="5" s="1"/>
  <c r="H665" i="5"/>
  <c r="S654" i="5"/>
  <c r="H659" i="5" s="1"/>
  <c r="H655" i="5"/>
  <c r="U654" i="5"/>
  <c r="H660" i="5" s="1"/>
  <c r="CT298" i="1"/>
  <c r="S298" i="1" s="1"/>
  <c r="K655" i="5" s="1"/>
  <c r="CR297" i="1"/>
  <c r="Q297" i="1" s="1"/>
  <c r="K648" i="5" s="1"/>
  <c r="H648" i="5"/>
  <c r="GK296" i="1"/>
  <c r="K641" i="5"/>
  <c r="CR295" i="1"/>
  <c r="Q295" i="1" s="1"/>
  <c r="K632" i="5" s="1"/>
  <c r="H632" i="5"/>
  <c r="U622" i="5"/>
  <c r="H627" i="5" s="1"/>
  <c r="H623" i="5"/>
  <c r="S622" i="5"/>
  <c r="H626" i="5" s="1"/>
  <c r="CT294" i="1"/>
  <c r="S294" i="1" s="1"/>
  <c r="K623" i="5" s="1"/>
  <c r="CR293" i="1"/>
  <c r="Q293" i="1" s="1"/>
  <c r="K616" i="5" s="1"/>
  <c r="H616" i="5"/>
  <c r="CL239" i="1"/>
  <c r="BC257" i="1"/>
  <c r="CQ255" i="1"/>
  <c r="P255" i="1" s="1"/>
  <c r="CD257" i="1"/>
  <c r="AD254" i="1"/>
  <c r="H597" i="5" s="1"/>
  <c r="W597" i="5" s="1"/>
  <c r="CS254" i="1"/>
  <c r="R254" i="1" s="1"/>
  <c r="GK254" i="1" s="1"/>
  <c r="S587" i="5"/>
  <c r="U587" i="5"/>
  <c r="CT252" i="1"/>
  <c r="S252" i="1" s="1"/>
  <c r="T251" i="1"/>
  <c r="CQ249" i="1"/>
  <c r="P249" i="1" s="1"/>
  <c r="K581" i="5" s="1"/>
  <c r="CQ248" i="1"/>
  <c r="P248" i="1" s="1"/>
  <c r="H560" i="5"/>
  <c r="R560" i="5" s="1"/>
  <c r="AD245" i="1"/>
  <c r="CS245" i="1"/>
  <c r="R245" i="1" s="1"/>
  <c r="AD244" i="1"/>
  <c r="CR244" i="1" s="1"/>
  <c r="Q244" i="1" s="1"/>
  <c r="CS244" i="1"/>
  <c r="R244" i="1" s="1"/>
  <c r="GK244" i="1" s="1"/>
  <c r="CS201" i="1"/>
  <c r="R201" i="1" s="1"/>
  <c r="GK201" i="1" s="1"/>
  <c r="H514" i="5"/>
  <c r="W514" i="5" s="1"/>
  <c r="U504" i="5"/>
  <c r="S504" i="5"/>
  <c r="CT199" i="1"/>
  <c r="S199" i="1" s="1"/>
  <c r="CY199" i="1" s="1"/>
  <c r="X199" i="1" s="1"/>
  <c r="T504" i="5" s="1"/>
  <c r="GK197" i="1"/>
  <c r="K498" i="5"/>
  <c r="Q196" i="1"/>
  <c r="CP196" i="1" s="1"/>
  <c r="O196" i="1" s="1"/>
  <c r="K493" i="5" s="1"/>
  <c r="GK191" i="1"/>
  <c r="K476" i="5"/>
  <c r="W187" i="1"/>
  <c r="U468" i="5"/>
  <c r="S468" i="5"/>
  <c r="CT187" i="1"/>
  <c r="S187" i="1" s="1"/>
  <c r="CY187" i="1" s="1"/>
  <c r="X187" i="1" s="1"/>
  <c r="T468" i="5" s="1"/>
  <c r="V184" i="1"/>
  <c r="CT182" i="1"/>
  <c r="S182" i="1" s="1"/>
  <c r="S448" i="5"/>
  <c r="H449" i="5"/>
  <c r="U448" i="5"/>
  <c r="L447" i="5"/>
  <c r="Q447" i="5" s="1"/>
  <c r="L446" i="5"/>
  <c r="CR181" i="1"/>
  <c r="Q181" i="1" s="1"/>
  <c r="K442" i="5" s="1"/>
  <c r="H442" i="5"/>
  <c r="CQ140" i="1"/>
  <c r="P140" i="1" s="1"/>
  <c r="L400" i="5"/>
  <c r="Q400" i="5" s="1"/>
  <c r="L399" i="5"/>
  <c r="CQ139" i="1"/>
  <c r="P139" i="1" s="1"/>
  <c r="K396" i="5" s="1"/>
  <c r="H396" i="5"/>
  <c r="S390" i="5"/>
  <c r="U390" i="5"/>
  <c r="CT136" i="1"/>
  <c r="S136" i="1" s="1"/>
  <c r="S388" i="5"/>
  <c r="U388" i="5"/>
  <c r="CT135" i="1"/>
  <c r="S135" i="1" s="1"/>
  <c r="K383" i="5" s="1"/>
  <c r="CQ134" i="1"/>
  <c r="P134" i="1" s="1"/>
  <c r="CP134" i="1" s="1"/>
  <c r="O134" i="1" s="1"/>
  <c r="K380" i="5" s="1"/>
  <c r="CQ133" i="1"/>
  <c r="P133" i="1" s="1"/>
  <c r="T133" i="1"/>
  <c r="CQ131" i="1"/>
  <c r="P131" i="1" s="1"/>
  <c r="V128" i="1"/>
  <c r="AI142" i="1" s="1"/>
  <c r="W128" i="1"/>
  <c r="CT128" i="1"/>
  <c r="S128" i="1" s="1"/>
  <c r="CZ128" i="1" s="1"/>
  <c r="Y128" i="1" s="1"/>
  <c r="V368" i="5" s="1"/>
  <c r="S368" i="5"/>
  <c r="U368" i="5"/>
  <c r="S347" i="5"/>
  <c r="U347" i="5"/>
  <c r="CT123" i="1"/>
  <c r="S123" i="1" s="1"/>
  <c r="E346" i="5"/>
  <c r="P122" i="1"/>
  <c r="CT120" i="1"/>
  <c r="S120" i="1" s="1"/>
  <c r="K338" i="5" s="1"/>
  <c r="S337" i="5"/>
  <c r="H338" i="5"/>
  <c r="R338" i="5" s="1"/>
  <c r="U337" i="5"/>
  <c r="L328" i="5"/>
  <c r="Q328" i="5" s="1"/>
  <c r="L327" i="5"/>
  <c r="H314" i="5"/>
  <c r="S313" i="5"/>
  <c r="H317" i="5" s="1"/>
  <c r="U313" i="5"/>
  <c r="H318" i="5" s="1"/>
  <c r="CT117" i="1"/>
  <c r="S117" i="1" s="1"/>
  <c r="CQ75" i="1"/>
  <c r="P75" i="1" s="1"/>
  <c r="R73" i="1"/>
  <c r="U73" i="1"/>
  <c r="CR73" i="1"/>
  <c r="Q73" i="1" s="1"/>
  <c r="K270" i="5" s="1"/>
  <c r="H270" i="5"/>
  <c r="C258" i="5"/>
  <c r="E257" i="5"/>
  <c r="H255" i="5"/>
  <c r="W255" i="5" s="1"/>
  <c r="L246" i="5"/>
  <c r="Q246" i="5" s="1"/>
  <c r="L243" i="5"/>
  <c r="V66" i="1"/>
  <c r="CS66" i="1"/>
  <c r="R66" i="1" s="1"/>
  <c r="CZ66" i="1" s="1"/>
  <c r="Y66" i="1" s="1"/>
  <c r="V225" i="5" s="1"/>
  <c r="K232" i="5" s="1"/>
  <c r="H229" i="5"/>
  <c r="R229" i="5" s="1"/>
  <c r="CQ65" i="1"/>
  <c r="P65" i="1" s="1"/>
  <c r="K220" i="5" s="1"/>
  <c r="H220" i="5"/>
  <c r="W64" i="1"/>
  <c r="S213" i="5"/>
  <c r="CT64" i="1"/>
  <c r="W63" i="1"/>
  <c r="U204" i="5"/>
  <c r="S204" i="5"/>
  <c r="H210" i="5" s="1"/>
  <c r="H206" i="5"/>
  <c r="CQ61" i="1"/>
  <c r="P61" i="1" s="1"/>
  <c r="K198" i="5" s="1"/>
  <c r="H198" i="5"/>
  <c r="CQ60" i="1"/>
  <c r="P60" i="1" s="1"/>
  <c r="CP60" i="1" s="1"/>
  <c r="O60" i="1" s="1"/>
  <c r="K193" i="5" s="1"/>
  <c r="H193" i="5"/>
  <c r="W193" i="5" s="1"/>
  <c r="V58" i="1"/>
  <c r="R58" i="1"/>
  <c r="GK58" i="1" s="1"/>
  <c r="U182" i="5"/>
  <c r="H184" i="5"/>
  <c r="S182" i="5"/>
  <c r="CT57" i="1"/>
  <c r="S57" i="1" s="1"/>
  <c r="U159" i="5"/>
  <c r="CT53" i="1"/>
  <c r="S53" i="1" s="1"/>
  <c r="CQ48" i="1"/>
  <c r="E127" i="5"/>
  <c r="C128" i="5"/>
  <c r="I48" i="1"/>
  <c r="W46" i="1"/>
  <c r="U124" i="5"/>
  <c r="S124" i="5"/>
  <c r="CT45" i="1"/>
  <c r="S45" i="1" s="1"/>
  <c r="CS42" i="1"/>
  <c r="AD42" i="1"/>
  <c r="CR42" i="1" s="1"/>
  <c r="H113" i="5"/>
  <c r="W113" i="5" s="1"/>
  <c r="CQ41" i="1"/>
  <c r="CS39" i="1"/>
  <c r="R39" i="1" s="1"/>
  <c r="GK39" i="1" s="1"/>
  <c r="V38" i="1"/>
  <c r="AD38" i="1"/>
  <c r="CR38" i="1" s="1"/>
  <c r="Q38" i="1" s="1"/>
  <c r="CS38" i="1"/>
  <c r="R38" i="1" s="1"/>
  <c r="GK38" i="1" s="1"/>
  <c r="U37" i="1"/>
  <c r="CS36" i="1"/>
  <c r="R36" i="1" s="1"/>
  <c r="GK36" i="1" s="1"/>
  <c r="S71" i="5"/>
  <c r="H74" i="5" s="1"/>
  <c r="H72" i="5"/>
  <c r="U71" i="5"/>
  <c r="H75" i="5" s="1"/>
  <c r="CT34" i="1"/>
  <c r="S34" i="1" s="1"/>
  <c r="V32" i="1"/>
  <c r="CS32" i="1"/>
  <c r="R32" i="1" s="1"/>
  <c r="H59" i="5"/>
  <c r="R59" i="5" s="1"/>
  <c r="AD32" i="1"/>
  <c r="S31" i="1"/>
  <c r="CZ31" i="1" s="1"/>
  <c r="Y31" i="1" s="1"/>
  <c r="H53" i="5"/>
  <c r="W53" i="5" s="1"/>
  <c r="V30" i="1"/>
  <c r="H48" i="5"/>
  <c r="R48" i="5" s="1"/>
  <c r="U756" i="5"/>
  <c r="S756" i="5"/>
  <c r="S738" i="5"/>
  <c r="H743" i="5" s="1"/>
  <c r="H739" i="5"/>
  <c r="U738" i="5"/>
  <c r="T313" i="1"/>
  <c r="AG321" i="1" s="1"/>
  <c r="GX312" i="1"/>
  <c r="S727" i="5"/>
  <c r="U727" i="5"/>
  <c r="CS310" i="1"/>
  <c r="R310" i="1" s="1"/>
  <c r="H721" i="5"/>
  <c r="R721" i="5" s="1"/>
  <c r="GX309" i="1"/>
  <c r="U716" i="5"/>
  <c r="S716" i="5"/>
  <c r="L717" i="5"/>
  <c r="Q717" i="5" s="1"/>
  <c r="L715" i="5"/>
  <c r="U307" i="1"/>
  <c r="AD306" i="1"/>
  <c r="H701" i="5"/>
  <c r="R701" i="5" s="1"/>
  <c r="GX305" i="1"/>
  <c r="U696" i="5"/>
  <c r="S696" i="5"/>
  <c r="L697" i="5"/>
  <c r="Q697" i="5" s="1"/>
  <c r="L695" i="5"/>
  <c r="U303" i="1"/>
  <c r="CT301" i="1"/>
  <c r="S679" i="5"/>
  <c r="U679" i="5"/>
  <c r="AD300" i="1"/>
  <c r="H674" i="5"/>
  <c r="R674" i="5" s="1"/>
  <c r="CS299" i="1"/>
  <c r="R299" i="1" s="1"/>
  <c r="H666" i="5"/>
  <c r="R666" i="5" s="1"/>
  <c r="AD296" i="1"/>
  <c r="H641" i="5"/>
  <c r="R641" i="5" s="1"/>
  <c r="CS295" i="1"/>
  <c r="R295" i="1" s="1"/>
  <c r="H633" i="5"/>
  <c r="R633" i="5" s="1"/>
  <c r="CT255" i="1"/>
  <c r="S255" i="1" s="1"/>
  <c r="K600" i="5" s="1"/>
  <c r="U599" i="5"/>
  <c r="H604" i="5" s="1"/>
  <c r="H600" i="5"/>
  <c r="S599" i="5"/>
  <c r="H603" i="5" s="1"/>
  <c r="GX250" i="1"/>
  <c r="S585" i="5"/>
  <c r="U585" i="5"/>
  <c r="L588" i="5"/>
  <c r="Q588" i="5" s="1"/>
  <c r="L584" i="5"/>
  <c r="U248" i="1"/>
  <c r="CS247" i="1"/>
  <c r="R247" i="1" s="1"/>
  <c r="H570" i="5"/>
  <c r="R570" i="5" s="1"/>
  <c r="GX246" i="1"/>
  <c r="S565" i="5"/>
  <c r="U565" i="5"/>
  <c r="L566" i="5"/>
  <c r="Q566" i="5" s="1"/>
  <c r="L564" i="5"/>
  <c r="U244" i="1"/>
  <c r="AH257" i="1" s="1"/>
  <c r="AD243" i="1"/>
  <c r="H550" i="5"/>
  <c r="R550" i="5" s="1"/>
  <c r="H542" i="5"/>
  <c r="S541" i="5"/>
  <c r="H543" i="5" s="1"/>
  <c r="U541" i="5"/>
  <c r="H544" i="5" s="1"/>
  <c r="AO205" i="1"/>
  <c r="L525" i="5"/>
  <c r="Q525" i="5" s="1"/>
  <c r="L524" i="5"/>
  <c r="S517" i="5"/>
  <c r="H522" i="5" s="1"/>
  <c r="H518" i="5"/>
  <c r="U517" i="5"/>
  <c r="H523" i="5" s="1"/>
  <c r="U515" i="5"/>
  <c r="S515" i="5"/>
  <c r="AD200" i="1"/>
  <c r="H509" i="5"/>
  <c r="R509" i="5" s="1"/>
  <c r="H503" i="5"/>
  <c r="W503" i="5" s="1"/>
  <c r="P196" i="1"/>
  <c r="H493" i="5"/>
  <c r="W493" i="5" s="1"/>
  <c r="CT195" i="1"/>
  <c r="S195" i="1" s="1"/>
  <c r="U485" i="5"/>
  <c r="H491" i="5" s="1"/>
  <c r="H486" i="5"/>
  <c r="S485" i="5"/>
  <c r="H490" i="5" s="1"/>
  <c r="P190" i="1"/>
  <c r="H471" i="5"/>
  <c r="W471" i="5" s="1"/>
  <c r="S469" i="5"/>
  <c r="U469" i="5"/>
  <c r="V187" i="1"/>
  <c r="P187" i="1"/>
  <c r="H468" i="5"/>
  <c r="W468" i="5" s="1"/>
  <c r="CS186" i="1"/>
  <c r="R186" i="1" s="1"/>
  <c r="H463" i="5"/>
  <c r="R463" i="5" s="1"/>
  <c r="U185" i="1"/>
  <c r="H458" i="5"/>
  <c r="W458" i="5" s="1"/>
  <c r="GX183" i="1"/>
  <c r="U456" i="5"/>
  <c r="S456" i="5"/>
  <c r="CT180" i="1"/>
  <c r="S180" i="1" s="1"/>
  <c r="K433" i="5" s="1"/>
  <c r="S432" i="5"/>
  <c r="H436" i="5" s="1"/>
  <c r="H433" i="5"/>
  <c r="U432" i="5"/>
  <c r="H437" i="5" s="1"/>
  <c r="L431" i="5"/>
  <c r="Q431" i="5" s="1"/>
  <c r="L430" i="5"/>
  <c r="CS178" i="1"/>
  <c r="R178" i="1" s="1"/>
  <c r="H419" i="5"/>
  <c r="R419" i="5" s="1"/>
  <c r="H402" i="5"/>
  <c r="S401" i="5"/>
  <c r="H405" i="5" s="1"/>
  <c r="U401" i="5"/>
  <c r="H406" i="5" s="1"/>
  <c r="AD139" i="1"/>
  <c r="H394" i="5" s="1"/>
  <c r="H395" i="5"/>
  <c r="R395" i="5" s="1"/>
  <c r="GX138" i="1"/>
  <c r="P138" i="1"/>
  <c r="AB138" i="1"/>
  <c r="H390" i="5"/>
  <c r="W390" i="5" s="1"/>
  <c r="H389" i="5"/>
  <c r="W389" i="5" s="1"/>
  <c r="W133" i="1"/>
  <c r="CT133" i="1"/>
  <c r="S133" i="1" s="1"/>
  <c r="U379" i="5"/>
  <c r="S379" i="5"/>
  <c r="U373" i="5"/>
  <c r="H377" i="5" s="1"/>
  <c r="H374" i="5"/>
  <c r="S373" i="5"/>
  <c r="U371" i="5"/>
  <c r="S371" i="5"/>
  <c r="T130" i="1"/>
  <c r="E370" i="5"/>
  <c r="H368" i="5"/>
  <c r="W368" i="5" s="1"/>
  <c r="H361" i="5"/>
  <c r="S360" i="5"/>
  <c r="U360" i="5"/>
  <c r="CT125" i="1"/>
  <c r="S357" i="5"/>
  <c r="U357" i="5"/>
  <c r="CC142" i="1"/>
  <c r="T123" i="1"/>
  <c r="AG142" i="1" s="1"/>
  <c r="H346" i="5"/>
  <c r="W346" i="5" s="1"/>
  <c r="U345" i="5"/>
  <c r="S345" i="5"/>
  <c r="CP119" i="1"/>
  <c r="O119" i="1" s="1"/>
  <c r="GN119" i="1" s="1"/>
  <c r="S296" i="5"/>
  <c r="CT77" i="1"/>
  <c r="S289" i="5"/>
  <c r="H291" i="5"/>
  <c r="U289" i="5"/>
  <c r="U75" i="1"/>
  <c r="V74" i="1"/>
  <c r="CS74" i="1"/>
  <c r="R74" i="1" s="1"/>
  <c r="H281" i="5"/>
  <c r="R281" i="5" s="1"/>
  <c r="H271" i="5"/>
  <c r="R271" i="5" s="1"/>
  <c r="U72" i="1"/>
  <c r="CQ72" i="1"/>
  <c r="P72" i="1" s="1"/>
  <c r="K262" i="5" s="1"/>
  <c r="H262" i="5"/>
  <c r="U71" i="1"/>
  <c r="C248" i="5"/>
  <c r="E247" i="5"/>
  <c r="CT67" i="1"/>
  <c r="S235" i="5"/>
  <c r="H237" i="5"/>
  <c r="U235" i="5"/>
  <c r="C236" i="5"/>
  <c r="E235" i="5"/>
  <c r="CQ66" i="1"/>
  <c r="P66" i="1" s="1"/>
  <c r="K230" i="5" s="1"/>
  <c r="H230" i="5"/>
  <c r="U215" i="5"/>
  <c r="H222" i="5" s="1"/>
  <c r="H217" i="5"/>
  <c r="S215" i="5"/>
  <c r="H221" i="5" s="1"/>
  <c r="R63" i="1"/>
  <c r="AB63" i="1"/>
  <c r="H209" i="5"/>
  <c r="U62" i="1"/>
  <c r="W62" i="1"/>
  <c r="S202" i="5"/>
  <c r="U202" i="5"/>
  <c r="GX61" i="1"/>
  <c r="C196" i="5"/>
  <c r="E195" i="5"/>
  <c r="GX59" i="1"/>
  <c r="E192" i="5"/>
  <c r="W58" i="1"/>
  <c r="U191" i="5"/>
  <c r="S191" i="5"/>
  <c r="C173" i="5"/>
  <c r="E172" i="5"/>
  <c r="AD55" i="1"/>
  <c r="H166" i="5"/>
  <c r="R166" i="5" s="1"/>
  <c r="H155" i="5"/>
  <c r="GX51" i="1"/>
  <c r="H148" i="5"/>
  <c r="W148" i="5" s="1"/>
  <c r="U49" i="1"/>
  <c r="W49" i="1"/>
  <c r="S137" i="5"/>
  <c r="U137" i="5"/>
  <c r="W47" i="1"/>
  <c r="H129" i="5"/>
  <c r="U127" i="5"/>
  <c r="S127" i="5"/>
  <c r="W40" i="1"/>
  <c r="AB40" i="1"/>
  <c r="H106" i="5"/>
  <c r="S104" i="5"/>
  <c r="U104" i="5"/>
  <c r="CT39" i="1"/>
  <c r="S39" i="1" s="1"/>
  <c r="K99" i="5" s="1"/>
  <c r="S98" i="5"/>
  <c r="H100" i="5" s="1"/>
  <c r="U98" i="5"/>
  <c r="H101" i="5" s="1"/>
  <c r="H99" i="5"/>
  <c r="U38" i="1"/>
  <c r="GX37" i="1"/>
  <c r="W36" i="1"/>
  <c r="U86" i="5"/>
  <c r="S86" i="5"/>
  <c r="L87" i="5"/>
  <c r="Q87" i="5" s="1"/>
  <c r="L85" i="5"/>
  <c r="U78" i="5"/>
  <c r="H84" i="5" s="1"/>
  <c r="S78" i="5"/>
  <c r="H83" i="5" s="1"/>
  <c r="H80" i="5"/>
  <c r="E78" i="5"/>
  <c r="C79" i="5"/>
  <c r="U55" i="5"/>
  <c r="H61" i="5" s="1"/>
  <c r="S55" i="5"/>
  <c r="H60" i="5" s="1"/>
  <c r="H57" i="5"/>
  <c r="W31" i="1"/>
  <c r="U53" i="5"/>
  <c r="S53" i="5"/>
  <c r="S44" i="5"/>
  <c r="H50" i="5" s="1"/>
  <c r="H46" i="5"/>
  <c r="U44" i="5"/>
  <c r="H51" i="5" s="1"/>
  <c r="L43" i="5"/>
  <c r="Q43" i="5" s="1"/>
  <c r="L42" i="5"/>
  <c r="U27" i="5"/>
  <c r="H33" i="5" s="1"/>
  <c r="S27" i="5"/>
  <c r="H32" i="5" s="1"/>
  <c r="H29" i="5"/>
  <c r="P317" i="1"/>
  <c r="H746" i="5"/>
  <c r="X746" i="5" s="1"/>
  <c r="L747" i="5"/>
  <c r="Q747" i="5" s="1"/>
  <c r="L745" i="5"/>
  <c r="BY321" i="1"/>
  <c r="AP321" i="1" s="1"/>
  <c r="P313" i="1"/>
  <c r="H728" i="5"/>
  <c r="W728" i="5" s="1"/>
  <c r="U312" i="1"/>
  <c r="CQ312" i="1"/>
  <c r="P312" i="1" s="1"/>
  <c r="H727" i="5"/>
  <c r="W727" i="5" s="1"/>
  <c r="S726" i="5"/>
  <c r="U726" i="5"/>
  <c r="U309" i="1"/>
  <c r="CQ309" i="1"/>
  <c r="P309" i="1" s="1"/>
  <c r="H716" i="5"/>
  <c r="W716" i="5" s="1"/>
  <c r="U708" i="5"/>
  <c r="H709" i="5"/>
  <c r="S708" i="5"/>
  <c r="H713" i="5" s="1"/>
  <c r="CT307" i="1"/>
  <c r="S307" i="1" s="1"/>
  <c r="U706" i="5"/>
  <c r="S706" i="5"/>
  <c r="U305" i="1"/>
  <c r="AH321" i="1" s="1"/>
  <c r="CT304" i="1"/>
  <c r="S304" i="1" s="1"/>
  <c r="K690" i="5" s="1"/>
  <c r="S689" i="5"/>
  <c r="H690" i="5"/>
  <c r="U689" i="5"/>
  <c r="H694" i="5" s="1"/>
  <c r="AB303" i="1"/>
  <c r="S687" i="5"/>
  <c r="U687" i="5"/>
  <c r="H679" i="5"/>
  <c r="W679" i="5" s="1"/>
  <c r="AD298" i="1"/>
  <c r="H657" i="5"/>
  <c r="R657" i="5" s="1"/>
  <c r="CS297" i="1"/>
  <c r="R297" i="1" s="1"/>
  <c r="H649" i="5"/>
  <c r="R649" i="5" s="1"/>
  <c r="AD294" i="1"/>
  <c r="H625" i="5"/>
  <c r="R625" i="5" s="1"/>
  <c r="CS293" i="1"/>
  <c r="R293" i="1" s="1"/>
  <c r="H617" i="5"/>
  <c r="R617" i="5" s="1"/>
  <c r="L606" i="5"/>
  <c r="Q606" i="5" s="1"/>
  <c r="L605" i="5"/>
  <c r="CT254" i="1"/>
  <c r="S254" i="1" s="1"/>
  <c r="CY254" i="1" s="1"/>
  <c r="X254" i="1" s="1"/>
  <c r="T597" i="5" s="1"/>
  <c r="S597" i="5"/>
  <c r="U597" i="5"/>
  <c r="P251" i="1"/>
  <c r="H586" i="5"/>
  <c r="W586" i="5" s="1"/>
  <c r="U250" i="1"/>
  <c r="H585" i="5"/>
  <c r="W585" i="5" s="1"/>
  <c r="S577" i="5"/>
  <c r="H578" i="5"/>
  <c r="U577" i="5"/>
  <c r="H583" i="5" s="1"/>
  <c r="CT248" i="1"/>
  <c r="S248" i="1" s="1"/>
  <c r="S575" i="5"/>
  <c r="U575" i="5"/>
  <c r="U246" i="1"/>
  <c r="CQ246" i="1"/>
  <c r="P246" i="1" s="1"/>
  <c r="H565" i="5"/>
  <c r="W565" i="5" s="1"/>
  <c r="CT245" i="1"/>
  <c r="S245" i="1" s="1"/>
  <c r="K558" i="5" s="1"/>
  <c r="S557" i="5"/>
  <c r="H562" i="5" s="1"/>
  <c r="H558" i="5"/>
  <c r="U557" i="5"/>
  <c r="H563" i="5" s="1"/>
  <c r="AB244" i="1"/>
  <c r="U555" i="5"/>
  <c r="S555" i="5"/>
  <c r="L546" i="5"/>
  <c r="Q546" i="5" s="1"/>
  <c r="L545" i="5"/>
  <c r="AD241" i="1"/>
  <c r="AB241" i="1" s="1"/>
  <c r="H536" i="5"/>
  <c r="R536" i="5" s="1"/>
  <c r="CQ203" i="1"/>
  <c r="P203" i="1" s="1"/>
  <c r="K521" i="5" s="1"/>
  <c r="H521" i="5"/>
  <c r="CT201" i="1"/>
  <c r="S201" i="1" s="1"/>
  <c r="CY201" i="1" s="1"/>
  <c r="X201" i="1" s="1"/>
  <c r="T514" i="5" s="1"/>
  <c r="U514" i="5"/>
  <c r="S514" i="5"/>
  <c r="CS200" i="1"/>
  <c r="R200" i="1" s="1"/>
  <c r="CT198" i="1"/>
  <c r="S198" i="1" s="1"/>
  <c r="CP198" i="1" s="1"/>
  <c r="O198" i="1" s="1"/>
  <c r="K503" i="5" s="1"/>
  <c r="U503" i="5"/>
  <c r="S503" i="5"/>
  <c r="AD197" i="1"/>
  <c r="H498" i="5"/>
  <c r="R498" i="5" s="1"/>
  <c r="GX196" i="1"/>
  <c r="V196" i="1"/>
  <c r="R196" i="1"/>
  <c r="GK196" i="1" s="1"/>
  <c r="L492" i="5"/>
  <c r="L494" i="5"/>
  <c r="Q494" i="5" s="1"/>
  <c r="U483" i="5"/>
  <c r="S483" i="5"/>
  <c r="CT192" i="1"/>
  <c r="S192" i="1" s="1"/>
  <c r="S481" i="5"/>
  <c r="U481" i="5"/>
  <c r="AD191" i="1"/>
  <c r="H476" i="5"/>
  <c r="R476" i="5" s="1"/>
  <c r="GX190" i="1"/>
  <c r="V190" i="1"/>
  <c r="R190" i="1"/>
  <c r="GK190" i="1" s="1"/>
  <c r="V189" i="1"/>
  <c r="H470" i="5"/>
  <c r="W470" i="5" s="1"/>
  <c r="CT188" i="1"/>
  <c r="S188" i="1" s="1"/>
  <c r="CZ188" i="1" s="1"/>
  <c r="Y188" i="1" s="1"/>
  <c r="CQ188" i="1"/>
  <c r="P188" i="1" s="1"/>
  <c r="H469" i="5"/>
  <c r="W469" i="5" s="1"/>
  <c r="W185" i="1"/>
  <c r="U458" i="5"/>
  <c r="S458" i="5"/>
  <c r="CT184" i="1"/>
  <c r="S184" i="1" s="1"/>
  <c r="CP184" i="1" s="1"/>
  <c r="O184" i="1" s="1"/>
  <c r="K457" i="5" s="1"/>
  <c r="U457" i="5"/>
  <c r="S457" i="5"/>
  <c r="U183" i="1"/>
  <c r="CS182" i="1"/>
  <c r="R182" i="1" s="1"/>
  <c r="H451" i="5"/>
  <c r="R451" i="5" s="1"/>
  <c r="GK181" i="1"/>
  <c r="K443" i="5"/>
  <c r="L439" i="5"/>
  <c r="Q439" i="5" s="1"/>
  <c r="L438" i="5"/>
  <c r="AB179" i="1"/>
  <c r="U424" i="5"/>
  <c r="H429" i="5" s="1"/>
  <c r="H425" i="5"/>
  <c r="S424" i="5"/>
  <c r="H428" i="5" s="1"/>
  <c r="G114" i="1"/>
  <c r="A410" i="5"/>
  <c r="L408" i="5"/>
  <c r="Q408" i="5" s="1"/>
  <c r="L407" i="5"/>
  <c r="GK139" i="1"/>
  <c r="K395" i="5"/>
  <c r="T138" i="1"/>
  <c r="V138" i="1"/>
  <c r="R138" i="1"/>
  <c r="GK138" i="1" s="1"/>
  <c r="GX137" i="1"/>
  <c r="W137" i="1"/>
  <c r="CT137" i="1"/>
  <c r="S137" i="1" s="1"/>
  <c r="S389" i="5"/>
  <c r="U389" i="5"/>
  <c r="CQ132" i="1"/>
  <c r="P132" i="1" s="1"/>
  <c r="K375" i="5" s="1"/>
  <c r="H375" i="5"/>
  <c r="S131" i="1"/>
  <c r="CZ131" i="1" s="1"/>
  <c r="Y131" i="1" s="1"/>
  <c r="H370" i="5"/>
  <c r="W370" i="5" s="1"/>
  <c r="T128" i="1"/>
  <c r="L367" i="5"/>
  <c r="L372" i="5"/>
  <c r="Q372" i="5" s="1"/>
  <c r="S358" i="5"/>
  <c r="U358" i="5"/>
  <c r="U125" i="1"/>
  <c r="H350" i="5"/>
  <c r="S349" i="5"/>
  <c r="H354" i="5" s="1"/>
  <c r="U349" i="5"/>
  <c r="H355" i="5" s="1"/>
  <c r="T122" i="1"/>
  <c r="H345" i="5"/>
  <c r="W345" i="5" s="1"/>
  <c r="BY142" i="1"/>
  <c r="AD118" i="1"/>
  <c r="H323" i="5" s="1"/>
  <c r="H324" i="5"/>
  <c r="R324" i="5" s="1"/>
  <c r="L312" i="5"/>
  <c r="Q312" i="5" s="1"/>
  <c r="L311" i="5"/>
  <c r="CT116" i="1"/>
  <c r="S116" i="1" s="1"/>
  <c r="U305" i="5"/>
  <c r="H310" i="5" s="1"/>
  <c r="H306" i="5"/>
  <c r="S305" i="5"/>
  <c r="H309" i="5" s="1"/>
  <c r="BZ80" i="1"/>
  <c r="L295" i="5"/>
  <c r="L297" i="5"/>
  <c r="Q297" i="5" s="1"/>
  <c r="E289" i="5"/>
  <c r="C290" i="5"/>
  <c r="V76" i="1"/>
  <c r="CT75" i="1"/>
  <c r="S75" i="1" s="1"/>
  <c r="CZ75" i="1" s="1"/>
  <c r="Y75" i="1" s="1"/>
  <c r="S286" i="5"/>
  <c r="U286" i="5"/>
  <c r="I76" i="1"/>
  <c r="E287" i="5" s="1"/>
  <c r="E277" i="5"/>
  <c r="C278" i="5"/>
  <c r="P73" i="1"/>
  <c r="K272" i="5" s="1"/>
  <c r="H272" i="5"/>
  <c r="GX72" i="1"/>
  <c r="S257" i="5"/>
  <c r="H263" i="5" s="1"/>
  <c r="U257" i="5"/>
  <c r="H264" i="5" s="1"/>
  <c r="H259" i="5"/>
  <c r="CT71" i="1"/>
  <c r="S71" i="1" s="1"/>
  <c r="CY71" i="1" s="1"/>
  <c r="X71" i="1" s="1"/>
  <c r="T255" i="5" s="1"/>
  <c r="S255" i="5"/>
  <c r="U255" i="5"/>
  <c r="L256" i="5"/>
  <c r="Q256" i="5" s="1"/>
  <c r="L254" i="5"/>
  <c r="S247" i="5"/>
  <c r="H252" i="5" s="1"/>
  <c r="H249" i="5"/>
  <c r="U247" i="5"/>
  <c r="H244" i="5"/>
  <c r="W244" i="5" s="1"/>
  <c r="W66" i="1"/>
  <c r="U225" i="5"/>
  <c r="H232" i="5" s="1"/>
  <c r="S225" i="5"/>
  <c r="H231" i="5" s="1"/>
  <c r="H227" i="5"/>
  <c r="CT65" i="1"/>
  <c r="S65" i="1" s="1"/>
  <c r="GX65" i="1"/>
  <c r="E215" i="5"/>
  <c r="C216" i="5"/>
  <c r="T63" i="1"/>
  <c r="H208" i="5"/>
  <c r="R208" i="5" s="1"/>
  <c r="GX62" i="1"/>
  <c r="CQ62" i="1"/>
  <c r="P62" i="1" s="1"/>
  <c r="S195" i="5"/>
  <c r="H199" i="5" s="1"/>
  <c r="H197" i="5"/>
  <c r="U195" i="5"/>
  <c r="AB59" i="1"/>
  <c r="H192" i="5"/>
  <c r="W192" i="5" s="1"/>
  <c r="CQ58" i="1"/>
  <c r="P58" i="1" s="1"/>
  <c r="H191" i="5"/>
  <c r="W191" i="5" s="1"/>
  <c r="CS57" i="1"/>
  <c r="R57" i="1" s="1"/>
  <c r="H186" i="5"/>
  <c r="R186" i="5" s="1"/>
  <c r="E182" i="5"/>
  <c r="C183" i="5"/>
  <c r="CS56" i="1"/>
  <c r="R56" i="1" s="1"/>
  <c r="AB56" i="1"/>
  <c r="H177" i="5"/>
  <c r="CS55" i="1"/>
  <c r="R55" i="1" s="1"/>
  <c r="E162" i="5"/>
  <c r="C163" i="5"/>
  <c r="CT54" i="1"/>
  <c r="U160" i="5"/>
  <c r="S160" i="5"/>
  <c r="H154" i="5"/>
  <c r="R154" i="5" s="1"/>
  <c r="W51" i="1"/>
  <c r="CT51" i="1"/>
  <c r="S51" i="1" s="1"/>
  <c r="CY51" i="1" s="1"/>
  <c r="X51" i="1" s="1"/>
  <c r="T148" i="5" s="1"/>
  <c r="U148" i="5"/>
  <c r="S148" i="5"/>
  <c r="S50" i="1"/>
  <c r="K141" i="5" s="1"/>
  <c r="E139" i="5"/>
  <c r="C140" i="5"/>
  <c r="CQ49" i="1"/>
  <c r="P49" i="1" s="1"/>
  <c r="CP49" i="1" s="1"/>
  <c r="O49" i="1" s="1"/>
  <c r="K137" i="5" s="1"/>
  <c r="H137" i="5"/>
  <c r="W137" i="5" s="1"/>
  <c r="S136" i="5"/>
  <c r="CQ47" i="1"/>
  <c r="P47" i="1" s="1"/>
  <c r="K132" i="5" s="1"/>
  <c r="H132" i="5"/>
  <c r="U125" i="5"/>
  <c r="S125" i="5"/>
  <c r="CT44" i="1"/>
  <c r="S44" i="1" s="1"/>
  <c r="K118" i="5" s="1"/>
  <c r="H118" i="5"/>
  <c r="U117" i="5"/>
  <c r="H122" i="5" s="1"/>
  <c r="S117" i="5"/>
  <c r="U40" i="1"/>
  <c r="CQ40" i="1"/>
  <c r="H109" i="5"/>
  <c r="L103" i="5"/>
  <c r="Q103" i="5" s="1"/>
  <c r="L102" i="5"/>
  <c r="S96" i="5"/>
  <c r="U96" i="5"/>
  <c r="V37" i="1"/>
  <c r="H92" i="5"/>
  <c r="R92" i="5" s="1"/>
  <c r="S36" i="1"/>
  <c r="CT35" i="1"/>
  <c r="S35" i="1" s="1"/>
  <c r="K80" i="5" s="1"/>
  <c r="CP34" i="1"/>
  <c r="O34" i="1" s="1"/>
  <c r="AB34" i="1"/>
  <c r="CX19" i="3"/>
  <c r="C65" i="5"/>
  <c r="E64" i="5"/>
  <c r="S32" i="1"/>
  <c r="K57" i="5" s="1"/>
  <c r="U31" i="1"/>
  <c r="GX30" i="1"/>
  <c r="S30" i="1"/>
  <c r="K46" i="5" s="1"/>
  <c r="H49" i="5"/>
  <c r="CT29" i="1"/>
  <c r="S29" i="1" s="1"/>
  <c r="S36" i="5"/>
  <c r="H40" i="5" s="1"/>
  <c r="U36" i="5"/>
  <c r="H41" i="5" s="1"/>
  <c r="H37" i="5"/>
  <c r="S28" i="1"/>
  <c r="U28" i="1"/>
  <c r="CP381" i="1"/>
  <c r="O381" i="1" s="1"/>
  <c r="CY377" i="1"/>
  <c r="X377" i="1" s="1"/>
  <c r="T865" i="5" s="1"/>
  <c r="CZ377" i="1"/>
  <c r="Y377" i="1" s="1"/>
  <c r="V865" i="5" s="1"/>
  <c r="CY365" i="1"/>
  <c r="X365" i="1" s="1"/>
  <c r="T813" i="5" s="1"/>
  <c r="CR360" i="1"/>
  <c r="Q360" i="1" s="1"/>
  <c r="K789" i="5" s="1"/>
  <c r="CP379" i="1"/>
  <c r="O379" i="1" s="1"/>
  <c r="CY375" i="1"/>
  <c r="X375" i="1" s="1"/>
  <c r="T855" i="5" s="1"/>
  <c r="CR374" i="1"/>
  <c r="Q374" i="1" s="1"/>
  <c r="AB374" i="1"/>
  <c r="GK360" i="1"/>
  <c r="CZ360" i="1"/>
  <c r="Y360" i="1" s="1"/>
  <c r="V787" i="5" s="1"/>
  <c r="CR384" i="1"/>
  <c r="Q384" i="1" s="1"/>
  <c r="CP384" i="1" s="1"/>
  <c r="O384" i="1" s="1"/>
  <c r="AB384" i="1"/>
  <c r="CY383" i="1"/>
  <c r="X383" i="1" s="1"/>
  <c r="T895" i="5" s="1"/>
  <c r="K897" i="5" s="1"/>
  <c r="CZ383" i="1"/>
  <c r="Y383" i="1" s="1"/>
  <c r="V895" i="5" s="1"/>
  <c r="K898" i="5" s="1"/>
  <c r="J900" i="5" s="1"/>
  <c r="P900" i="5" s="1"/>
  <c r="CY376" i="1"/>
  <c r="X376" i="1" s="1"/>
  <c r="T863" i="5" s="1"/>
  <c r="CZ376" i="1"/>
  <c r="Y376" i="1" s="1"/>
  <c r="V863" i="5" s="1"/>
  <c r="CY373" i="1"/>
  <c r="X373" i="1" s="1"/>
  <c r="T852" i="5" s="1"/>
  <c r="CZ373" i="1"/>
  <c r="Y373" i="1" s="1"/>
  <c r="V852" i="5" s="1"/>
  <c r="CG386" i="1"/>
  <c r="AQ386" i="1"/>
  <c r="CP383" i="1"/>
  <c r="O383" i="1" s="1"/>
  <c r="CR382" i="1"/>
  <c r="Q382" i="1" s="1"/>
  <c r="CP382" i="1" s="1"/>
  <c r="O382" i="1" s="1"/>
  <c r="AB382" i="1"/>
  <c r="CY381" i="1"/>
  <c r="X381" i="1" s="1"/>
  <c r="T883" i="5" s="1"/>
  <c r="K885" i="5" s="1"/>
  <c r="J888" i="5" s="1"/>
  <c r="P888" i="5" s="1"/>
  <c r="CZ381" i="1"/>
  <c r="Y381" i="1" s="1"/>
  <c r="V883" i="5" s="1"/>
  <c r="K886" i="5" s="1"/>
  <c r="CZ378" i="1"/>
  <c r="Y378" i="1" s="1"/>
  <c r="CP373" i="1"/>
  <c r="O373" i="1" s="1"/>
  <c r="K852" i="5" s="1"/>
  <c r="CY380" i="1"/>
  <c r="X380" i="1" s="1"/>
  <c r="T881" i="5" s="1"/>
  <c r="AB368" i="1"/>
  <c r="CR368" i="1"/>
  <c r="Q368" i="1" s="1"/>
  <c r="K827" i="5" s="1"/>
  <c r="CZ362" i="1"/>
  <c r="Y362" i="1" s="1"/>
  <c r="V797" i="5" s="1"/>
  <c r="CI386" i="1"/>
  <c r="AB383" i="1"/>
  <c r="AB381" i="1"/>
  <c r="AB378" i="1"/>
  <c r="AB373" i="1"/>
  <c r="CS368" i="1"/>
  <c r="R368" i="1" s="1"/>
  <c r="K828" i="5" s="1"/>
  <c r="BB386" i="1"/>
  <c r="AP386" i="1"/>
  <c r="AF386" i="1"/>
  <c r="CZ379" i="1"/>
  <c r="Y379" i="1" s="1"/>
  <c r="V875" i="5" s="1"/>
  <c r="AD377" i="1"/>
  <c r="AB377" i="1" s="1"/>
  <c r="CR376" i="1"/>
  <c r="Q376" i="1" s="1"/>
  <c r="P376" i="1"/>
  <c r="CR370" i="1"/>
  <c r="Q370" i="1" s="1"/>
  <c r="CZ369" i="1"/>
  <c r="Y369" i="1" s="1"/>
  <c r="V833" i="5" s="1"/>
  <c r="CR362" i="1"/>
  <c r="Q362" i="1" s="1"/>
  <c r="CZ361" i="1"/>
  <c r="Y361" i="1" s="1"/>
  <c r="AB361" i="1"/>
  <c r="F334" i="1"/>
  <c r="CZ319" i="1"/>
  <c r="Y319" i="1" s="1"/>
  <c r="V756" i="5" s="1"/>
  <c r="CY319" i="1"/>
  <c r="X319" i="1" s="1"/>
  <c r="T756" i="5" s="1"/>
  <c r="CQ319" i="1"/>
  <c r="P319" i="1" s="1"/>
  <c r="BY291" i="1"/>
  <c r="CI321" i="1"/>
  <c r="CP312" i="1"/>
  <c r="O312" i="1" s="1"/>
  <c r="K727" i="5" s="1"/>
  <c r="CZ310" i="1"/>
  <c r="Y310" i="1" s="1"/>
  <c r="V718" i="5" s="1"/>
  <c r="CP309" i="1"/>
  <c r="O309" i="1" s="1"/>
  <c r="K716" i="5" s="1"/>
  <c r="CY307" i="1"/>
  <c r="X307" i="1" s="1"/>
  <c r="T706" i="5" s="1"/>
  <c r="CZ307" i="1"/>
  <c r="Y307" i="1" s="1"/>
  <c r="V706" i="5" s="1"/>
  <c r="CY304" i="1"/>
  <c r="X304" i="1" s="1"/>
  <c r="T689" i="5" s="1"/>
  <c r="CP302" i="1"/>
  <c r="O302" i="1" s="1"/>
  <c r="CY298" i="1"/>
  <c r="X298" i="1" s="1"/>
  <c r="T654" i="5" s="1"/>
  <c r="K659" i="5" s="1"/>
  <c r="CZ298" i="1"/>
  <c r="Y298" i="1" s="1"/>
  <c r="V654" i="5" s="1"/>
  <c r="K660" i="5" s="1"/>
  <c r="CP295" i="1"/>
  <c r="O295" i="1" s="1"/>
  <c r="CY294" i="1"/>
  <c r="X294" i="1" s="1"/>
  <c r="T622" i="5" s="1"/>
  <c r="K626" i="5" s="1"/>
  <c r="CZ294" i="1"/>
  <c r="Y294" i="1" s="1"/>
  <c r="V622" i="5" s="1"/>
  <c r="K627" i="5" s="1"/>
  <c r="AO386" i="1"/>
  <c r="CS384" i="1"/>
  <c r="R384" i="1" s="1"/>
  <c r="GK384" i="1" s="1"/>
  <c r="CS382" i="1"/>
  <c r="R382" i="1" s="1"/>
  <c r="GK382" i="1" s="1"/>
  <c r="CQ380" i="1"/>
  <c r="P380" i="1" s="1"/>
  <c r="CY379" i="1"/>
  <c r="X379" i="1" s="1"/>
  <c r="T875" i="5" s="1"/>
  <c r="K878" i="5" s="1"/>
  <c r="T376" i="1"/>
  <c r="AG386" i="1" s="1"/>
  <c r="CQ375" i="1"/>
  <c r="P375" i="1" s="1"/>
  <c r="W374" i="1"/>
  <c r="AJ386" i="1" s="1"/>
  <c r="S374" i="1"/>
  <c r="AB372" i="1"/>
  <c r="GX367" i="1"/>
  <c r="CJ386" i="1" s="1"/>
  <c r="AB367" i="1"/>
  <c r="AB364" i="1"/>
  <c r="AB359" i="1"/>
  <c r="CY357" i="1"/>
  <c r="X357" i="1" s="1"/>
  <c r="CZ318" i="1"/>
  <c r="Y318" i="1" s="1"/>
  <c r="V748" i="5" s="1"/>
  <c r="K754" i="5" s="1"/>
  <c r="CY316" i="1"/>
  <c r="X316" i="1" s="1"/>
  <c r="T738" i="5" s="1"/>
  <c r="CY313" i="1"/>
  <c r="X313" i="1" s="1"/>
  <c r="T728" i="5" s="1"/>
  <c r="CZ313" i="1"/>
  <c r="Y313" i="1" s="1"/>
  <c r="V728" i="5" s="1"/>
  <c r="CZ305" i="1"/>
  <c r="Y305" i="1" s="1"/>
  <c r="V696" i="5" s="1"/>
  <c r="CY305" i="1"/>
  <c r="X305" i="1" s="1"/>
  <c r="T696" i="5" s="1"/>
  <c r="CY297" i="1"/>
  <c r="X297" i="1" s="1"/>
  <c r="T646" i="5" s="1"/>
  <c r="K650" i="5" s="1"/>
  <c r="CJ321" i="1"/>
  <c r="GK294" i="1"/>
  <c r="CY293" i="1"/>
  <c r="X293" i="1" s="1"/>
  <c r="T614" i="5" s="1"/>
  <c r="K618" i="5" s="1"/>
  <c r="AG239" i="1"/>
  <c r="CZ372" i="1"/>
  <c r="Y372" i="1" s="1"/>
  <c r="CZ367" i="1"/>
  <c r="Y367" i="1" s="1"/>
  <c r="CQ366" i="1"/>
  <c r="P366" i="1" s="1"/>
  <c r="CZ364" i="1"/>
  <c r="Y364" i="1" s="1"/>
  <c r="CZ359" i="1"/>
  <c r="Y359" i="1" s="1"/>
  <c r="AB357" i="1"/>
  <c r="CD291" i="1"/>
  <c r="CZ302" i="1"/>
  <c r="Y302" i="1" s="1"/>
  <c r="V681" i="5" s="1"/>
  <c r="CY302" i="1"/>
  <c r="X302" i="1" s="1"/>
  <c r="T681" i="5" s="1"/>
  <c r="CY300" i="1"/>
  <c r="X300" i="1" s="1"/>
  <c r="T671" i="5" s="1"/>
  <c r="CP297" i="1"/>
  <c r="O297" i="1" s="1"/>
  <c r="CY296" i="1"/>
  <c r="X296" i="1" s="1"/>
  <c r="CZ296" i="1"/>
  <c r="Y296" i="1" s="1"/>
  <c r="V638" i="5" s="1"/>
  <c r="K643" i="5" s="1"/>
  <c r="CP293" i="1"/>
  <c r="O293" i="1" s="1"/>
  <c r="CS370" i="1"/>
  <c r="R370" i="1" s="1"/>
  <c r="AB363" i="1"/>
  <c r="CP363" i="1"/>
  <c r="O363" i="1" s="1"/>
  <c r="K805" i="5" s="1"/>
  <c r="CL291" i="1"/>
  <c r="BC321" i="1"/>
  <c r="BZ291" i="1"/>
  <c r="AQ321" i="1"/>
  <c r="CP311" i="1"/>
  <c r="O311" i="1" s="1"/>
  <c r="K726" i="5" s="1"/>
  <c r="AB301" i="1"/>
  <c r="CR301" i="1"/>
  <c r="Q301" i="1" s="1"/>
  <c r="CY299" i="1"/>
  <c r="X299" i="1" s="1"/>
  <c r="T663" i="5" s="1"/>
  <c r="K667" i="5" s="1"/>
  <c r="CY295" i="1"/>
  <c r="X295" i="1" s="1"/>
  <c r="T630" i="5" s="1"/>
  <c r="K634" i="5" s="1"/>
  <c r="CZ295" i="1"/>
  <c r="Y295" i="1" s="1"/>
  <c r="V630" i="5" s="1"/>
  <c r="K635" i="5" s="1"/>
  <c r="AD319" i="1"/>
  <c r="CR319" i="1" s="1"/>
  <c r="Q319" i="1" s="1"/>
  <c r="CR318" i="1"/>
  <c r="Q318" i="1" s="1"/>
  <c r="CT317" i="1"/>
  <c r="S317" i="1" s="1"/>
  <c r="CQ316" i="1"/>
  <c r="P316" i="1" s="1"/>
  <c r="K742" i="5" s="1"/>
  <c r="AD316" i="1"/>
  <c r="CS315" i="1"/>
  <c r="R315" i="1" s="1"/>
  <c r="GK315" i="1" s="1"/>
  <c r="AB315" i="1"/>
  <c r="CT314" i="1"/>
  <c r="S314" i="1" s="1"/>
  <c r="K731" i="5" s="1"/>
  <c r="CR313" i="1"/>
  <c r="Q313" i="1" s="1"/>
  <c r="CP313" i="1" s="1"/>
  <c r="O313" i="1" s="1"/>
  <c r="K728" i="5" s="1"/>
  <c r="CS312" i="1"/>
  <c r="R312" i="1" s="1"/>
  <c r="GK312" i="1" s="1"/>
  <c r="AB312" i="1"/>
  <c r="CT311" i="1"/>
  <c r="S311" i="1" s="1"/>
  <c r="CQ310" i="1"/>
  <c r="P310" i="1" s="1"/>
  <c r="K722" i="5" s="1"/>
  <c r="AD310" i="1"/>
  <c r="CS309" i="1"/>
  <c r="R309" i="1" s="1"/>
  <c r="GK309" i="1" s="1"/>
  <c r="AB309" i="1"/>
  <c r="CT308" i="1"/>
  <c r="S308" i="1" s="1"/>
  <c r="CS306" i="1"/>
  <c r="R306" i="1" s="1"/>
  <c r="CQ305" i="1"/>
  <c r="P305" i="1" s="1"/>
  <c r="AC321" i="1" s="1"/>
  <c r="AD305" i="1"/>
  <c r="CR305" i="1" s="1"/>
  <c r="Q305" i="1" s="1"/>
  <c r="CR304" i="1"/>
  <c r="Q304" i="1" s="1"/>
  <c r="CT303" i="1"/>
  <c r="S303" i="1" s="1"/>
  <c r="AB300" i="1"/>
  <c r="AB297" i="1"/>
  <c r="AB296" i="1"/>
  <c r="AB293" i="1"/>
  <c r="CY255" i="1"/>
  <c r="X255" i="1" s="1"/>
  <c r="T599" i="5" s="1"/>
  <c r="K603" i="5" s="1"/>
  <c r="AB255" i="1"/>
  <c r="CS253" i="1"/>
  <c r="R253" i="1" s="1"/>
  <c r="AD253" i="1"/>
  <c r="CP251" i="1"/>
  <c r="O251" i="1" s="1"/>
  <c r="K586" i="5" s="1"/>
  <c r="CY248" i="1"/>
  <c r="X248" i="1" s="1"/>
  <c r="CZ248" i="1"/>
  <c r="Y248" i="1" s="1"/>
  <c r="CY247" i="1"/>
  <c r="X247" i="1" s="1"/>
  <c r="T567" i="5" s="1"/>
  <c r="CP246" i="1"/>
  <c r="O246" i="1" s="1"/>
  <c r="K565" i="5" s="1"/>
  <c r="CY245" i="1"/>
  <c r="X245" i="1" s="1"/>
  <c r="AB242" i="1"/>
  <c r="CY202" i="1"/>
  <c r="X202" i="1" s="1"/>
  <c r="CZ202" i="1"/>
  <c r="Y202" i="1" s="1"/>
  <c r="V515" i="5" s="1"/>
  <c r="CZ197" i="1"/>
  <c r="Y197" i="1" s="1"/>
  <c r="V495" i="5" s="1"/>
  <c r="CY194" i="1"/>
  <c r="X194" i="1" s="1"/>
  <c r="T483" i="5" s="1"/>
  <c r="CY191" i="1"/>
  <c r="X191" i="1" s="1"/>
  <c r="CY188" i="1"/>
  <c r="X188" i="1" s="1"/>
  <c r="T469" i="5" s="1"/>
  <c r="CZ187" i="1"/>
  <c r="Y187" i="1" s="1"/>
  <c r="CP186" i="1"/>
  <c r="O186" i="1" s="1"/>
  <c r="CK239" i="1"/>
  <c r="BB257" i="1"/>
  <c r="CC239" i="1"/>
  <c r="AT257" i="1"/>
  <c r="CZ251" i="1"/>
  <c r="Y251" i="1" s="1"/>
  <c r="V586" i="5" s="1"/>
  <c r="CZ250" i="1"/>
  <c r="Y250" i="1" s="1"/>
  <c r="V585" i="5" s="1"/>
  <c r="CY250" i="1"/>
  <c r="X250" i="1" s="1"/>
  <c r="T585" i="5" s="1"/>
  <c r="CZ242" i="1"/>
  <c r="Y242" i="1" s="1"/>
  <c r="V541" i="5" s="1"/>
  <c r="K544" i="5" s="1"/>
  <c r="CY242" i="1"/>
  <c r="X242" i="1" s="1"/>
  <c r="T541" i="5" s="1"/>
  <c r="K543" i="5" s="1"/>
  <c r="J546" i="5" s="1"/>
  <c r="P546" i="5" s="1"/>
  <c r="BZ176" i="1"/>
  <c r="CG205" i="1"/>
  <c r="CR198" i="1"/>
  <c r="Q198" i="1" s="1"/>
  <c r="AB198" i="1"/>
  <c r="CY196" i="1"/>
  <c r="X196" i="1" s="1"/>
  <c r="T493" i="5" s="1"/>
  <c r="CZ196" i="1"/>
  <c r="Y196" i="1" s="1"/>
  <c r="V493" i="5" s="1"/>
  <c r="CR192" i="1"/>
  <c r="Q192" i="1" s="1"/>
  <c r="CY190" i="1"/>
  <c r="X190" i="1" s="1"/>
  <c r="T471" i="5" s="1"/>
  <c r="CZ190" i="1"/>
  <c r="Y190" i="1" s="1"/>
  <c r="V471" i="5" s="1"/>
  <c r="CJ205" i="1"/>
  <c r="CY183" i="1"/>
  <c r="X183" i="1" s="1"/>
  <c r="T456" i="5" s="1"/>
  <c r="CZ183" i="1"/>
  <c r="Y183" i="1" s="1"/>
  <c r="V456" i="5" s="1"/>
  <c r="CG321" i="1"/>
  <c r="AO321" i="1"/>
  <c r="W301" i="1"/>
  <c r="S301" i="1"/>
  <c r="AB299" i="1"/>
  <c r="AB298" i="1"/>
  <c r="AB295" i="1"/>
  <c r="AB294" i="1"/>
  <c r="AB254" i="1"/>
  <c r="CP190" i="1"/>
  <c r="O190" i="1" s="1"/>
  <c r="K471" i="5" s="1"/>
  <c r="AB302" i="1"/>
  <c r="BY239" i="1"/>
  <c r="AP257" i="1"/>
  <c r="BZ257" i="1"/>
  <c r="CI257" i="1" s="1"/>
  <c r="CJ257" i="1"/>
  <c r="CZ203" i="1"/>
  <c r="Y203" i="1" s="1"/>
  <c r="V517" i="5" s="1"/>
  <c r="K523" i="5" s="1"/>
  <c r="AU205" i="1"/>
  <c r="CY200" i="1"/>
  <c r="X200" i="1" s="1"/>
  <c r="T506" i="5" s="1"/>
  <c r="CZ200" i="1"/>
  <c r="Y200" i="1" s="1"/>
  <c r="V506" i="5" s="1"/>
  <c r="CY186" i="1"/>
  <c r="X186" i="1" s="1"/>
  <c r="T460" i="5" s="1"/>
  <c r="CZ186" i="1"/>
  <c r="Y186" i="1" s="1"/>
  <c r="V460" i="5" s="1"/>
  <c r="GK184" i="1"/>
  <c r="AE205" i="1"/>
  <c r="CQ253" i="1"/>
  <c r="P253" i="1" s="1"/>
  <c r="K593" i="5" s="1"/>
  <c r="CS252" i="1"/>
  <c r="R252" i="1" s="1"/>
  <c r="GK252" i="1" s="1"/>
  <c r="AB252" i="1"/>
  <c r="CQ250" i="1"/>
  <c r="P250" i="1" s="1"/>
  <c r="CP250" i="1" s="1"/>
  <c r="O250" i="1" s="1"/>
  <c r="K585" i="5" s="1"/>
  <c r="AD250" i="1"/>
  <c r="CR250" i="1" s="1"/>
  <c r="Q250" i="1" s="1"/>
  <c r="CQ247" i="1"/>
  <c r="P247" i="1" s="1"/>
  <c r="K571" i="5" s="1"/>
  <c r="AD247" i="1"/>
  <c r="CS246" i="1"/>
  <c r="R246" i="1" s="1"/>
  <c r="GK246" i="1" s="1"/>
  <c r="AB246" i="1"/>
  <c r="CS243" i="1"/>
  <c r="R243" i="1" s="1"/>
  <c r="AB243" i="1"/>
  <c r="CQ242" i="1"/>
  <c r="P242" i="1" s="1"/>
  <c r="CP242" i="1" s="1"/>
  <c r="O242" i="1" s="1"/>
  <c r="AD242" i="1"/>
  <c r="CR242" i="1" s="1"/>
  <c r="Q242" i="1" s="1"/>
  <c r="CS241" i="1"/>
  <c r="R241" i="1" s="1"/>
  <c r="AB203" i="1"/>
  <c r="AD199" i="1"/>
  <c r="CR199" i="1" s="1"/>
  <c r="Q199" i="1" s="1"/>
  <c r="CP199" i="1" s="1"/>
  <c r="O199" i="1" s="1"/>
  <c r="K504" i="5" s="1"/>
  <c r="W198" i="1"/>
  <c r="AB196" i="1"/>
  <c r="CQ194" i="1"/>
  <c r="P194" i="1" s="1"/>
  <c r="U194" i="1"/>
  <c r="Q194" i="1"/>
  <c r="AB191" i="1"/>
  <c r="CS185" i="1"/>
  <c r="R185" i="1" s="1"/>
  <c r="AB185" i="1"/>
  <c r="U184" i="1"/>
  <c r="Q184" i="1"/>
  <c r="CP178" i="1"/>
  <c r="O178" i="1" s="1"/>
  <c r="CZ140" i="1"/>
  <c r="Y140" i="1" s="1"/>
  <c r="CY132" i="1"/>
  <c r="X132" i="1" s="1"/>
  <c r="T373" i="5" s="1"/>
  <c r="CZ132" i="1"/>
  <c r="Y132" i="1" s="1"/>
  <c r="V373" i="5" s="1"/>
  <c r="CY131" i="1"/>
  <c r="X131" i="1" s="1"/>
  <c r="AH142" i="1"/>
  <c r="BY114" i="1"/>
  <c r="AP142" i="1"/>
  <c r="CI142" i="1"/>
  <c r="CP120" i="1"/>
  <c r="O120" i="1" s="1"/>
  <c r="AB251" i="1"/>
  <c r="AB245" i="1"/>
  <c r="AP205" i="1"/>
  <c r="CP201" i="1"/>
  <c r="O201" i="1" s="1"/>
  <c r="K514" i="5" s="1"/>
  <c r="CZ199" i="1"/>
  <c r="Y199" i="1" s="1"/>
  <c r="V504" i="5" s="1"/>
  <c r="AB199" i="1"/>
  <c r="V194" i="1"/>
  <c r="CZ189" i="1"/>
  <c r="Y189" i="1" s="1"/>
  <c r="V470" i="5" s="1"/>
  <c r="AB187" i="1"/>
  <c r="CZ178" i="1"/>
  <c r="Y178" i="1" s="1"/>
  <c r="V416" i="5" s="1"/>
  <c r="K421" i="5" s="1"/>
  <c r="CZ139" i="1"/>
  <c r="Y139" i="1" s="1"/>
  <c r="V392" i="5" s="1"/>
  <c r="K398" i="5" s="1"/>
  <c r="CY138" i="1"/>
  <c r="X138" i="1" s="1"/>
  <c r="T390" i="5" s="1"/>
  <c r="CR137" i="1"/>
  <c r="Q137" i="1" s="1"/>
  <c r="CP137" i="1" s="1"/>
  <c r="O137" i="1" s="1"/>
  <c r="K389" i="5" s="1"/>
  <c r="AB137" i="1"/>
  <c r="CZ136" i="1"/>
  <c r="Y136" i="1" s="1"/>
  <c r="V388" i="5" s="1"/>
  <c r="CY136" i="1"/>
  <c r="X136" i="1" s="1"/>
  <c r="T388" i="5" s="1"/>
  <c r="CP135" i="1"/>
  <c r="O135" i="1" s="1"/>
  <c r="CZ135" i="1"/>
  <c r="Y135" i="1" s="1"/>
  <c r="V382" i="5" s="1"/>
  <c r="GK119" i="1"/>
  <c r="CY119" i="1"/>
  <c r="X119" i="1" s="1"/>
  <c r="T329" i="5" s="1"/>
  <c r="K333" i="5" s="1"/>
  <c r="CT249" i="1"/>
  <c r="S249" i="1" s="1"/>
  <c r="K578" i="5" s="1"/>
  <c r="CT244" i="1"/>
  <c r="S244" i="1" s="1"/>
  <c r="CP244" i="1" s="1"/>
  <c r="O244" i="1" s="1"/>
  <c r="K555" i="5" s="1"/>
  <c r="BB205" i="1"/>
  <c r="AT205" i="1"/>
  <c r="AB197" i="1"/>
  <c r="AD193" i="1"/>
  <c r="CR193" i="1" s="1"/>
  <c r="Q193" i="1" s="1"/>
  <c r="W192" i="1"/>
  <c r="AB190" i="1"/>
  <c r="AB186" i="1"/>
  <c r="W184" i="1"/>
  <c r="AB184" i="1"/>
  <c r="CQ183" i="1"/>
  <c r="P183" i="1" s="1"/>
  <c r="AB183" i="1"/>
  <c r="CY180" i="1"/>
  <c r="X180" i="1" s="1"/>
  <c r="BC114" i="1"/>
  <c r="F158" i="1"/>
  <c r="CR139" i="1"/>
  <c r="Q139" i="1" s="1"/>
  <c r="AB139" i="1"/>
  <c r="CP138" i="1"/>
  <c r="O138" i="1" s="1"/>
  <c r="K390" i="5" s="1"/>
  <c r="CR136" i="1"/>
  <c r="Q136" i="1" s="1"/>
  <c r="AB136" i="1"/>
  <c r="CC114" i="1"/>
  <c r="AT142" i="1"/>
  <c r="GM119" i="1"/>
  <c r="AB195" i="1"/>
  <c r="CZ194" i="1"/>
  <c r="Y194" i="1" s="1"/>
  <c r="V483" i="5" s="1"/>
  <c r="AB193" i="1"/>
  <c r="CY185" i="1"/>
  <c r="X185" i="1" s="1"/>
  <c r="T458" i="5" s="1"/>
  <c r="AG205" i="1"/>
  <c r="CP136" i="1"/>
  <c r="O136" i="1" s="1"/>
  <c r="K388" i="5" s="1"/>
  <c r="GK120" i="1"/>
  <c r="CQ185" i="1"/>
  <c r="P185" i="1" s="1"/>
  <c r="CP185" i="1" s="1"/>
  <c r="O185" i="1" s="1"/>
  <c r="K458" i="5" s="1"/>
  <c r="CG142" i="1"/>
  <c r="AO142" i="1"/>
  <c r="CZ134" i="1"/>
  <c r="Y134" i="1" s="1"/>
  <c r="V380" i="5" s="1"/>
  <c r="AB134" i="1"/>
  <c r="CR132" i="1"/>
  <c r="Q132" i="1" s="1"/>
  <c r="GX130" i="1"/>
  <c r="W130" i="1"/>
  <c r="S130" i="1"/>
  <c r="CP130" i="1" s="1"/>
  <c r="O130" i="1" s="1"/>
  <c r="K370" i="5" s="1"/>
  <c r="AB130" i="1"/>
  <c r="CQ127" i="1"/>
  <c r="P127" i="1" s="1"/>
  <c r="K364" i="5" s="1"/>
  <c r="CQ126" i="1"/>
  <c r="P126" i="1" s="1"/>
  <c r="GX125" i="1"/>
  <c r="CJ142" i="1" s="1"/>
  <c r="W125" i="1"/>
  <c r="S125" i="1"/>
  <c r="CP125" i="1" s="1"/>
  <c r="O125" i="1" s="1"/>
  <c r="K357" i="5" s="1"/>
  <c r="CQ121" i="1"/>
  <c r="P121" i="1" s="1"/>
  <c r="AB120" i="1"/>
  <c r="CZ119" i="1"/>
  <c r="Y119" i="1" s="1"/>
  <c r="V329" i="5" s="1"/>
  <c r="K334" i="5" s="1"/>
  <c r="AB119" i="1"/>
  <c r="CS118" i="1"/>
  <c r="R118" i="1" s="1"/>
  <c r="K324" i="5" s="1"/>
  <c r="CP117" i="1"/>
  <c r="O117" i="1" s="1"/>
  <c r="AB116" i="1"/>
  <c r="CR116" i="1"/>
  <c r="Q116" i="1" s="1"/>
  <c r="K307" i="5" s="1"/>
  <c r="CL114" i="1"/>
  <c r="BX26" i="1"/>
  <c r="AO80" i="1"/>
  <c r="CG80" i="1"/>
  <c r="BZ26" i="1"/>
  <c r="AQ80" i="1"/>
  <c r="AB182" i="1"/>
  <c r="AB180" i="1"/>
  <c r="AB178" i="1"/>
  <c r="CS137" i="1"/>
  <c r="R137" i="1" s="1"/>
  <c r="GK137" i="1" s="1"/>
  <c r="AD129" i="1"/>
  <c r="CR129" i="1" s="1"/>
  <c r="Q129" i="1" s="1"/>
  <c r="CS129" i="1"/>
  <c r="R129" i="1" s="1"/>
  <c r="CS124" i="1"/>
  <c r="R124" i="1" s="1"/>
  <c r="AD124" i="1"/>
  <c r="AD123" i="1"/>
  <c r="CR123" i="1" s="1"/>
  <c r="Q123" i="1" s="1"/>
  <c r="CS123" i="1"/>
  <c r="R123" i="1" s="1"/>
  <c r="CY122" i="1"/>
  <c r="X122" i="1" s="1"/>
  <c r="T346" i="5" s="1"/>
  <c r="AB117" i="1"/>
  <c r="GK116" i="1"/>
  <c r="CT181" i="1"/>
  <c r="S181" i="1" s="1"/>
  <c r="K441" i="5" s="1"/>
  <c r="CT179" i="1"/>
  <c r="S179" i="1" s="1"/>
  <c r="K425" i="5" s="1"/>
  <c r="AU142" i="1"/>
  <c r="AQ142" i="1"/>
  <c r="CQ129" i="1"/>
  <c r="P129" i="1" s="1"/>
  <c r="CP129" i="1" s="1"/>
  <c r="O129" i="1" s="1"/>
  <c r="K369" i="5" s="1"/>
  <c r="AB129" i="1"/>
  <c r="CY129" i="1"/>
  <c r="X129" i="1" s="1"/>
  <c r="T369" i="5" s="1"/>
  <c r="AB128" i="1"/>
  <c r="AB124" i="1"/>
  <c r="CQ124" i="1"/>
  <c r="P124" i="1" s="1"/>
  <c r="CQ123" i="1"/>
  <c r="P123" i="1" s="1"/>
  <c r="CP123" i="1" s="1"/>
  <c r="O123" i="1" s="1"/>
  <c r="K347" i="5" s="1"/>
  <c r="CY123" i="1"/>
  <c r="X123" i="1" s="1"/>
  <c r="T347" i="5" s="1"/>
  <c r="AB122" i="1"/>
  <c r="CP116" i="1"/>
  <c r="O116" i="1" s="1"/>
  <c r="CD26" i="1"/>
  <c r="AU80" i="1"/>
  <c r="AD134" i="1"/>
  <c r="CR134" i="1" s="1"/>
  <c r="Q134" i="1" s="1"/>
  <c r="AB133" i="1"/>
  <c r="CP128" i="1"/>
  <c r="O128" i="1" s="1"/>
  <c r="K368" i="5" s="1"/>
  <c r="CS127" i="1"/>
  <c r="R127" i="1" s="1"/>
  <c r="AD127" i="1"/>
  <c r="AD126" i="1"/>
  <c r="CR126" i="1" s="1"/>
  <c r="Q126" i="1" s="1"/>
  <c r="CS126" i="1"/>
  <c r="R126" i="1" s="1"/>
  <c r="GK126" i="1" s="1"/>
  <c r="CS121" i="1"/>
  <c r="R121" i="1" s="1"/>
  <c r="GK121" i="1" s="1"/>
  <c r="AD121" i="1"/>
  <c r="CR121" i="1" s="1"/>
  <c r="Q121" i="1" s="1"/>
  <c r="CR118" i="1"/>
  <c r="Q118" i="1" s="1"/>
  <c r="CY117" i="1"/>
  <c r="X117" i="1" s="1"/>
  <c r="T313" i="5" s="1"/>
  <c r="K317" i="5" s="1"/>
  <c r="CX168" i="3"/>
  <c r="CX169" i="3"/>
  <c r="CX167" i="3"/>
  <c r="I78" i="1"/>
  <c r="CY75" i="1"/>
  <c r="X75" i="1" s="1"/>
  <c r="T286" i="5" s="1"/>
  <c r="CZ74" i="1"/>
  <c r="Y74" i="1" s="1"/>
  <c r="V277" i="5" s="1"/>
  <c r="CY74" i="1"/>
  <c r="X74" i="1" s="1"/>
  <c r="T277" i="5" s="1"/>
  <c r="CP73" i="1"/>
  <c r="O73" i="1" s="1"/>
  <c r="CZ71" i="1"/>
  <c r="Y71" i="1" s="1"/>
  <c r="V255" i="5" s="1"/>
  <c r="CP62" i="1"/>
  <c r="O62" i="1" s="1"/>
  <c r="K202" i="5" s="1"/>
  <c r="CZ60" i="1"/>
  <c r="Y60" i="1" s="1"/>
  <c r="V193" i="5" s="1"/>
  <c r="CZ51" i="1"/>
  <c r="Y51" i="1" s="1"/>
  <c r="V148" i="5" s="1"/>
  <c r="CY73" i="1"/>
  <c r="X73" i="1" s="1"/>
  <c r="T267" i="5" s="1"/>
  <c r="K273" i="5" s="1"/>
  <c r="CC80" i="1"/>
  <c r="CY61" i="1"/>
  <c r="X61" i="1" s="1"/>
  <c r="T195" i="5" s="1"/>
  <c r="CY55" i="1"/>
  <c r="X55" i="1" s="1"/>
  <c r="T162" i="5" s="1"/>
  <c r="K168" i="5" s="1"/>
  <c r="AB54" i="1"/>
  <c r="BC80" i="1"/>
  <c r="V78" i="1"/>
  <c r="AD78" i="1"/>
  <c r="CR78" i="1" s="1"/>
  <c r="Q78" i="1" s="1"/>
  <c r="CS78" i="1"/>
  <c r="GX77" i="1"/>
  <c r="W77" i="1"/>
  <c r="S77" i="1"/>
  <c r="K291" i="5" s="1"/>
  <c r="AB77" i="1"/>
  <c r="T76" i="1"/>
  <c r="CY70" i="1"/>
  <c r="X70" i="1" s="1"/>
  <c r="T247" i="5" s="1"/>
  <c r="CQ78" i="1"/>
  <c r="P78" i="1" s="1"/>
  <c r="AB78" i="1"/>
  <c r="AB67" i="1"/>
  <c r="CY62" i="1"/>
  <c r="X62" i="1" s="1"/>
  <c r="T202" i="5" s="1"/>
  <c r="CZ62" i="1"/>
  <c r="Y62" i="1" s="1"/>
  <c r="V202" i="5" s="1"/>
  <c r="CS76" i="1"/>
  <c r="R76" i="1" s="1"/>
  <c r="GK76" i="1" s="1"/>
  <c r="AB76" i="1"/>
  <c r="CQ74" i="1"/>
  <c r="P74" i="1" s="1"/>
  <c r="AD74" i="1"/>
  <c r="CS72" i="1"/>
  <c r="R72" i="1" s="1"/>
  <c r="AB72" i="1"/>
  <c r="CX144" i="3"/>
  <c r="CX148" i="3"/>
  <c r="CX152" i="3"/>
  <c r="CX145" i="3"/>
  <c r="CX149" i="3"/>
  <c r="CX153" i="3"/>
  <c r="CX146" i="3"/>
  <c r="CX150" i="3"/>
  <c r="CX147" i="3"/>
  <c r="CX151" i="3"/>
  <c r="CR71" i="1"/>
  <c r="Q71" i="1" s="1"/>
  <c r="AB70" i="1"/>
  <c r="W67" i="1"/>
  <c r="S67" i="1"/>
  <c r="K237" i="5" s="1"/>
  <c r="T64" i="1"/>
  <c r="AB64" i="1"/>
  <c r="CQ63" i="1"/>
  <c r="P63" i="1" s="1"/>
  <c r="U63" i="1"/>
  <c r="Q63" i="1"/>
  <c r="K207" i="5" s="1"/>
  <c r="AB61" i="1"/>
  <c r="T60" i="1"/>
  <c r="AB60" i="1"/>
  <c r="CQ59" i="1"/>
  <c r="P59" i="1" s="1"/>
  <c r="U59" i="1"/>
  <c r="Q59" i="1"/>
  <c r="CQ56" i="1"/>
  <c r="P56" i="1" s="1"/>
  <c r="CX84" i="3"/>
  <c r="CX88" i="3"/>
  <c r="CX85" i="3"/>
  <c r="CX89" i="3"/>
  <c r="CX82" i="3"/>
  <c r="CX86" i="3"/>
  <c r="CX83" i="3"/>
  <c r="CX87" i="3"/>
  <c r="GX56" i="1"/>
  <c r="W53" i="1"/>
  <c r="V52" i="1"/>
  <c r="W50" i="1"/>
  <c r="R50" i="1"/>
  <c r="CZ49" i="1"/>
  <c r="Y49" i="1" s="1"/>
  <c r="V137" i="5" s="1"/>
  <c r="CY46" i="1"/>
  <c r="X46" i="1" s="1"/>
  <c r="T125" i="5" s="1"/>
  <c r="V41" i="1"/>
  <c r="CR41" i="1"/>
  <c r="AB41" i="1"/>
  <c r="AB73" i="1"/>
  <c r="CX156" i="3"/>
  <c r="CX157" i="3"/>
  <c r="CX154" i="3"/>
  <c r="CX158" i="3"/>
  <c r="CX155" i="3"/>
  <c r="CX132" i="3"/>
  <c r="CX136" i="3"/>
  <c r="CX133" i="3"/>
  <c r="CX137" i="3"/>
  <c r="CX134" i="3"/>
  <c r="CX138" i="3"/>
  <c r="CX135" i="3"/>
  <c r="I68" i="1"/>
  <c r="U244" i="5" s="1"/>
  <c r="CZ65" i="1"/>
  <c r="Y65" i="1" s="1"/>
  <c r="V215" i="5" s="1"/>
  <c r="K222" i="5" s="1"/>
  <c r="CX112" i="3"/>
  <c r="CX116" i="3"/>
  <c r="CX120" i="3"/>
  <c r="CX113" i="3"/>
  <c r="CX117" i="3"/>
  <c r="CX121" i="3"/>
  <c r="CX114" i="3"/>
  <c r="CX118" i="3"/>
  <c r="CX122" i="3"/>
  <c r="CX111" i="3"/>
  <c r="CX115" i="3"/>
  <c r="CX119" i="3"/>
  <c r="CZ61" i="1"/>
  <c r="Y61" i="1" s="1"/>
  <c r="V195" i="5" s="1"/>
  <c r="CX100" i="3"/>
  <c r="CX98" i="3"/>
  <c r="CX99" i="3"/>
  <c r="V59" i="1"/>
  <c r="CZ56" i="1"/>
  <c r="Y56" i="1" s="1"/>
  <c r="V172" i="5" s="1"/>
  <c r="K179" i="5" s="1"/>
  <c r="CY56" i="1"/>
  <c r="X56" i="1" s="1"/>
  <c r="T172" i="5" s="1"/>
  <c r="K178" i="5" s="1"/>
  <c r="GX54" i="1"/>
  <c r="U54" i="1"/>
  <c r="P54" i="1"/>
  <c r="W52" i="1"/>
  <c r="R52" i="1"/>
  <c r="S52" i="1"/>
  <c r="K152" i="5" s="1"/>
  <c r="CQ51" i="1"/>
  <c r="P51" i="1" s="1"/>
  <c r="CP51" i="1" s="1"/>
  <c r="O51" i="1" s="1"/>
  <c r="K148" i="5" s="1"/>
  <c r="AB51" i="1"/>
  <c r="AB50" i="1"/>
  <c r="CQ50" i="1"/>
  <c r="P50" i="1" s="1"/>
  <c r="K144" i="5" s="1"/>
  <c r="CR44" i="1"/>
  <c r="Q44" i="1" s="1"/>
  <c r="K119" i="5" s="1"/>
  <c r="CX160" i="3"/>
  <c r="CX164" i="3"/>
  <c r="CX161" i="3"/>
  <c r="CX165" i="3"/>
  <c r="CX162" i="3"/>
  <c r="CX166" i="3"/>
  <c r="CX159" i="3"/>
  <c r="CX163" i="3"/>
  <c r="I69" i="1"/>
  <c r="E245" i="5" s="1"/>
  <c r="AB68" i="1"/>
  <c r="AD66" i="1"/>
  <c r="U65" i="1"/>
  <c r="T62" i="1"/>
  <c r="AB62" i="1"/>
  <c r="U61" i="1"/>
  <c r="Q61" i="1"/>
  <c r="CP61" i="1" s="1"/>
  <c r="O61" i="1" s="1"/>
  <c r="AD58" i="1"/>
  <c r="CR58" i="1" s="1"/>
  <c r="Q58" i="1" s="1"/>
  <c r="CP58" i="1" s="1"/>
  <c r="O58" i="1" s="1"/>
  <c r="K191" i="5" s="1"/>
  <c r="AD57" i="1"/>
  <c r="CX80" i="3"/>
  <c r="CX77" i="3"/>
  <c r="CX81" i="3"/>
  <c r="CX78" i="3"/>
  <c r="CX79" i="3"/>
  <c r="R53" i="1"/>
  <c r="GK53" i="1" s="1"/>
  <c r="CQ53" i="1"/>
  <c r="AB53" i="1"/>
  <c r="CQ52" i="1"/>
  <c r="P52" i="1" s="1"/>
  <c r="K155" i="5" s="1"/>
  <c r="AB52" i="1"/>
  <c r="CX64" i="3"/>
  <c r="CX68" i="3"/>
  <c r="CX65" i="3"/>
  <c r="CX69" i="3"/>
  <c r="CX66" i="3"/>
  <c r="CX63" i="3"/>
  <c r="CX67" i="3"/>
  <c r="GX50" i="1"/>
  <c r="GK44" i="1"/>
  <c r="CY44" i="1"/>
  <c r="X44" i="1" s="1"/>
  <c r="T117" i="5" s="1"/>
  <c r="GX41" i="1"/>
  <c r="CY39" i="1"/>
  <c r="X39" i="1" s="1"/>
  <c r="T98" i="5" s="1"/>
  <c r="K100" i="5" s="1"/>
  <c r="Q69" i="1"/>
  <c r="CZ63" i="1"/>
  <c r="Y63" i="1" s="1"/>
  <c r="V204" i="5" s="1"/>
  <c r="CX104" i="3"/>
  <c r="CX108" i="3"/>
  <c r="CX101" i="3"/>
  <c r="CX105" i="3"/>
  <c r="CX109" i="3"/>
  <c r="CX102" i="3"/>
  <c r="CX106" i="3"/>
  <c r="CX110" i="3"/>
  <c r="CX103" i="3"/>
  <c r="CX107" i="3"/>
  <c r="CZ59" i="1"/>
  <c r="Y59" i="1" s="1"/>
  <c r="V192" i="5" s="1"/>
  <c r="CQ55" i="1"/>
  <c r="P55" i="1" s="1"/>
  <c r="AB55" i="1"/>
  <c r="R54" i="1"/>
  <c r="GK54" i="1" s="1"/>
  <c r="CX72" i="3"/>
  <c r="CX76" i="3"/>
  <c r="CX73" i="3"/>
  <c r="CX70" i="3"/>
  <c r="CX74" i="3"/>
  <c r="CX71" i="3"/>
  <c r="CX75" i="3"/>
  <c r="GX52" i="1"/>
  <c r="U41" i="1"/>
  <c r="CX140" i="3"/>
  <c r="CX141" i="3"/>
  <c r="CX142" i="3"/>
  <c r="CX139" i="3"/>
  <c r="CX143" i="3"/>
  <c r="CX124" i="3"/>
  <c r="CX128" i="3"/>
  <c r="CX125" i="3"/>
  <c r="CX129" i="3"/>
  <c r="CX126" i="3"/>
  <c r="CX130" i="3"/>
  <c r="CX123" i="3"/>
  <c r="CX127" i="3"/>
  <c r="CX131" i="3"/>
  <c r="T55" i="1"/>
  <c r="W54" i="1"/>
  <c r="S54" i="1"/>
  <c r="T51" i="1"/>
  <c r="U50" i="1"/>
  <c r="Q50" i="1"/>
  <c r="K142" i="5" s="1"/>
  <c r="AB48" i="1"/>
  <c r="AD47" i="1"/>
  <c r="CQ46" i="1"/>
  <c r="P46" i="1" s="1"/>
  <c r="U46" i="1"/>
  <c r="CT40" i="1"/>
  <c r="S40" i="1" s="1"/>
  <c r="K106" i="5" s="1"/>
  <c r="V40" i="1"/>
  <c r="T38" i="1"/>
  <c r="S38" i="1"/>
  <c r="CS37" i="1"/>
  <c r="R37" i="1" s="1"/>
  <c r="K92" i="5" s="1"/>
  <c r="AD37" i="1"/>
  <c r="CY32" i="1"/>
  <c r="X32" i="1" s="1"/>
  <c r="T55" i="5" s="1"/>
  <c r="K60" i="5" s="1"/>
  <c r="V46" i="1"/>
  <c r="AB43" i="1"/>
  <c r="CX36" i="3"/>
  <c r="CX40" i="3"/>
  <c r="CX44" i="3"/>
  <c r="CX37" i="3"/>
  <c r="CX41" i="3"/>
  <c r="CX34" i="3"/>
  <c r="CX38" i="3"/>
  <c r="CX42" i="3"/>
  <c r="CX35" i="3"/>
  <c r="CX39" i="3"/>
  <c r="CX43" i="3"/>
  <c r="I41" i="1"/>
  <c r="S113" i="5" s="1"/>
  <c r="I42" i="1"/>
  <c r="E114" i="5" s="1"/>
  <c r="CQ37" i="1"/>
  <c r="P37" i="1" s="1"/>
  <c r="AB36" i="1"/>
  <c r="CQ36" i="1"/>
  <c r="P36" i="1" s="1"/>
  <c r="T53" i="1"/>
  <c r="U52" i="1"/>
  <c r="Q52" i="1"/>
  <c r="K153" i="5" s="1"/>
  <c r="T49" i="1"/>
  <c r="AB49" i="1"/>
  <c r="Q48" i="1"/>
  <c r="AD45" i="1"/>
  <c r="CR45" i="1" s="1"/>
  <c r="Q45" i="1" s="1"/>
  <c r="I43" i="1"/>
  <c r="E115" i="5" s="1"/>
  <c r="AB42" i="1"/>
  <c r="T40" i="1"/>
  <c r="CS35" i="1"/>
  <c r="R35" i="1" s="1"/>
  <c r="AD35" i="1"/>
  <c r="CZ46" i="1"/>
  <c r="Y46" i="1" s="1"/>
  <c r="V125" i="5" s="1"/>
  <c r="AB45" i="1"/>
  <c r="U43" i="1"/>
  <c r="GX42" i="1"/>
  <c r="CY31" i="1"/>
  <c r="X31" i="1" s="1"/>
  <c r="CX92" i="3"/>
  <c r="CX96" i="3"/>
  <c r="CX93" i="3"/>
  <c r="CX97" i="3"/>
  <c r="CX90" i="3"/>
  <c r="CX94" i="3"/>
  <c r="CX91" i="3"/>
  <c r="CX95" i="3"/>
  <c r="CX52" i="3"/>
  <c r="CX56" i="3"/>
  <c r="CX60" i="3"/>
  <c r="CX53" i="3"/>
  <c r="CX57" i="3"/>
  <c r="CX61" i="3"/>
  <c r="CX54" i="3"/>
  <c r="CX58" i="3"/>
  <c r="CX62" i="3"/>
  <c r="CX51" i="3"/>
  <c r="CX55" i="3"/>
  <c r="CX59" i="3"/>
  <c r="P40" i="1"/>
  <c r="U36" i="1"/>
  <c r="Q36" i="1"/>
  <c r="CY28" i="1"/>
  <c r="X28" i="1" s="1"/>
  <c r="T27" i="5" s="1"/>
  <c r="K32" i="5" s="1"/>
  <c r="CZ34" i="1"/>
  <c r="Y34" i="1" s="1"/>
  <c r="AB32" i="1"/>
  <c r="AD30" i="1"/>
  <c r="CS30" i="1"/>
  <c r="R30" i="1" s="1"/>
  <c r="CZ33" i="1"/>
  <c r="Y33" i="1" s="1"/>
  <c r="V64" i="5" s="1"/>
  <c r="K68" i="5" s="1"/>
  <c r="CX28" i="3"/>
  <c r="CX32" i="3"/>
  <c r="CX29" i="3"/>
  <c r="CX30" i="3"/>
  <c r="CX27" i="3"/>
  <c r="CX31" i="3"/>
  <c r="CX24" i="3"/>
  <c r="CX25" i="3"/>
  <c r="CX26" i="3"/>
  <c r="CX23" i="3"/>
  <c r="CX16" i="3"/>
  <c r="CX17" i="3"/>
  <c r="CX14" i="3"/>
  <c r="CX18" i="3"/>
  <c r="CX15" i="3"/>
  <c r="CX8" i="3"/>
  <c r="CX12" i="3"/>
  <c r="CX9" i="3"/>
  <c r="CX13" i="3"/>
  <c r="CX10" i="3"/>
  <c r="CX7" i="3"/>
  <c r="CX11" i="3"/>
  <c r="CX3" i="3"/>
  <c r="CX2" i="3"/>
  <c r="H594" i="5" l="1"/>
  <c r="K693" i="5"/>
  <c r="H582" i="5"/>
  <c r="H714" i="5"/>
  <c r="H850" i="5"/>
  <c r="H684" i="5"/>
  <c r="G688" i="5" s="1"/>
  <c r="O688" i="5" s="1"/>
  <c r="H879" i="5"/>
  <c r="K860" i="5"/>
  <c r="H189" i="5"/>
  <c r="K199" i="5"/>
  <c r="H121" i="5"/>
  <c r="W126" i="5" s="1"/>
  <c r="H200" i="5"/>
  <c r="W203" i="5" s="1"/>
  <c r="H293" i="5"/>
  <c r="H366" i="5"/>
  <c r="H376" i="5"/>
  <c r="W381" i="5" s="1"/>
  <c r="H733" i="5"/>
  <c r="X737" i="5" s="1"/>
  <c r="H821" i="5"/>
  <c r="K795" i="5"/>
  <c r="GO361" i="1"/>
  <c r="GM31" i="1"/>
  <c r="V53" i="5"/>
  <c r="AI239" i="1"/>
  <c r="V257" i="1"/>
  <c r="F280" i="1" s="1"/>
  <c r="V286" i="5"/>
  <c r="V371" i="5"/>
  <c r="V469" i="5"/>
  <c r="K466" i="5" s="1"/>
  <c r="CP76" i="1"/>
  <c r="O76" i="1" s="1"/>
  <c r="K287" i="5" s="1"/>
  <c r="GN60" i="1"/>
  <c r="T193" i="5"/>
  <c r="K823" i="5"/>
  <c r="GO367" i="1"/>
  <c r="V71" i="5"/>
  <c r="K75" i="5" s="1"/>
  <c r="CR37" i="1"/>
  <c r="Q37" i="1" s="1"/>
  <c r="K91" i="5" s="1"/>
  <c r="H91" i="5"/>
  <c r="GK52" i="1"/>
  <c r="K154" i="5"/>
  <c r="CR30" i="1"/>
  <c r="Q30" i="1" s="1"/>
  <c r="H47" i="5"/>
  <c r="G54" i="5" s="1"/>
  <c r="O54" i="5" s="1"/>
  <c r="GN31" i="1"/>
  <c r="T53" i="5"/>
  <c r="CR35" i="1"/>
  <c r="Q35" i="1" s="1"/>
  <c r="H81" i="5"/>
  <c r="AB37" i="1"/>
  <c r="R42" i="1"/>
  <c r="GK42" i="1" s="1"/>
  <c r="CR47" i="1"/>
  <c r="Q47" i="1" s="1"/>
  <c r="H130" i="5"/>
  <c r="CP44" i="1"/>
  <c r="O44" i="1" s="1"/>
  <c r="GN44" i="1" s="1"/>
  <c r="K167" i="5"/>
  <c r="CR57" i="1"/>
  <c r="Q57" i="1" s="1"/>
  <c r="H185" i="5"/>
  <c r="CR66" i="1"/>
  <c r="Q66" i="1" s="1"/>
  <c r="H228" i="5"/>
  <c r="G234" i="5" s="1"/>
  <c r="O234" i="5" s="1"/>
  <c r="P42" i="1"/>
  <c r="CP54" i="1"/>
  <c r="O54" i="1" s="1"/>
  <c r="K160" i="5" s="1"/>
  <c r="CP63" i="1"/>
  <c r="O63" i="1" s="1"/>
  <c r="K209" i="5"/>
  <c r="CR74" i="1"/>
  <c r="Q74" i="1" s="1"/>
  <c r="K280" i="5" s="1"/>
  <c r="H280" i="5"/>
  <c r="W69" i="1"/>
  <c r="AB74" i="1"/>
  <c r="CY53" i="1"/>
  <c r="X53" i="1" s="1"/>
  <c r="T159" i="5" s="1"/>
  <c r="V69" i="1"/>
  <c r="CP118" i="1"/>
  <c r="O118" i="1" s="1"/>
  <c r="K323" i="5"/>
  <c r="T371" i="5"/>
  <c r="V401" i="5"/>
  <c r="K406" i="5" s="1"/>
  <c r="GN187" i="1"/>
  <c r="V468" i="5"/>
  <c r="T473" i="5"/>
  <c r="CP304" i="1"/>
  <c r="O304" i="1" s="1"/>
  <c r="K691" i="5"/>
  <c r="GK306" i="1"/>
  <c r="K701" i="5"/>
  <c r="GN359" i="1"/>
  <c r="V781" i="5"/>
  <c r="K784" i="5" s="1"/>
  <c r="GM367" i="1"/>
  <c r="V823" i="5"/>
  <c r="CP362" i="1"/>
  <c r="O362" i="1" s="1"/>
  <c r="GM362" i="1" s="1"/>
  <c r="K799" i="5"/>
  <c r="K870" i="5"/>
  <c r="L35" i="5"/>
  <c r="Q35" i="5" s="1"/>
  <c r="L34" i="5"/>
  <c r="S115" i="5"/>
  <c r="R249" i="5"/>
  <c r="G312" i="5"/>
  <c r="O312" i="5" s="1"/>
  <c r="W312" i="5"/>
  <c r="R306" i="5"/>
  <c r="L410" i="5"/>
  <c r="R350" i="5"/>
  <c r="K617" i="5"/>
  <c r="GK293" i="1"/>
  <c r="K649" i="5"/>
  <c r="GK297" i="1"/>
  <c r="R690" i="5"/>
  <c r="H756" i="5"/>
  <c r="X756" i="5" s="1"/>
  <c r="R57" i="5"/>
  <c r="U114" i="5"/>
  <c r="R129" i="5"/>
  <c r="GK63" i="1"/>
  <c r="GN63" i="1" s="1"/>
  <c r="K208" i="5"/>
  <c r="H245" i="5"/>
  <c r="W245" i="5" s="1"/>
  <c r="R402" i="5"/>
  <c r="CR200" i="1"/>
  <c r="Q200" i="1" s="1"/>
  <c r="H508" i="5"/>
  <c r="R518" i="5"/>
  <c r="AO176" i="1"/>
  <c r="F209" i="1"/>
  <c r="R739" i="5"/>
  <c r="CY45" i="1"/>
  <c r="X45" i="1" s="1"/>
  <c r="T124" i="5" s="1"/>
  <c r="K121" i="5" s="1"/>
  <c r="CZ45" i="1"/>
  <c r="Y45" i="1" s="1"/>
  <c r="V124" i="5" s="1"/>
  <c r="GX48" i="1"/>
  <c r="E136" i="5"/>
  <c r="S48" i="1"/>
  <c r="H136" i="5"/>
  <c r="W136" i="5" s="1"/>
  <c r="L276" i="5"/>
  <c r="Q276" i="5" s="1"/>
  <c r="L275" i="5"/>
  <c r="R449" i="5"/>
  <c r="GK245" i="1"/>
  <c r="K560" i="5"/>
  <c r="K602" i="5"/>
  <c r="H704" i="5"/>
  <c r="R846" i="5"/>
  <c r="R866" i="5"/>
  <c r="R884" i="5"/>
  <c r="G888" i="5"/>
  <c r="O888" i="5" s="1"/>
  <c r="Z888" i="5"/>
  <c r="AB29" i="1"/>
  <c r="H38" i="5"/>
  <c r="CR29" i="1"/>
  <c r="Q29" i="1" s="1"/>
  <c r="H145" i="5"/>
  <c r="W149" i="5" s="1"/>
  <c r="CR65" i="1"/>
  <c r="Q65" i="1" s="1"/>
  <c r="H218" i="5"/>
  <c r="GK67" i="1"/>
  <c r="K239" i="5"/>
  <c r="U245" i="5"/>
  <c r="H242" i="5" s="1"/>
  <c r="H385" i="5"/>
  <c r="CR180" i="1"/>
  <c r="Q180" i="1" s="1"/>
  <c r="H434" i="5"/>
  <c r="W439" i="5" s="1"/>
  <c r="H465" i="5"/>
  <c r="CY193" i="1"/>
  <c r="X193" i="1" s="1"/>
  <c r="T482" i="5" s="1"/>
  <c r="CZ193" i="1"/>
  <c r="Y193" i="1" s="1"/>
  <c r="V482" i="5" s="1"/>
  <c r="CR308" i="1"/>
  <c r="Q308" i="1" s="1"/>
  <c r="K710" i="5" s="1"/>
  <c r="H710" i="5"/>
  <c r="CR40" i="1"/>
  <c r="Q40" i="1" s="1"/>
  <c r="K107" i="5" s="1"/>
  <c r="H107" i="5"/>
  <c r="K251" i="5"/>
  <c r="GK70" i="1"/>
  <c r="W328" i="5"/>
  <c r="R322" i="5"/>
  <c r="G328" i="5"/>
  <c r="O328" i="5" s="1"/>
  <c r="GK203" i="1"/>
  <c r="K520" i="5"/>
  <c r="CR249" i="1"/>
  <c r="Q249" i="1" s="1"/>
  <c r="H579" i="5"/>
  <c r="W588" i="5" s="1"/>
  <c r="CY366" i="1"/>
  <c r="X366" i="1" s="1"/>
  <c r="T815" i="5" s="1"/>
  <c r="K816" i="5"/>
  <c r="CZ366" i="1"/>
  <c r="Y366" i="1" s="1"/>
  <c r="V815" i="5" s="1"/>
  <c r="K821" i="5" s="1"/>
  <c r="K561" i="5"/>
  <c r="R672" i="5"/>
  <c r="CY33" i="1"/>
  <c r="X33" i="1" s="1"/>
  <c r="T64" i="5" s="1"/>
  <c r="K67" i="5" s="1"/>
  <c r="K66" i="5"/>
  <c r="CP252" i="1"/>
  <c r="O252" i="1" s="1"/>
  <c r="K587" i="5" s="1"/>
  <c r="H595" i="5"/>
  <c r="GK316" i="1"/>
  <c r="K741" i="5"/>
  <c r="R836" i="5"/>
  <c r="AB200" i="1"/>
  <c r="H553" i="5"/>
  <c r="G637" i="5"/>
  <c r="O637" i="5" s="1"/>
  <c r="W637" i="5"/>
  <c r="R631" i="5"/>
  <c r="CR28" i="1"/>
  <c r="Q28" i="1" s="1"/>
  <c r="H30" i="5"/>
  <c r="G35" i="5" s="1"/>
  <c r="O35" i="5" s="1"/>
  <c r="Q53" i="1"/>
  <c r="R788" i="5"/>
  <c r="GK362" i="1"/>
  <c r="K800" i="5"/>
  <c r="R639" i="5"/>
  <c r="AB304" i="1"/>
  <c r="H691" i="5"/>
  <c r="W697" i="5" s="1"/>
  <c r="H803" i="5"/>
  <c r="G894" i="5"/>
  <c r="O894" i="5" s="1"/>
  <c r="Z894" i="5"/>
  <c r="R890" i="5"/>
  <c r="AB35" i="1"/>
  <c r="GK35" i="1"/>
  <c r="K82" i="5"/>
  <c r="AB47" i="1"/>
  <c r="AB38" i="1"/>
  <c r="GX68" i="1"/>
  <c r="P41" i="1"/>
  <c r="AC80" i="1" s="1"/>
  <c r="P53" i="1"/>
  <c r="S43" i="1"/>
  <c r="CZ43" i="1" s="1"/>
  <c r="Y43" i="1" s="1"/>
  <c r="V115" i="5" s="1"/>
  <c r="K200" i="5"/>
  <c r="J203" i="5" s="1"/>
  <c r="P203" i="5" s="1"/>
  <c r="AB75" i="1"/>
  <c r="W43" i="1"/>
  <c r="GK50" i="1"/>
  <c r="K143" i="5"/>
  <c r="U53" i="1"/>
  <c r="CP74" i="1"/>
  <c r="O74" i="1" s="1"/>
  <c r="GN74" i="1" s="1"/>
  <c r="K282" i="5"/>
  <c r="CZ70" i="1"/>
  <c r="Y70" i="1" s="1"/>
  <c r="V247" i="5" s="1"/>
  <c r="K253" i="5" s="1"/>
  <c r="CR54" i="1"/>
  <c r="Q54" i="1" s="1"/>
  <c r="GM60" i="1"/>
  <c r="CZ73" i="1"/>
  <c r="Y73" i="1" s="1"/>
  <c r="V267" i="5" s="1"/>
  <c r="K274" i="5" s="1"/>
  <c r="J276" i="5" s="1"/>
  <c r="P276" i="5" s="1"/>
  <c r="U78" i="1"/>
  <c r="E296" i="5"/>
  <c r="GX78" i="1"/>
  <c r="AB131" i="1"/>
  <c r="AB123" i="1"/>
  <c r="CR124" i="1"/>
  <c r="Q124" i="1" s="1"/>
  <c r="K351" i="5" s="1"/>
  <c r="H351" i="5"/>
  <c r="W359" i="5" s="1"/>
  <c r="CZ120" i="1"/>
  <c r="Y120" i="1" s="1"/>
  <c r="V337" i="5" s="1"/>
  <c r="AJ142" i="1"/>
  <c r="CP132" i="1"/>
  <c r="O132" i="1" s="1"/>
  <c r="GM132" i="1" s="1"/>
  <c r="CY126" i="1"/>
  <c r="X126" i="1" s="1"/>
  <c r="T358" i="5" s="1"/>
  <c r="CZ180" i="1"/>
  <c r="Y180" i="1" s="1"/>
  <c r="V432" i="5" s="1"/>
  <c r="K437" i="5" s="1"/>
  <c r="CP183" i="1"/>
  <c r="O183" i="1" s="1"/>
  <c r="K456" i="5" s="1"/>
  <c r="CP193" i="1"/>
  <c r="O193" i="1" s="1"/>
  <c r="K482" i="5" s="1"/>
  <c r="CZ138" i="1"/>
  <c r="Y138" i="1" s="1"/>
  <c r="V390" i="5" s="1"/>
  <c r="CP189" i="1"/>
  <c r="O189" i="1" s="1"/>
  <c r="K470" i="5" s="1"/>
  <c r="CI205" i="1"/>
  <c r="CY140" i="1"/>
  <c r="X140" i="1" s="1"/>
  <c r="T401" i="5" s="1"/>
  <c r="K405" i="5" s="1"/>
  <c r="AH205" i="1"/>
  <c r="CR247" i="1"/>
  <c r="Q247" i="1" s="1"/>
  <c r="K569" i="5" s="1"/>
  <c r="H569" i="5"/>
  <c r="CR254" i="1"/>
  <c r="Q254" i="1" s="1"/>
  <c r="CP254" i="1" s="1"/>
  <c r="O254" i="1" s="1"/>
  <c r="K597" i="5" s="1"/>
  <c r="AB192" i="1"/>
  <c r="GN202" i="1"/>
  <c r="T515" i="5"/>
  <c r="K511" i="5" s="1"/>
  <c r="CZ245" i="1"/>
  <c r="Y245" i="1" s="1"/>
  <c r="V557" i="5" s="1"/>
  <c r="CZ247" i="1"/>
  <c r="Y247" i="1" s="1"/>
  <c r="V567" i="5" s="1"/>
  <c r="CR253" i="1"/>
  <c r="Q253" i="1" s="1"/>
  <c r="K591" i="5" s="1"/>
  <c r="H591" i="5"/>
  <c r="G598" i="5" s="1"/>
  <c r="O598" i="5" s="1"/>
  <c r="CZ255" i="1"/>
  <c r="Y255" i="1" s="1"/>
  <c r="CR307" i="1"/>
  <c r="Q307" i="1" s="1"/>
  <c r="CP307" i="1" s="1"/>
  <c r="O307" i="1" s="1"/>
  <c r="K706" i="5" s="1"/>
  <c r="CR310" i="1"/>
  <c r="Q310" i="1" s="1"/>
  <c r="K720" i="5" s="1"/>
  <c r="H720" i="5"/>
  <c r="CP318" i="1"/>
  <c r="O318" i="1" s="1"/>
  <c r="GM318" i="1" s="1"/>
  <c r="K750" i="5"/>
  <c r="CZ300" i="1"/>
  <c r="Y300" i="1" s="1"/>
  <c r="CP360" i="1"/>
  <c r="O360" i="1" s="1"/>
  <c r="CP368" i="1"/>
  <c r="O368" i="1" s="1"/>
  <c r="CZ297" i="1"/>
  <c r="Y297" i="1" s="1"/>
  <c r="V646" i="5" s="1"/>
  <c r="K651" i="5" s="1"/>
  <c r="CY318" i="1"/>
  <c r="X318" i="1" s="1"/>
  <c r="T748" i="5" s="1"/>
  <c r="K753" i="5" s="1"/>
  <c r="CP299" i="1"/>
  <c r="O299" i="1" s="1"/>
  <c r="CZ306" i="1"/>
  <c r="Y306" i="1" s="1"/>
  <c r="V698" i="5" s="1"/>
  <c r="K704" i="5" s="1"/>
  <c r="CY310" i="1"/>
  <c r="X310" i="1" s="1"/>
  <c r="T718" i="5" s="1"/>
  <c r="AB319" i="1"/>
  <c r="CZ358" i="1"/>
  <c r="Y358" i="1" s="1"/>
  <c r="V773" i="5" s="1"/>
  <c r="K778" i="5" s="1"/>
  <c r="AB369" i="1"/>
  <c r="CZ375" i="1"/>
  <c r="Y375" i="1" s="1"/>
  <c r="V855" i="5" s="1"/>
  <c r="K861" i="5" s="1"/>
  <c r="CZ365" i="1"/>
  <c r="Y365" i="1" s="1"/>
  <c r="V813" i="5" s="1"/>
  <c r="CZ28" i="1"/>
  <c r="Y28" i="1" s="1"/>
  <c r="V27" i="5" s="1"/>
  <c r="K33" i="5" s="1"/>
  <c r="K29" i="5"/>
  <c r="CY29" i="1"/>
  <c r="X29" i="1" s="1"/>
  <c r="T36" i="5" s="1"/>
  <c r="K40" i="5" s="1"/>
  <c r="K37" i="5"/>
  <c r="CZ29" i="1"/>
  <c r="Y29" i="1" s="1"/>
  <c r="V36" i="5" s="1"/>
  <c r="K41" i="5" s="1"/>
  <c r="CZ36" i="1"/>
  <c r="Y36" i="1" s="1"/>
  <c r="V86" i="5" s="1"/>
  <c r="CY36" i="1"/>
  <c r="X36" i="1" s="1"/>
  <c r="T86" i="5" s="1"/>
  <c r="U136" i="5"/>
  <c r="GK56" i="1"/>
  <c r="K176" i="5"/>
  <c r="GK57" i="1"/>
  <c r="K186" i="5"/>
  <c r="H202" i="5"/>
  <c r="W202" i="5" s="1"/>
  <c r="CY65" i="1"/>
  <c r="X65" i="1" s="1"/>
  <c r="T215" i="5" s="1"/>
  <c r="K221" i="5" s="1"/>
  <c r="K217" i="5"/>
  <c r="R558" i="5"/>
  <c r="AB249" i="1"/>
  <c r="H693" i="5"/>
  <c r="W717" i="5"/>
  <c r="R709" i="5"/>
  <c r="AB311" i="1"/>
  <c r="R29" i="5"/>
  <c r="R80" i="5"/>
  <c r="G87" i="5"/>
  <c r="O87" i="5" s="1"/>
  <c r="W87" i="5"/>
  <c r="R106" i="5"/>
  <c r="S114" i="5"/>
  <c r="R237" i="5"/>
  <c r="GK74" i="1"/>
  <c r="K281" i="5"/>
  <c r="R291" i="5"/>
  <c r="U296" i="5"/>
  <c r="H294" i="5" s="1"/>
  <c r="H365" i="5"/>
  <c r="R374" i="5"/>
  <c r="CY133" i="1"/>
  <c r="X133" i="1" s="1"/>
  <c r="T379" i="5" s="1"/>
  <c r="K376" i="5" s="1"/>
  <c r="CZ133" i="1"/>
  <c r="Y133" i="1" s="1"/>
  <c r="V379" i="5" s="1"/>
  <c r="K377" i="5" s="1"/>
  <c r="CP187" i="1"/>
  <c r="O187" i="1" s="1"/>
  <c r="R486" i="5"/>
  <c r="CR243" i="1"/>
  <c r="Q243" i="1" s="1"/>
  <c r="K549" i="5" s="1"/>
  <c r="H549" i="5"/>
  <c r="GK247" i="1"/>
  <c r="K570" i="5"/>
  <c r="R600" i="5"/>
  <c r="K633" i="5"/>
  <c r="GK295" i="1"/>
  <c r="K666" i="5"/>
  <c r="GK299" i="1"/>
  <c r="CR32" i="1"/>
  <c r="Q32" i="1" s="1"/>
  <c r="H58" i="5"/>
  <c r="W63" i="5" s="1"/>
  <c r="CY34" i="1"/>
  <c r="X34" i="1" s="1"/>
  <c r="T71" i="5" s="1"/>
  <c r="K74" i="5" s="1"/>
  <c r="K72" i="5"/>
  <c r="P48" i="1"/>
  <c r="CP48" i="1" s="1"/>
  <c r="O48" i="1" s="1"/>
  <c r="CZ57" i="1"/>
  <c r="Y57" i="1" s="1"/>
  <c r="V182" i="5" s="1"/>
  <c r="K184" i="5"/>
  <c r="CY57" i="1"/>
  <c r="X57" i="1" s="1"/>
  <c r="T182" i="5" s="1"/>
  <c r="H211" i="5"/>
  <c r="W214" i="5" s="1"/>
  <c r="U213" i="5"/>
  <c r="GK73" i="1"/>
  <c r="GN73" i="1" s="1"/>
  <c r="K271" i="5"/>
  <c r="H343" i="5"/>
  <c r="CP133" i="1"/>
  <c r="O133" i="1" s="1"/>
  <c r="H453" i="5"/>
  <c r="CR245" i="1"/>
  <c r="Q245" i="1" s="1"/>
  <c r="K559" i="5" s="1"/>
  <c r="H559" i="5"/>
  <c r="G566" i="5" s="1"/>
  <c r="O566" i="5" s="1"/>
  <c r="BC239" i="1"/>
  <c r="F273" i="1"/>
  <c r="R655" i="5"/>
  <c r="H706" i="5"/>
  <c r="W706" i="5" s="1"/>
  <c r="R731" i="5"/>
  <c r="R749" i="5"/>
  <c r="CY359" i="1"/>
  <c r="X359" i="1" s="1"/>
  <c r="T781" i="5" s="1"/>
  <c r="K783" i="5" s="1"/>
  <c r="K782" i="5"/>
  <c r="R808" i="5"/>
  <c r="H849" i="5"/>
  <c r="G854" i="5" s="1"/>
  <c r="O854" i="5" s="1"/>
  <c r="R507" i="5"/>
  <c r="H573" i="5"/>
  <c r="CP378" i="1"/>
  <c r="O378" i="1" s="1"/>
  <c r="H94" i="5"/>
  <c r="H146" i="5"/>
  <c r="R152" i="5"/>
  <c r="H286" i="5"/>
  <c r="W286" i="5" s="1"/>
  <c r="W76" i="1"/>
  <c r="R383" i="5"/>
  <c r="R461" i="5"/>
  <c r="K499" i="5"/>
  <c r="CP372" i="1"/>
  <c r="O372" i="1" s="1"/>
  <c r="K848" i="5"/>
  <c r="W48" i="1"/>
  <c r="U64" i="1"/>
  <c r="CR188" i="1"/>
  <c r="Q188" i="1" s="1"/>
  <c r="CP188" i="1" s="1"/>
  <c r="O188" i="1" s="1"/>
  <c r="AB188" i="1"/>
  <c r="R534" i="5"/>
  <c r="R615" i="5"/>
  <c r="W621" i="5"/>
  <c r="G621" i="5"/>
  <c r="O621" i="5" s="1"/>
  <c r="H861" i="5"/>
  <c r="R269" i="5"/>
  <c r="W276" i="5"/>
  <c r="G276" i="5"/>
  <c r="O276" i="5" s="1"/>
  <c r="H287" i="5"/>
  <c r="W287" i="5" s="1"/>
  <c r="J336" i="5"/>
  <c r="P336" i="5" s="1"/>
  <c r="H482" i="5"/>
  <c r="W482" i="5" s="1"/>
  <c r="H500" i="5"/>
  <c r="R664" i="5"/>
  <c r="W670" i="5"/>
  <c r="G670" i="5"/>
  <c r="O670" i="5" s="1"/>
  <c r="H676" i="5"/>
  <c r="AB370" i="1"/>
  <c r="H837" i="5"/>
  <c r="V53" i="1"/>
  <c r="J653" i="5"/>
  <c r="P653" i="5" s="1"/>
  <c r="H840" i="5"/>
  <c r="H552" i="5"/>
  <c r="CR255" i="1"/>
  <c r="Q255" i="1" s="1"/>
  <c r="K601" i="5" s="1"/>
  <c r="H601" i="5"/>
  <c r="W606" i="5" s="1"/>
  <c r="J637" i="5"/>
  <c r="P637" i="5" s="1"/>
  <c r="R164" i="5"/>
  <c r="Q64" i="1"/>
  <c r="CP64" i="1" s="1"/>
  <c r="O64" i="1" s="1"/>
  <c r="K213" i="5" s="1"/>
  <c r="GK179" i="1"/>
  <c r="K427" i="5"/>
  <c r="CY363" i="1"/>
  <c r="X363" i="1" s="1"/>
  <c r="T805" i="5" s="1"/>
  <c r="CZ363" i="1"/>
  <c r="Y363" i="1" s="1"/>
  <c r="V805" i="5" s="1"/>
  <c r="K803" i="5" s="1"/>
  <c r="H479" i="5"/>
  <c r="H723" i="5"/>
  <c r="CP315" i="1"/>
  <c r="O315" i="1" s="1"/>
  <c r="K736" i="5" s="1"/>
  <c r="H792" i="5"/>
  <c r="G796" i="5" s="1"/>
  <c r="O796" i="5" s="1"/>
  <c r="H831" i="5"/>
  <c r="T48" i="1"/>
  <c r="AG80" i="1" s="1"/>
  <c r="CR140" i="1"/>
  <c r="Q140" i="1" s="1"/>
  <c r="K403" i="5" s="1"/>
  <c r="H403" i="5"/>
  <c r="W408" i="5" s="1"/>
  <c r="CR366" i="1"/>
  <c r="Q366" i="1" s="1"/>
  <c r="K817" i="5" s="1"/>
  <c r="H817" i="5"/>
  <c r="U76" i="1"/>
  <c r="K252" i="5"/>
  <c r="CR127" i="1"/>
  <c r="Q127" i="1" s="1"/>
  <c r="K362" i="5" s="1"/>
  <c r="H362" i="5"/>
  <c r="CY124" i="1"/>
  <c r="X124" i="1" s="1"/>
  <c r="T349" i="5" s="1"/>
  <c r="K352" i="5"/>
  <c r="AC142" i="1"/>
  <c r="CH142" i="1" s="1"/>
  <c r="CP139" i="1"/>
  <c r="O139" i="1" s="1"/>
  <c r="K394" i="5"/>
  <c r="T432" i="5"/>
  <c r="K436" i="5" s="1"/>
  <c r="CZ121" i="1"/>
  <c r="Y121" i="1" s="1"/>
  <c r="V345" i="5" s="1"/>
  <c r="CZ241" i="1"/>
  <c r="Y241" i="1" s="1"/>
  <c r="V533" i="5" s="1"/>
  <c r="K538" i="5" s="1"/>
  <c r="K536" i="5"/>
  <c r="GK243" i="1"/>
  <c r="K550" i="5"/>
  <c r="T557" i="5"/>
  <c r="V575" i="5"/>
  <c r="GK253" i="1"/>
  <c r="K592" i="5"/>
  <c r="CP308" i="1"/>
  <c r="O308" i="1" s="1"/>
  <c r="K709" i="5"/>
  <c r="CR316" i="1"/>
  <c r="Q316" i="1" s="1"/>
  <c r="K740" i="5" s="1"/>
  <c r="H740" i="5"/>
  <c r="CP301" i="1"/>
  <c r="O301" i="1" s="1"/>
  <c r="K679" i="5" s="1"/>
  <c r="V807" i="5"/>
  <c r="K811" i="5" s="1"/>
  <c r="GM372" i="1"/>
  <c r="V845" i="5"/>
  <c r="T765" i="5"/>
  <c r="K769" i="5" s="1"/>
  <c r="CR377" i="1"/>
  <c r="Q377" i="1" s="1"/>
  <c r="H867" i="5"/>
  <c r="GO378" i="1"/>
  <c r="V873" i="5"/>
  <c r="R37" i="5"/>
  <c r="G43" i="5"/>
  <c r="O43" i="5" s="1"/>
  <c r="W43" i="5"/>
  <c r="L116" i="5"/>
  <c r="Q116" i="5" s="1"/>
  <c r="L112" i="5"/>
  <c r="GK55" i="1"/>
  <c r="K166" i="5"/>
  <c r="R227" i="5"/>
  <c r="W234" i="5"/>
  <c r="H296" i="5"/>
  <c r="W296" i="5" s="1"/>
  <c r="K306" i="5"/>
  <c r="CY116" i="1"/>
  <c r="X116" i="1" s="1"/>
  <c r="T305" i="5" s="1"/>
  <c r="K309" i="5" s="1"/>
  <c r="R425" i="5"/>
  <c r="GK182" i="1"/>
  <c r="K451" i="5"/>
  <c r="CR241" i="1"/>
  <c r="Q241" i="1" s="1"/>
  <c r="H535" i="5"/>
  <c r="W540" i="5" s="1"/>
  <c r="H624" i="5"/>
  <c r="G629" i="5" s="1"/>
  <c r="O629" i="5" s="1"/>
  <c r="CR294" i="1"/>
  <c r="Q294" i="1" s="1"/>
  <c r="H656" i="5"/>
  <c r="X662" i="5" s="1"/>
  <c r="CR298" i="1"/>
  <c r="Q298" i="1" s="1"/>
  <c r="K656" i="5" s="1"/>
  <c r="H133" i="5"/>
  <c r="G224" i="5"/>
  <c r="O224" i="5" s="1"/>
  <c r="R217" i="5"/>
  <c r="W224" i="5"/>
  <c r="L266" i="5"/>
  <c r="Q266" i="5" s="1"/>
  <c r="L265" i="5"/>
  <c r="R361" i="5"/>
  <c r="GK178" i="1"/>
  <c r="K419" i="5"/>
  <c r="R433" i="5"/>
  <c r="CR306" i="1"/>
  <c r="Q306" i="1" s="1"/>
  <c r="K700" i="5" s="1"/>
  <c r="H700" i="5"/>
  <c r="G707" i="5" s="1"/>
  <c r="O707" i="5" s="1"/>
  <c r="GK310" i="1"/>
  <c r="K721" i="5"/>
  <c r="L95" i="5"/>
  <c r="L97" i="5"/>
  <c r="Q97" i="5" s="1"/>
  <c r="H188" i="5"/>
  <c r="K229" i="5"/>
  <c r="GK66" i="1"/>
  <c r="CP75" i="1"/>
  <c r="O75" i="1" s="1"/>
  <c r="R314" i="5"/>
  <c r="W320" i="5"/>
  <c r="G320" i="5"/>
  <c r="O320" i="5" s="1"/>
  <c r="K404" i="5"/>
  <c r="CZ182" i="1"/>
  <c r="Y182" i="1" s="1"/>
  <c r="V448" i="5" s="1"/>
  <c r="K449" i="5"/>
  <c r="H753" i="5"/>
  <c r="R774" i="5"/>
  <c r="CR375" i="1"/>
  <c r="Q375" i="1" s="1"/>
  <c r="K857" i="5" s="1"/>
  <c r="H857" i="5"/>
  <c r="L527" i="5"/>
  <c r="H511" i="5"/>
  <c r="R568" i="5"/>
  <c r="R766" i="5"/>
  <c r="W772" i="5"/>
  <c r="G772" i="5"/>
  <c r="O772" i="5" s="1"/>
  <c r="R896" i="5"/>
  <c r="G900" i="5"/>
  <c r="O900" i="5" s="1"/>
  <c r="Z900" i="5"/>
  <c r="G97" i="5"/>
  <c r="O97" i="5" s="1"/>
  <c r="V48" i="1"/>
  <c r="R141" i="5"/>
  <c r="H157" i="5"/>
  <c r="H284" i="5"/>
  <c r="GK180" i="1"/>
  <c r="K435" i="5"/>
  <c r="AO239" i="1"/>
  <c r="F261" i="1"/>
  <c r="K675" i="5"/>
  <c r="GK40" i="1"/>
  <c r="K108" i="5"/>
  <c r="CY63" i="1"/>
  <c r="X63" i="1" s="1"/>
  <c r="T204" i="5" s="1"/>
  <c r="K206" i="5"/>
  <c r="CR70" i="1"/>
  <c r="Q70" i="1" s="1"/>
  <c r="H250" i="5"/>
  <c r="H347" i="5"/>
  <c r="W347" i="5" s="1"/>
  <c r="G447" i="5"/>
  <c r="O447" i="5" s="1"/>
  <c r="W447" i="5"/>
  <c r="R441" i="5"/>
  <c r="H519" i="5"/>
  <c r="W525" i="5" s="1"/>
  <c r="CR203" i="1"/>
  <c r="Q203" i="1" s="1"/>
  <c r="G864" i="5"/>
  <c r="O864" i="5" s="1"/>
  <c r="CR72" i="1"/>
  <c r="Q72" i="1" s="1"/>
  <c r="H260" i="5"/>
  <c r="W266" i="5" s="1"/>
  <c r="G336" i="5"/>
  <c r="O336" i="5" s="1"/>
  <c r="R330" i="5"/>
  <c r="W336" i="5"/>
  <c r="H96" i="5"/>
  <c r="W96" i="5" s="1"/>
  <c r="GX53" i="1"/>
  <c r="H841" i="5"/>
  <c r="G844" i="5" s="1"/>
  <c r="O844" i="5" s="1"/>
  <c r="H114" i="5"/>
  <c r="W114" i="5" s="1"/>
  <c r="H357" i="5"/>
  <c r="W357" i="5" s="1"/>
  <c r="H487" i="5"/>
  <c r="G494" i="5" s="1"/>
  <c r="O494" i="5" s="1"/>
  <c r="CR195" i="1"/>
  <c r="Q195" i="1" s="1"/>
  <c r="K487" i="5" s="1"/>
  <c r="R548" i="5"/>
  <c r="H685" i="5"/>
  <c r="H878" i="5"/>
  <c r="GK28" i="1"/>
  <c r="K31" i="5"/>
  <c r="K131" i="5"/>
  <c r="GK47" i="1"/>
  <c r="V64" i="1"/>
  <c r="CR179" i="1"/>
  <c r="Q179" i="1" s="1"/>
  <c r="K426" i="5" s="1"/>
  <c r="H426" i="5"/>
  <c r="G431" i="5" s="1"/>
  <c r="O431" i="5" s="1"/>
  <c r="K702" i="5"/>
  <c r="L608" i="5"/>
  <c r="R719" i="5"/>
  <c r="AB358" i="1"/>
  <c r="H775" i="5"/>
  <c r="G780" i="5" s="1"/>
  <c r="O780" i="5" s="1"/>
  <c r="CR358" i="1"/>
  <c r="Q358" i="1" s="1"/>
  <c r="H793" i="5"/>
  <c r="AB362" i="1"/>
  <c r="H799" i="5"/>
  <c r="X806" i="5" s="1"/>
  <c r="CY367" i="1"/>
  <c r="X367" i="1" s="1"/>
  <c r="T823" i="5" s="1"/>
  <c r="R826" i="5"/>
  <c r="CY66" i="1"/>
  <c r="X66" i="1" s="1"/>
  <c r="T225" i="5" s="1"/>
  <c r="K231" i="5" s="1"/>
  <c r="W400" i="5"/>
  <c r="R393" i="5"/>
  <c r="G400" i="5"/>
  <c r="O400" i="5" s="1"/>
  <c r="R798" i="5"/>
  <c r="CZ30" i="1"/>
  <c r="Y30" i="1" s="1"/>
  <c r="V44" i="5" s="1"/>
  <c r="K48" i="5"/>
  <c r="AB28" i="1"/>
  <c r="CP40" i="1"/>
  <c r="O40" i="1" s="1"/>
  <c r="K109" i="5"/>
  <c r="Q43" i="1"/>
  <c r="CP43" i="1" s="1"/>
  <c r="O43" i="1" s="1"/>
  <c r="K115" i="5" s="1"/>
  <c r="CP33" i="1"/>
  <c r="O33" i="1" s="1"/>
  <c r="U48" i="1"/>
  <c r="L161" i="5"/>
  <c r="Q161" i="5" s="1"/>
  <c r="L158" i="5"/>
  <c r="T41" i="1"/>
  <c r="E113" i="5"/>
  <c r="CZ32" i="1"/>
  <c r="Y32" i="1" s="1"/>
  <c r="CZ39" i="1"/>
  <c r="Y39" i="1" s="1"/>
  <c r="V98" i="5" s="1"/>
  <c r="K101" i="5" s="1"/>
  <c r="J103" i="5" s="1"/>
  <c r="P103" i="5" s="1"/>
  <c r="W41" i="1"/>
  <c r="CP46" i="1"/>
  <c r="O46" i="1" s="1"/>
  <c r="K125" i="5" s="1"/>
  <c r="L147" i="5"/>
  <c r="L149" i="5"/>
  <c r="Q149" i="5" s="1"/>
  <c r="P43" i="1"/>
  <c r="U69" i="1"/>
  <c r="CZ44" i="1"/>
  <c r="Y44" i="1" s="1"/>
  <c r="V117" i="5" s="1"/>
  <c r="L203" i="5"/>
  <c r="Q203" i="5" s="1"/>
  <c r="L201" i="5"/>
  <c r="L224" i="5"/>
  <c r="Q224" i="5" s="1"/>
  <c r="L223" i="5"/>
  <c r="R41" i="1"/>
  <c r="GK41" i="1" s="1"/>
  <c r="AB44" i="1"/>
  <c r="P68" i="1"/>
  <c r="E244" i="5"/>
  <c r="Q41" i="1"/>
  <c r="CP56" i="1"/>
  <c r="O56" i="1" s="1"/>
  <c r="K177" i="5"/>
  <c r="J181" i="5" s="1"/>
  <c r="P181" i="5" s="1"/>
  <c r="L214" i="5"/>
  <c r="Q214" i="5" s="1"/>
  <c r="L212" i="5"/>
  <c r="AB65" i="1"/>
  <c r="CP71" i="1"/>
  <c r="O71" i="1" s="1"/>
  <c r="K255" i="5" s="1"/>
  <c r="GK72" i="1"/>
  <c r="K261" i="5"/>
  <c r="CR67" i="1"/>
  <c r="Q67" i="1" s="1"/>
  <c r="CY72" i="1"/>
  <c r="X72" i="1" s="1"/>
  <c r="T257" i="5" s="1"/>
  <c r="K263" i="5" s="1"/>
  <c r="P69" i="1"/>
  <c r="CZ55" i="1"/>
  <c r="Y55" i="1" s="1"/>
  <c r="V162" i="5" s="1"/>
  <c r="K169" i="5" s="1"/>
  <c r="U68" i="1"/>
  <c r="AB118" i="1"/>
  <c r="CP122" i="1"/>
  <c r="O122" i="1" s="1"/>
  <c r="K346" i="5" s="1"/>
  <c r="GK127" i="1"/>
  <c r="K363" i="5"/>
  <c r="CP124" i="1"/>
  <c r="O124" i="1" s="1"/>
  <c r="K353" i="5"/>
  <c r="CZ116" i="1"/>
  <c r="Y116" i="1" s="1"/>
  <c r="V305" i="5" s="1"/>
  <c r="K310" i="5" s="1"/>
  <c r="CY128" i="1"/>
  <c r="X128" i="1" s="1"/>
  <c r="T368" i="5" s="1"/>
  <c r="AB125" i="1"/>
  <c r="CY120" i="1"/>
  <c r="X120" i="1" s="1"/>
  <c r="T337" i="5" s="1"/>
  <c r="K342" i="5" s="1"/>
  <c r="CP195" i="1"/>
  <c r="O195" i="1" s="1"/>
  <c r="CP182" i="1"/>
  <c r="O182" i="1" s="1"/>
  <c r="GN182" i="1" s="1"/>
  <c r="AB202" i="1"/>
  <c r="CZ127" i="1"/>
  <c r="Y127" i="1" s="1"/>
  <c r="V360" i="5" s="1"/>
  <c r="CY135" i="1"/>
  <c r="X135" i="1" s="1"/>
  <c r="T382" i="5" s="1"/>
  <c r="CY139" i="1"/>
  <c r="X139" i="1" s="1"/>
  <c r="T392" i="5" s="1"/>
  <c r="K397" i="5" s="1"/>
  <c r="CY178" i="1"/>
  <c r="X178" i="1" s="1"/>
  <c r="T416" i="5" s="1"/>
  <c r="K420" i="5" s="1"/>
  <c r="J423" i="5" s="1"/>
  <c r="P423" i="5" s="1"/>
  <c r="AI205" i="1"/>
  <c r="CZ201" i="1"/>
  <c r="Y201" i="1" s="1"/>
  <c r="V514" i="5" s="1"/>
  <c r="K512" i="5" s="1"/>
  <c r="AB248" i="1"/>
  <c r="CY182" i="1"/>
  <c r="X182" i="1" s="1"/>
  <c r="T448" i="5" s="1"/>
  <c r="AD257" i="1"/>
  <c r="Q257" i="1" s="1"/>
  <c r="K465" i="5"/>
  <c r="CY203" i="1"/>
  <c r="X203" i="1" s="1"/>
  <c r="T517" i="5" s="1"/>
  <c r="K522" i="5" s="1"/>
  <c r="CZ253" i="1"/>
  <c r="Y253" i="1" s="1"/>
  <c r="V589" i="5" s="1"/>
  <c r="AJ321" i="1"/>
  <c r="AC257" i="1"/>
  <c r="CF257" i="1" s="1"/>
  <c r="CZ191" i="1"/>
  <c r="Y191" i="1" s="1"/>
  <c r="V473" i="5" s="1"/>
  <c r="CY197" i="1"/>
  <c r="X197" i="1" s="1"/>
  <c r="T495" i="5" s="1"/>
  <c r="T575" i="5"/>
  <c r="K572" i="5" s="1"/>
  <c r="CZ254" i="1"/>
  <c r="Y254" i="1" s="1"/>
  <c r="V597" i="5" s="1"/>
  <c r="AB306" i="1"/>
  <c r="CZ299" i="1"/>
  <c r="Y299" i="1" s="1"/>
  <c r="V663" i="5" s="1"/>
  <c r="K668" i="5" s="1"/>
  <c r="J670" i="5" s="1"/>
  <c r="P670" i="5" s="1"/>
  <c r="GK370" i="1"/>
  <c r="K838" i="5"/>
  <c r="T638" i="5"/>
  <c r="K642" i="5" s="1"/>
  <c r="CP366" i="1"/>
  <c r="O366" i="1" s="1"/>
  <c r="GO366" i="1" s="1"/>
  <c r="K819" i="5"/>
  <c r="CZ293" i="1"/>
  <c r="Y293" i="1" s="1"/>
  <c r="V614" i="5" s="1"/>
  <c r="K619" i="5" s="1"/>
  <c r="J621" i="5" s="1"/>
  <c r="P621" i="5" s="1"/>
  <c r="CZ309" i="1"/>
  <c r="Y309" i="1" s="1"/>
  <c r="V716" i="5" s="1"/>
  <c r="CZ316" i="1"/>
  <c r="Y316" i="1" s="1"/>
  <c r="V738" i="5" s="1"/>
  <c r="CY358" i="1"/>
  <c r="X358" i="1" s="1"/>
  <c r="T773" i="5" s="1"/>
  <c r="K777" i="5" s="1"/>
  <c r="CP375" i="1"/>
  <c r="O375" i="1" s="1"/>
  <c r="GO375" i="1" s="1"/>
  <c r="K859" i="5"/>
  <c r="CP380" i="1"/>
  <c r="O380" i="1" s="1"/>
  <c r="K881" i="5" s="1"/>
  <c r="CZ304" i="1"/>
  <c r="Y304" i="1" s="1"/>
  <c r="V689" i="5" s="1"/>
  <c r="K694" i="5" s="1"/>
  <c r="AB316" i="1"/>
  <c r="GM361" i="1"/>
  <c r="V795" i="5"/>
  <c r="K793" i="5" s="1"/>
  <c r="CP370" i="1"/>
  <c r="O370" i="1" s="1"/>
  <c r="K837" i="5"/>
  <c r="K879" i="5"/>
  <c r="CY362" i="1"/>
  <c r="X362" i="1" s="1"/>
  <c r="T797" i="5" s="1"/>
  <c r="K802" i="5" s="1"/>
  <c r="GM365" i="1"/>
  <c r="CY360" i="1"/>
  <c r="X360" i="1" s="1"/>
  <c r="T787" i="5" s="1"/>
  <c r="K792" i="5" s="1"/>
  <c r="CP374" i="1"/>
  <c r="O374" i="1" s="1"/>
  <c r="K853" i="5" s="1"/>
  <c r="CZ384" i="1"/>
  <c r="Y384" i="1" s="1"/>
  <c r="V901" i="5" s="1"/>
  <c r="K904" i="5" s="1"/>
  <c r="AB360" i="1"/>
  <c r="K871" i="5"/>
  <c r="U115" i="5"/>
  <c r="R118" i="5"/>
  <c r="R197" i="5"/>
  <c r="H253" i="5"/>
  <c r="G266" i="5"/>
  <c r="O266" i="5" s="1"/>
  <c r="R259" i="5"/>
  <c r="Q76" i="1"/>
  <c r="H475" i="5"/>
  <c r="CR191" i="1"/>
  <c r="Q191" i="1" s="1"/>
  <c r="K475" i="5" s="1"/>
  <c r="H497" i="5"/>
  <c r="CR197" i="1"/>
  <c r="Q197" i="1" s="1"/>
  <c r="K497" i="5" s="1"/>
  <c r="GK200" i="1"/>
  <c r="K509" i="5"/>
  <c r="R578" i="5"/>
  <c r="H696" i="5"/>
  <c r="W696" i="5" s="1"/>
  <c r="AB308" i="1"/>
  <c r="AP291" i="1"/>
  <c r="F330" i="1"/>
  <c r="R46" i="5"/>
  <c r="W54" i="5"/>
  <c r="G103" i="5"/>
  <c r="O103" i="5" s="1"/>
  <c r="W103" i="5"/>
  <c r="R99" i="5"/>
  <c r="H134" i="5"/>
  <c r="G138" i="5" s="1"/>
  <c r="O138" i="5" s="1"/>
  <c r="CR55" i="1"/>
  <c r="Q55" i="1" s="1"/>
  <c r="K165" i="5" s="1"/>
  <c r="H165" i="5"/>
  <c r="W171" i="5" s="1"/>
  <c r="H358" i="5"/>
  <c r="W358" i="5" s="1"/>
  <c r="K463" i="5"/>
  <c r="GK186" i="1"/>
  <c r="CY195" i="1"/>
  <c r="X195" i="1" s="1"/>
  <c r="T485" i="5" s="1"/>
  <c r="K490" i="5" s="1"/>
  <c r="K486" i="5"/>
  <c r="CZ195" i="1"/>
  <c r="Y195" i="1" s="1"/>
  <c r="V485" i="5" s="1"/>
  <c r="K491" i="5" s="1"/>
  <c r="W546" i="5"/>
  <c r="R542" i="5"/>
  <c r="G546" i="5"/>
  <c r="O546" i="5" s="1"/>
  <c r="H640" i="5"/>
  <c r="W645" i="5" s="1"/>
  <c r="CR296" i="1"/>
  <c r="Q296" i="1" s="1"/>
  <c r="H673" i="5"/>
  <c r="CR300" i="1"/>
  <c r="Q300" i="1" s="1"/>
  <c r="K673" i="5" s="1"/>
  <c r="H744" i="5"/>
  <c r="AB31" i="1"/>
  <c r="K59" i="5"/>
  <c r="GK32" i="1"/>
  <c r="R72" i="5"/>
  <c r="G77" i="5"/>
  <c r="O77" i="5" s="1"/>
  <c r="W77" i="5"/>
  <c r="H115" i="5"/>
  <c r="W115" i="5" s="1"/>
  <c r="CZ47" i="1"/>
  <c r="Y47" i="1" s="1"/>
  <c r="V127" i="5" s="1"/>
  <c r="S159" i="5"/>
  <c r="H156" i="5" s="1"/>
  <c r="R184" i="5"/>
  <c r="R206" i="5"/>
  <c r="S64" i="1"/>
  <c r="CZ117" i="1"/>
  <c r="Y117" i="1" s="1"/>
  <c r="V313" i="5" s="1"/>
  <c r="K318" i="5" s="1"/>
  <c r="K314" i="5"/>
  <c r="J320" i="5" s="1"/>
  <c r="P320" i="5" s="1"/>
  <c r="H342" i="5"/>
  <c r="W348" i="5" s="1"/>
  <c r="CP131" i="1"/>
  <c r="O131" i="1" s="1"/>
  <c r="K371" i="5" s="1"/>
  <c r="H380" i="5"/>
  <c r="W380" i="5" s="1"/>
  <c r="H454" i="5"/>
  <c r="CP248" i="1"/>
  <c r="O248" i="1" s="1"/>
  <c r="K575" i="5" s="1"/>
  <c r="CD239" i="1"/>
  <c r="AU257" i="1"/>
  <c r="R623" i="5"/>
  <c r="W629" i="5"/>
  <c r="R699" i="5"/>
  <c r="H754" i="5"/>
  <c r="H811" i="5"/>
  <c r="H833" i="5"/>
  <c r="X833" i="5" s="1"/>
  <c r="CY371" i="1"/>
  <c r="X371" i="1" s="1"/>
  <c r="CZ371" i="1"/>
  <c r="Y371" i="1" s="1"/>
  <c r="V843" i="5" s="1"/>
  <c r="H870" i="5"/>
  <c r="Z906" i="5"/>
  <c r="R902" i="5"/>
  <c r="G906" i="5"/>
  <c r="O906" i="5" s="1"/>
  <c r="H456" i="5"/>
  <c r="W456" i="5" s="1"/>
  <c r="H512" i="5"/>
  <c r="CP243" i="1"/>
  <c r="O243" i="1" s="1"/>
  <c r="K551" i="5"/>
  <c r="H572" i="5"/>
  <c r="CZ357" i="1"/>
  <c r="Y357" i="1" s="1"/>
  <c r="V765" i="5" s="1"/>
  <c r="K770" i="5" s="1"/>
  <c r="K766" i="5"/>
  <c r="CP364" i="1"/>
  <c r="O364" i="1" s="1"/>
  <c r="GO364" i="1" s="1"/>
  <c r="K809" i="5"/>
  <c r="R90" i="5"/>
  <c r="W97" i="5"/>
  <c r="AB46" i="1"/>
  <c r="CY49" i="1"/>
  <c r="X49" i="1" s="1"/>
  <c r="T137" i="5" s="1"/>
  <c r="T54" i="1"/>
  <c r="E160" i="5"/>
  <c r="R174" i="5"/>
  <c r="G181" i="5"/>
  <c r="O181" i="5" s="1"/>
  <c r="W181" i="5"/>
  <c r="R64" i="1"/>
  <c r="GK64" i="1" s="1"/>
  <c r="BY26" i="1"/>
  <c r="AP80" i="1"/>
  <c r="CI80" i="1"/>
  <c r="S245" i="5"/>
  <c r="H241" i="5" s="1"/>
  <c r="R279" i="5"/>
  <c r="S287" i="5"/>
  <c r="H283" i="5" s="1"/>
  <c r="H371" i="5"/>
  <c r="W371" i="5" s="1"/>
  <c r="H386" i="5"/>
  <c r="G391" i="5" s="1"/>
  <c r="O391" i="5" s="1"/>
  <c r="H466" i="5"/>
  <c r="W472" i="5" s="1"/>
  <c r="K477" i="5"/>
  <c r="GK308" i="1"/>
  <c r="K711" i="5"/>
  <c r="R782" i="5"/>
  <c r="W786" i="5"/>
  <c r="G786" i="5"/>
  <c r="O786" i="5" s="1"/>
  <c r="H124" i="5"/>
  <c r="W124" i="5" s="1"/>
  <c r="H213" i="5"/>
  <c r="W213" i="5" s="1"/>
  <c r="H515" i="5"/>
  <c r="W515" i="5" s="1"/>
  <c r="GK249" i="1"/>
  <c r="K580" i="5"/>
  <c r="CP357" i="1"/>
  <c r="O357" i="1" s="1"/>
  <c r="GM357" i="1" s="1"/>
  <c r="H810" i="5"/>
  <c r="X814" i="5" s="1"/>
  <c r="R816" i="5"/>
  <c r="G824" i="5"/>
  <c r="O824" i="5" s="1"/>
  <c r="X824" i="5"/>
  <c r="H501" i="5"/>
  <c r="CP298" i="1"/>
  <c r="O298" i="1" s="1"/>
  <c r="K658" i="5"/>
  <c r="H677" i="5"/>
  <c r="L908" i="5"/>
  <c r="R66" i="5"/>
  <c r="W70" i="5"/>
  <c r="G70" i="5"/>
  <c r="O70" i="5" s="1"/>
  <c r="R417" i="5"/>
  <c r="G423" i="5"/>
  <c r="O423" i="5" s="1"/>
  <c r="W423" i="5"/>
  <c r="R590" i="5"/>
  <c r="R647" i="5"/>
  <c r="W653" i="5"/>
  <c r="G653" i="5"/>
  <c r="O653" i="5" s="1"/>
  <c r="R48" i="1"/>
  <c r="GK48" i="1" s="1"/>
  <c r="L759" i="5"/>
  <c r="R682" i="5"/>
  <c r="X688" i="5"/>
  <c r="GK377" i="1"/>
  <c r="K868" i="5"/>
  <c r="CZ58" i="1"/>
  <c r="Y58" i="1" s="1"/>
  <c r="V191" i="5" s="1"/>
  <c r="GX64" i="1"/>
  <c r="K810" i="5"/>
  <c r="H478" i="5"/>
  <c r="H555" i="5"/>
  <c r="W555" i="5" s="1"/>
  <c r="H724" i="5"/>
  <c r="CP359" i="1"/>
  <c r="O359" i="1" s="1"/>
  <c r="GM359" i="1" s="1"/>
  <c r="H830" i="5"/>
  <c r="GK304" i="1"/>
  <c r="GM304" i="1" s="1"/>
  <c r="K692" i="5"/>
  <c r="H802" i="5"/>
  <c r="K818" i="5"/>
  <c r="GK366" i="1"/>
  <c r="GN193" i="1"/>
  <c r="GM61" i="1"/>
  <c r="GN61" i="1"/>
  <c r="AC114" i="1"/>
  <c r="CE142" i="1"/>
  <c r="CF142" i="1"/>
  <c r="GM139" i="1"/>
  <c r="GN139" i="1"/>
  <c r="P321" i="1"/>
  <c r="CF321" i="1"/>
  <c r="AC291" i="1"/>
  <c r="CE321" i="1"/>
  <c r="CH321" i="1"/>
  <c r="AJ355" i="1"/>
  <c r="W386" i="1"/>
  <c r="GN58" i="1"/>
  <c r="GM58" i="1"/>
  <c r="AJ114" i="1"/>
  <c r="W142" i="1"/>
  <c r="GN71" i="1"/>
  <c r="AI176" i="1"/>
  <c r="V205" i="1"/>
  <c r="AD239" i="1"/>
  <c r="CI239" i="1"/>
  <c r="AZ257" i="1"/>
  <c r="CJ355" i="1"/>
  <c r="BA386" i="1"/>
  <c r="GN304" i="1"/>
  <c r="AG355" i="1"/>
  <c r="T386" i="1"/>
  <c r="GM254" i="1"/>
  <c r="GN307" i="1"/>
  <c r="GM307" i="1"/>
  <c r="GO318" i="1"/>
  <c r="GN39" i="1"/>
  <c r="GM45" i="1"/>
  <c r="GN51" i="1"/>
  <c r="GM51" i="1"/>
  <c r="CY67" i="1"/>
  <c r="X67" i="1" s="1"/>
  <c r="CZ67" i="1"/>
  <c r="Y67" i="1" s="1"/>
  <c r="V235" i="5" s="1"/>
  <c r="T42" i="1"/>
  <c r="W42" i="1"/>
  <c r="AB57" i="1"/>
  <c r="CZ52" i="1"/>
  <c r="Y52" i="1" s="1"/>
  <c r="V150" i="5" s="1"/>
  <c r="CY52" i="1"/>
  <c r="X52" i="1" s="1"/>
  <c r="T150" i="5" s="1"/>
  <c r="R43" i="1"/>
  <c r="GK43" i="1" s="1"/>
  <c r="T43" i="1"/>
  <c r="GX43" i="1"/>
  <c r="CY35" i="1"/>
  <c r="X35" i="1" s="1"/>
  <c r="CP37" i="1"/>
  <c r="O37" i="1" s="1"/>
  <c r="AB30" i="1"/>
  <c r="GN34" i="1"/>
  <c r="CZ37" i="1"/>
  <c r="Y37" i="1" s="1"/>
  <c r="V88" i="5" s="1"/>
  <c r="GK37" i="1"/>
  <c r="S41" i="1"/>
  <c r="CZ54" i="1"/>
  <c r="Y54" i="1" s="1"/>
  <c r="V160" i="5" s="1"/>
  <c r="CY54" i="1"/>
  <c r="X54" i="1" s="1"/>
  <c r="V43" i="1"/>
  <c r="AB58" i="1"/>
  <c r="U42" i="1"/>
  <c r="AH80" i="1" s="1"/>
  <c r="R69" i="1"/>
  <c r="GK69" i="1" s="1"/>
  <c r="T69" i="1"/>
  <c r="GX69" i="1"/>
  <c r="CY37" i="1"/>
  <c r="X37" i="1" s="1"/>
  <c r="T88" i="5" s="1"/>
  <c r="Q42" i="1"/>
  <c r="CP59" i="1"/>
  <c r="O59" i="1" s="1"/>
  <c r="K192" i="5" s="1"/>
  <c r="R68" i="1"/>
  <c r="GK68" i="1" s="1"/>
  <c r="S68" i="1"/>
  <c r="CZ53" i="1"/>
  <c r="Y53" i="1" s="1"/>
  <c r="R78" i="1"/>
  <c r="GK78" i="1" s="1"/>
  <c r="CY50" i="1"/>
  <c r="X50" i="1" s="1"/>
  <c r="T139" i="5" s="1"/>
  <c r="K145" i="5" s="1"/>
  <c r="J149" i="5" s="1"/>
  <c r="P149" i="5" s="1"/>
  <c r="GM73" i="1"/>
  <c r="GM122" i="1"/>
  <c r="GN122" i="1"/>
  <c r="AU114" i="1"/>
  <c r="F161" i="1"/>
  <c r="CZ129" i="1"/>
  <c r="Y129" i="1" s="1"/>
  <c r="GK129" i="1"/>
  <c r="AB121" i="1"/>
  <c r="CJ114" i="1"/>
  <c r="BA142" i="1"/>
  <c r="AB127" i="1"/>
  <c r="AO114" i="1"/>
  <c r="F146" i="1"/>
  <c r="GM138" i="1"/>
  <c r="GN138" i="1"/>
  <c r="AJ205" i="1"/>
  <c r="AT176" i="1"/>
  <c r="F223" i="1"/>
  <c r="CY121" i="1"/>
  <c r="X121" i="1" s="1"/>
  <c r="T345" i="5" s="1"/>
  <c r="GN201" i="1"/>
  <c r="CZ185" i="1"/>
  <c r="Y185" i="1" s="1"/>
  <c r="V458" i="5" s="1"/>
  <c r="GK185" i="1"/>
  <c r="GN185" i="1" s="1"/>
  <c r="CP194" i="1"/>
  <c r="O194" i="1" s="1"/>
  <c r="K483" i="5" s="1"/>
  <c r="CP253" i="1"/>
  <c r="O253" i="1" s="1"/>
  <c r="CZ252" i="1"/>
  <c r="Y252" i="1" s="1"/>
  <c r="V587" i="5" s="1"/>
  <c r="CG291" i="1"/>
  <c r="AX321" i="1"/>
  <c r="CJ176" i="1"/>
  <c r="BA205" i="1"/>
  <c r="GM202" i="1"/>
  <c r="AH239" i="1"/>
  <c r="U257" i="1"/>
  <c r="CY246" i="1"/>
  <c r="X246" i="1" s="1"/>
  <c r="T565" i="5" s="1"/>
  <c r="CY253" i="1"/>
  <c r="X253" i="1" s="1"/>
  <c r="T589" i="5" s="1"/>
  <c r="K594" i="5" s="1"/>
  <c r="CY243" i="1"/>
  <c r="X243" i="1" s="1"/>
  <c r="T547" i="5" s="1"/>
  <c r="AB250" i="1"/>
  <c r="CY303" i="1"/>
  <c r="X303" i="1" s="1"/>
  <c r="T687" i="5" s="1"/>
  <c r="K684" i="5" s="1"/>
  <c r="CZ303" i="1"/>
  <c r="Y303" i="1" s="1"/>
  <c r="V687" i="5" s="1"/>
  <c r="K685" i="5" s="1"/>
  <c r="CY311" i="1"/>
  <c r="X311" i="1" s="1"/>
  <c r="T726" i="5" s="1"/>
  <c r="CZ311" i="1"/>
  <c r="Y311" i="1" s="1"/>
  <c r="V726" i="5" s="1"/>
  <c r="CY314" i="1"/>
  <c r="X314" i="1" s="1"/>
  <c r="T730" i="5" s="1"/>
  <c r="CZ314" i="1"/>
  <c r="Y314" i="1" s="1"/>
  <c r="V730" i="5" s="1"/>
  <c r="CP316" i="1"/>
  <c r="O316" i="1" s="1"/>
  <c r="CP303" i="1"/>
  <c r="O303" i="1" s="1"/>
  <c r="K687" i="5" s="1"/>
  <c r="AQ291" i="1"/>
  <c r="F331" i="1"/>
  <c r="CY315" i="1"/>
  <c r="X315" i="1" s="1"/>
  <c r="T736" i="5" s="1"/>
  <c r="V239" i="1"/>
  <c r="CZ312" i="1"/>
  <c r="Y312" i="1" s="1"/>
  <c r="V727" i="5" s="1"/>
  <c r="AZ321" i="1"/>
  <c r="CI291" i="1"/>
  <c r="BB355" i="1"/>
  <c r="F399" i="1"/>
  <c r="GM364" i="1"/>
  <c r="AQ355" i="1"/>
  <c r="F396" i="1"/>
  <c r="CY382" i="1"/>
  <c r="X382" i="1" s="1"/>
  <c r="T889" i="5" s="1"/>
  <c r="K891" i="5" s="1"/>
  <c r="GO379" i="1"/>
  <c r="GM379" i="1"/>
  <c r="AC386" i="1"/>
  <c r="CZ35" i="1"/>
  <c r="Y35" i="1" s="1"/>
  <c r="V78" i="5" s="1"/>
  <c r="K84" i="5" s="1"/>
  <c r="CZ38" i="1"/>
  <c r="Y38" i="1" s="1"/>
  <c r="V96" i="5" s="1"/>
  <c r="CY38" i="1"/>
  <c r="X38" i="1" s="1"/>
  <c r="T96" i="5" s="1"/>
  <c r="CP38" i="1"/>
  <c r="O38" i="1" s="1"/>
  <c r="K96" i="5" s="1"/>
  <c r="GM44" i="1"/>
  <c r="AB66" i="1"/>
  <c r="CP52" i="1"/>
  <c r="O52" i="1" s="1"/>
  <c r="T68" i="1"/>
  <c r="W68" i="1"/>
  <c r="S42" i="1"/>
  <c r="GM49" i="1"/>
  <c r="GM56" i="1"/>
  <c r="GN56" i="1"/>
  <c r="V68" i="1"/>
  <c r="GM74" i="1"/>
  <c r="CZ72" i="1"/>
  <c r="Y72" i="1" s="1"/>
  <c r="CP69" i="1"/>
  <c r="O69" i="1" s="1"/>
  <c r="K245" i="5" s="1"/>
  <c r="CZ77" i="1"/>
  <c r="Y77" i="1" s="1"/>
  <c r="V289" i="5" s="1"/>
  <c r="CY77" i="1"/>
  <c r="X77" i="1" s="1"/>
  <c r="T289" i="5" s="1"/>
  <c r="CZ50" i="1"/>
  <c r="Y50" i="1" s="1"/>
  <c r="V139" i="5" s="1"/>
  <c r="K146" i="5" s="1"/>
  <c r="CZ69" i="1"/>
  <c r="Y69" i="1" s="1"/>
  <c r="V245" i="5" s="1"/>
  <c r="CY69" i="1"/>
  <c r="X69" i="1" s="1"/>
  <c r="T245" i="5" s="1"/>
  <c r="S78" i="1"/>
  <c r="CP78" i="1" s="1"/>
  <c r="O78" i="1" s="1"/>
  <c r="K296" i="5" s="1"/>
  <c r="W78" i="1"/>
  <c r="T78" i="1"/>
  <c r="GN128" i="1"/>
  <c r="AU26" i="1"/>
  <c r="F99" i="1"/>
  <c r="CY179" i="1"/>
  <c r="X179" i="1" s="1"/>
  <c r="T424" i="5" s="1"/>
  <c r="K428" i="5" s="1"/>
  <c r="CZ179" i="1"/>
  <c r="Y179" i="1" s="1"/>
  <c r="V424" i="5" s="1"/>
  <c r="K429" i="5" s="1"/>
  <c r="AF205" i="1"/>
  <c r="CG26" i="1"/>
  <c r="AX80" i="1"/>
  <c r="GM117" i="1"/>
  <c r="GN117" i="1"/>
  <c r="AB126" i="1"/>
  <c r="GN132" i="1"/>
  <c r="CG114" i="1"/>
  <c r="AX142" i="1"/>
  <c r="CZ126" i="1"/>
  <c r="Y126" i="1" s="1"/>
  <c r="V358" i="5" s="1"/>
  <c r="GN134" i="1"/>
  <c r="GM134" i="1"/>
  <c r="GM183" i="1"/>
  <c r="GN183" i="1"/>
  <c r="BB176" i="1"/>
  <c r="F218" i="1"/>
  <c r="BB418" i="1"/>
  <c r="GN120" i="1"/>
  <c r="AH114" i="1"/>
  <c r="U142" i="1"/>
  <c r="CZ137" i="1"/>
  <c r="Y137" i="1" s="1"/>
  <c r="V389" i="5" s="1"/>
  <c r="K386" i="5" s="1"/>
  <c r="AC205" i="1"/>
  <c r="GM242" i="1"/>
  <c r="GN242" i="1"/>
  <c r="GM250" i="1"/>
  <c r="GN250" i="1"/>
  <c r="AE176" i="1"/>
  <c r="R205" i="1"/>
  <c r="AU176" i="1"/>
  <c r="F224" i="1"/>
  <c r="CJ239" i="1"/>
  <c r="BA257" i="1"/>
  <c r="AP239" i="1"/>
  <c r="F266" i="1"/>
  <c r="CY252" i="1"/>
  <c r="X252" i="1" s="1"/>
  <c r="T587" i="5" s="1"/>
  <c r="CY301" i="1"/>
  <c r="X301" i="1" s="1"/>
  <c r="CZ301" i="1"/>
  <c r="Y301" i="1" s="1"/>
  <c r="AF321" i="1"/>
  <c r="CG176" i="1"/>
  <c r="AX205" i="1"/>
  <c r="BB239" i="1"/>
  <c r="F270" i="1"/>
  <c r="W257" i="1"/>
  <c r="AJ239" i="1"/>
  <c r="GM251" i="1"/>
  <c r="GN251" i="1"/>
  <c r="CY317" i="1"/>
  <c r="X317" i="1" s="1"/>
  <c r="T746" i="5" s="1"/>
  <c r="K743" i="5" s="1"/>
  <c r="CZ317" i="1"/>
  <c r="Y317" i="1" s="1"/>
  <c r="V746" i="5" s="1"/>
  <c r="U321" i="1"/>
  <c r="AH291" i="1"/>
  <c r="GO363" i="1"/>
  <c r="F340" i="1"/>
  <c r="AU291" i="1"/>
  <c r="GO360" i="1"/>
  <c r="GM360" i="1"/>
  <c r="T239" i="1"/>
  <c r="F278" i="1"/>
  <c r="AE321" i="1"/>
  <c r="CY312" i="1"/>
  <c r="X312" i="1" s="1"/>
  <c r="GN312" i="1" s="1"/>
  <c r="CY374" i="1"/>
  <c r="X374" i="1" s="1"/>
  <c r="CZ374" i="1"/>
  <c r="Y374" i="1" s="1"/>
  <c r="V853" i="5" s="1"/>
  <c r="GN299" i="1"/>
  <c r="AB305" i="1"/>
  <c r="CP319" i="1"/>
  <c r="O319" i="1" s="1"/>
  <c r="K756" i="5" s="1"/>
  <c r="GO362" i="1"/>
  <c r="CP376" i="1"/>
  <c r="O376" i="1" s="1"/>
  <c r="GK368" i="1"/>
  <c r="CY368" i="1"/>
  <c r="X368" i="1" s="1"/>
  <c r="CZ368" i="1"/>
  <c r="Y368" i="1" s="1"/>
  <c r="CZ382" i="1"/>
  <c r="Y382" i="1" s="1"/>
  <c r="AE386" i="1"/>
  <c r="GO369" i="1"/>
  <c r="GM369" i="1"/>
  <c r="GO372" i="1"/>
  <c r="GM46" i="1"/>
  <c r="GM54" i="1"/>
  <c r="CY181" i="1"/>
  <c r="X181" i="1" s="1"/>
  <c r="T440" i="5" s="1"/>
  <c r="K444" i="5" s="1"/>
  <c r="CZ181" i="1"/>
  <c r="Y181" i="1" s="1"/>
  <c r="CZ124" i="1"/>
  <c r="Y124" i="1" s="1"/>
  <c r="GK124" i="1"/>
  <c r="AQ26" i="1"/>
  <c r="F90" i="1"/>
  <c r="AO26" i="1"/>
  <c r="F84" i="1"/>
  <c r="AO418" i="1"/>
  <c r="GK118" i="1"/>
  <c r="CZ118" i="1"/>
  <c r="Y118" i="1" s="1"/>
  <c r="CY118" i="1"/>
  <c r="X118" i="1" s="1"/>
  <c r="AE142" i="1"/>
  <c r="CZ125" i="1"/>
  <c r="Y125" i="1" s="1"/>
  <c r="V357" i="5" s="1"/>
  <c r="CY125" i="1"/>
  <c r="X125" i="1" s="1"/>
  <c r="CP126" i="1"/>
  <c r="O126" i="1" s="1"/>
  <c r="K358" i="5" s="1"/>
  <c r="CZ130" i="1"/>
  <c r="Y130" i="1" s="1"/>
  <c r="V370" i="5" s="1"/>
  <c r="CY130" i="1"/>
  <c r="X130" i="1" s="1"/>
  <c r="GM185" i="1"/>
  <c r="AG176" i="1"/>
  <c r="T205" i="1"/>
  <c r="CY244" i="1"/>
  <c r="X244" i="1" s="1"/>
  <c r="CZ244" i="1"/>
  <c r="Y244" i="1" s="1"/>
  <c r="V555" i="5" s="1"/>
  <c r="GN135" i="1"/>
  <c r="AP176" i="1"/>
  <c r="F214" i="1"/>
  <c r="CI114" i="1"/>
  <c r="AZ142" i="1"/>
  <c r="AG114" i="1"/>
  <c r="T142" i="1"/>
  <c r="CY137" i="1"/>
  <c r="X137" i="1" s="1"/>
  <c r="AK142" i="1" s="1"/>
  <c r="GN178" i="1"/>
  <c r="AH176" i="1"/>
  <c r="U205" i="1"/>
  <c r="CY198" i="1"/>
  <c r="X198" i="1" s="1"/>
  <c r="CZ198" i="1"/>
  <c r="Y198" i="1" s="1"/>
  <c r="V503" i="5" s="1"/>
  <c r="K501" i="5" s="1"/>
  <c r="GN199" i="1"/>
  <c r="GM199" i="1"/>
  <c r="GN190" i="1"/>
  <c r="GM190" i="1"/>
  <c r="AF257" i="1"/>
  <c r="AJ291" i="1"/>
  <c r="W321" i="1"/>
  <c r="AQ176" i="1"/>
  <c r="F215" i="1"/>
  <c r="AC239" i="1"/>
  <c r="P257" i="1"/>
  <c r="CE257" i="1"/>
  <c r="AB310" i="1"/>
  <c r="BC291" i="1"/>
  <c r="F337" i="1"/>
  <c r="GN293" i="1"/>
  <c r="GN297" i="1"/>
  <c r="GM297" i="1"/>
  <c r="CJ291" i="1"/>
  <c r="BA321" i="1"/>
  <c r="AO355" i="1"/>
  <c r="F390" i="1"/>
  <c r="GN295" i="1"/>
  <c r="GM295" i="1"/>
  <c r="GM302" i="1"/>
  <c r="GO302" i="1"/>
  <c r="GN313" i="1"/>
  <c r="GM313" i="1"/>
  <c r="AF355" i="1"/>
  <c r="S386" i="1"/>
  <c r="CI355" i="1"/>
  <c r="AZ386" i="1"/>
  <c r="CG355" i="1"/>
  <c r="AX386" i="1"/>
  <c r="GN357" i="1"/>
  <c r="CZ370" i="1"/>
  <c r="Y370" i="1" s="1"/>
  <c r="AH355" i="1"/>
  <c r="U386" i="1"/>
  <c r="GP381" i="1"/>
  <c r="GM381" i="1"/>
  <c r="CP36" i="1"/>
  <c r="O36" i="1" s="1"/>
  <c r="K86" i="5" s="1"/>
  <c r="GM63" i="1"/>
  <c r="GK30" i="1"/>
  <c r="CY30" i="1"/>
  <c r="X30" i="1" s="1"/>
  <c r="T44" i="5" s="1"/>
  <c r="AE80" i="1"/>
  <c r="GM33" i="1"/>
  <c r="CY40" i="1"/>
  <c r="X40" i="1" s="1"/>
  <c r="CZ40" i="1"/>
  <c r="Y40" i="1" s="1"/>
  <c r="V104" i="5" s="1"/>
  <c r="V42" i="1"/>
  <c r="AI80" i="1" s="1"/>
  <c r="CJ80" i="1"/>
  <c r="CY43" i="1"/>
  <c r="X43" i="1" s="1"/>
  <c r="T115" i="5" s="1"/>
  <c r="CP50" i="1"/>
  <c r="O50" i="1" s="1"/>
  <c r="Q68" i="1"/>
  <c r="CP68" i="1" s="1"/>
  <c r="O68" i="1" s="1"/>
  <c r="K244" i="5" s="1"/>
  <c r="CZ76" i="1"/>
  <c r="Y76" i="1" s="1"/>
  <c r="V287" i="5" s="1"/>
  <c r="BC26" i="1"/>
  <c r="F96" i="1"/>
  <c r="BC418" i="1"/>
  <c r="CC26" i="1"/>
  <c r="AT80" i="1"/>
  <c r="CY76" i="1"/>
  <c r="X76" i="1" s="1"/>
  <c r="GM62" i="1"/>
  <c r="GN62" i="1"/>
  <c r="GM116" i="1"/>
  <c r="AQ114" i="1"/>
  <c r="F152" i="1"/>
  <c r="CP77" i="1"/>
  <c r="O77" i="1" s="1"/>
  <c r="CZ123" i="1"/>
  <c r="Y123" i="1" s="1"/>
  <c r="GK123" i="1"/>
  <c r="AD142" i="1"/>
  <c r="CP121" i="1"/>
  <c r="O121" i="1" s="1"/>
  <c r="K345" i="5" s="1"/>
  <c r="CP127" i="1"/>
  <c r="O127" i="1" s="1"/>
  <c r="GM136" i="1"/>
  <c r="GN136" i="1"/>
  <c r="CP179" i="1"/>
  <c r="O179" i="1" s="1"/>
  <c r="GN195" i="1"/>
  <c r="F160" i="1"/>
  <c r="AT114" i="1"/>
  <c r="GM182" i="1"/>
  <c r="CY184" i="1"/>
  <c r="X184" i="1" s="1"/>
  <c r="CZ184" i="1"/>
  <c r="Y184" i="1" s="1"/>
  <c r="V457" i="5" s="1"/>
  <c r="CY192" i="1"/>
  <c r="X192" i="1" s="1"/>
  <c r="T481" i="5" s="1"/>
  <c r="CZ192" i="1"/>
  <c r="Y192" i="1" s="1"/>
  <c r="V481" i="5" s="1"/>
  <c r="CY249" i="1"/>
  <c r="X249" i="1" s="1"/>
  <c r="CZ249" i="1"/>
  <c r="Y249" i="1" s="1"/>
  <c r="V577" i="5" s="1"/>
  <c r="AF142" i="1"/>
  <c r="CY127" i="1"/>
  <c r="X127" i="1" s="1"/>
  <c r="T360" i="5" s="1"/>
  <c r="GM189" i="1"/>
  <c r="CI176" i="1"/>
  <c r="AZ205" i="1"/>
  <c r="V142" i="1"/>
  <c r="AI114" i="1"/>
  <c r="AP114" i="1"/>
  <c r="F151" i="1"/>
  <c r="AP418" i="1"/>
  <c r="CP181" i="1"/>
  <c r="O181" i="1" s="1"/>
  <c r="GK241" i="1"/>
  <c r="AE257" i="1"/>
  <c r="CP247" i="1"/>
  <c r="O247" i="1" s="1"/>
  <c r="CP192" i="1"/>
  <c r="O192" i="1" s="1"/>
  <c r="K481" i="5" s="1"/>
  <c r="AB247" i="1"/>
  <c r="BZ239" i="1"/>
  <c r="AQ257" i="1"/>
  <c r="CG257" i="1"/>
  <c r="GN196" i="1"/>
  <c r="GM196" i="1"/>
  <c r="CY241" i="1"/>
  <c r="X241" i="1" s="1"/>
  <c r="AO291" i="1"/>
  <c r="F325" i="1"/>
  <c r="CZ246" i="1"/>
  <c r="Y246" i="1" s="1"/>
  <c r="AB253" i="1"/>
  <c r="AT239" i="1"/>
  <c r="F275" i="1"/>
  <c r="GN186" i="1"/>
  <c r="GM186" i="1"/>
  <c r="CZ243" i="1"/>
  <c r="Y243" i="1" s="1"/>
  <c r="CP305" i="1"/>
  <c r="O305" i="1" s="1"/>
  <c r="K696" i="5" s="1"/>
  <c r="CY308" i="1"/>
  <c r="X308" i="1" s="1"/>
  <c r="CZ308" i="1"/>
  <c r="Y308" i="1" s="1"/>
  <c r="V708" i="5" s="1"/>
  <c r="CP310" i="1"/>
  <c r="O310" i="1" s="1"/>
  <c r="GN311" i="1"/>
  <c r="AI291" i="1"/>
  <c r="V321" i="1"/>
  <c r="CZ315" i="1"/>
  <c r="Y315" i="1" s="1"/>
  <c r="V736" i="5" s="1"/>
  <c r="GM366" i="1"/>
  <c r="AD321" i="1"/>
  <c r="CY309" i="1"/>
  <c r="X309" i="1" s="1"/>
  <c r="GM375" i="1"/>
  <c r="GM380" i="1"/>
  <c r="T321" i="1"/>
  <c r="AG291" i="1"/>
  <c r="CY306" i="1"/>
  <c r="X306" i="1" s="1"/>
  <c r="CP314" i="1"/>
  <c r="O314" i="1" s="1"/>
  <c r="CP317" i="1"/>
  <c r="O317" i="1" s="1"/>
  <c r="K746" i="5" s="1"/>
  <c r="AP355" i="1"/>
  <c r="F395" i="1"/>
  <c r="AI355" i="1"/>
  <c r="V386" i="1"/>
  <c r="GO373" i="1"/>
  <c r="GM373" i="1"/>
  <c r="GP383" i="1"/>
  <c r="GM383" i="1"/>
  <c r="CY370" i="1"/>
  <c r="X370" i="1" s="1"/>
  <c r="CY384" i="1"/>
  <c r="X384" i="1" s="1"/>
  <c r="J697" i="5" l="1"/>
  <c r="P697" i="5" s="1"/>
  <c r="W707" i="5"/>
  <c r="K122" i="5"/>
  <c r="J126" i="5" s="1"/>
  <c r="P126" i="5" s="1"/>
  <c r="X882" i="5"/>
  <c r="X757" i="5"/>
  <c r="W391" i="5"/>
  <c r="G729" i="5"/>
  <c r="O729" i="5" s="1"/>
  <c r="G288" i="5"/>
  <c r="O288" i="5" s="1"/>
  <c r="W194" i="5"/>
  <c r="K284" i="5"/>
  <c r="W256" i="5"/>
  <c r="G381" i="5"/>
  <c r="O381" i="5" s="1"/>
  <c r="G410" i="5" s="1"/>
  <c r="J662" i="5"/>
  <c r="P662" i="5" s="1"/>
  <c r="J882" i="5"/>
  <c r="P882" i="5" s="1"/>
  <c r="W556" i="5"/>
  <c r="W516" i="5"/>
  <c r="G297" i="5"/>
  <c r="O297" i="5" s="1"/>
  <c r="W297" i="5"/>
  <c r="X834" i="5"/>
  <c r="G680" i="5"/>
  <c r="O680" i="5" s="1"/>
  <c r="G484" i="5"/>
  <c r="O484" i="5" s="1"/>
  <c r="G439" i="5"/>
  <c r="O439" i="5" s="1"/>
  <c r="J806" i="5"/>
  <c r="P806" i="5" s="1"/>
  <c r="J786" i="5"/>
  <c r="P786" i="5" s="1"/>
  <c r="G459" i="5"/>
  <c r="O459" i="5" s="1"/>
  <c r="W35" i="5"/>
  <c r="G149" i="5"/>
  <c r="O149" i="5" s="1"/>
  <c r="G194" i="5"/>
  <c r="O194" i="5" s="1"/>
  <c r="W680" i="5"/>
  <c r="G588" i="5"/>
  <c r="O588" i="5" s="1"/>
  <c r="G203" i="5"/>
  <c r="O203" i="5" s="1"/>
  <c r="G662" i="5"/>
  <c r="O662" i="5" s="1"/>
  <c r="K850" i="5"/>
  <c r="G747" i="5"/>
  <c r="O747" i="5" s="1"/>
  <c r="J400" i="5"/>
  <c r="P400" i="5" s="1"/>
  <c r="X844" i="5"/>
  <c r="G737" i="5"/>
  <c r="O737" i="5" s="1"/>
  <c r="H110" i="5"/>
  <c r="G116" i="5" s="1"/>
  <c r="O116" i="5" s="1"/>
  <c r="G645" i="5"/>
  <c r="O645" i="5" s="1"/>
  <c r="G525" i="5"/>
  <c r="O525" i="5" s="1"/>
  <c r="H111" i="5"/>
  <c r="G359" i="5"/>
  <c r="O359" i="5" s="1"/>
  <c r="K714" i="5"/>
  <c r="K724" i="5"/>
  <c r="G576" i="5"/>
  <c r="O576" i="5" s="1"/>
  <c r="G814" i="5"/>
  <c r="O814" i="5" s="1"/>
  <c r="K562" i="5"/>
  <c r="K583" i="5"/>
  <c r="K50" i="5"/>
  <c r="J431" i="5"/>
  <c r="P431" i="5" s="1"/>
  <c r="J772" i="5"/>
  <c r="P772" i="5" s="1"/>
  <c r="J171" i="5"/>
  <c r="P171" i="5" s="1"/>
  <c r="G505" i="5"/>
  <c r="O505" i="5" s="1"/>
  <c r="J796" i="5"/>
  <c r="P796" i="5" s="1"/>
  <c r="K744" i="5"/>
  <c r="J747" i="5" s="1"/>
  <c r="P747" i="5" s="1"/>
  <c r="K595" i="5"/>
  <c r="W288" i="5"/>
  <c r="W138" i="5"/>
  <c r="G874" i="5"/>
  <c r="O874" i="5" s="1"/>
  <c r="W729" i="5"/>
  <c r="G348" i="5"/>
  <c r="O348" i="5" s="1"/>
  <c r="G214" i="5"/>
  <c r="O214" i="5" s="1"/>
  <c r="G556" i="5"/>
  <c r="O556" i="5" s="1"/>
  <c r="W372" i="5"/>
  <c r="J757" i="5"/>
  <c r="P757" i="5" s="1"/>
  <c r="J598" i="5"/>
  <c r="P598" i="5" s="1"/>
  <c r="W598" i="5"/>
  <c r="G717" i="5"/>
  <c r="O717" i="5" s="1"/>
  <c r="G408" i="5"/>
  <c r="O408" i="5" s="1"/>
  <c r="G63" i="5"/>
  <c r="O63" i="5" s="1"/>
  <c r="W246" i="5"/>
  <c r="G246" i="5"/>
  <c r="O246" i="5" s="1"/>
  <c r="K136" i="5"/>
  <c r="J576" i="5"/>
  <c r="P576" i="5" s="1"/>
  <c r="J381" i="5"/>
  <c r="P381" i="5" s="1"/>
  <c r="G161" i="5"/>
  <c r="O161" i="5" s="1"/>
  <c r="W161" i="5"/>
  <c r="J516" i="5"/>
  <c r="P516" i="5" s="1"/>
  <c r="J688" i="5"/>
  <c r="P688" i="5" s="1"/>
  <c r="GN241" i="1"/>
  <c r="GM40" i="1"/>
  <c r="T104" i="5"/>
  <c r="GP384" i="1"/>
  <c r="T901" i="5"/>
  <c r="K903" i="5" s="1"/>
  <c r="J906" i="5" s="1"/>
  <c r="P906" i="5" s="1"/>
  <c r="AK321" i="1"/>
  <c r="T698" i="5"/>
  <c r="K703" i="5" s="1"/>
  <c r="J707" i="5" s="1"/>
  <c r="P707" i="5" s="1"/>
  <c r="AK257" i="1"/>
  <c r="T533" i="5"/>
  <c r="K537" i="5" s="1"/>
  <c r="T577" i="5"/>
  <c r="K582" i="5" s="1"/>
  <c r="GM184" i="1"/>
  <c r="T457" i="5"/>
  <c r="GM244" i="1"/>
  <c r="T555" i="5"/>
  <c r="GM125" i="1"/>
  <c r="T357" i="5"/>
  <c r="AL142" i="1"/>
  <c r="Y142" i="1" s="1"/>
  <c r="V321" i="5"/>
  <c r="K326" i="5" s="1"/>
  <c r="GN124" i="1"/>
  <c r="V349" i="5"/>
  <c r="K355" i="5" s="1"/>
  <c r="K93" i="5"/>
  <c r="T843" i="5"/>
  <c r="GM371" i="1"/>
  <c r="CY64" i="1"/>
  <c r="X64" i="1" s="1"/>
  <c r="CZ64" i="1"/>
  <c r="Y64" i="1" s="1"/>
  <c r="G806" i="5"/>
  <c r="O806" i="5" s="1"/>
  <c r="G834" i="5"/>
  <c r="O834" i="5" s="1"/>
  <c r="K519" i="5"/>
  <c r="J525" i="5" s="1"/>
  <c r="P525" i="5" s="1"/>
  <c r="CP203" i="1"/>
  <c r="O203" i="1" s="1"/>
  <c r="W576" i="5"/>
  <c r="W431" i="5"/>
  <c r="K354" i="5"/>
  <c r="G171" i="5"/>
  <c r="O171" i="5" s="1"/>
  <c r="G540" i="5"/>
  <c r="O540" i="5" s="1"/>
  <c r="K469" i="5"/>
  <c r="J472" i="5" s="1"/>
  <c r="P472" i="5" s="1"/>
  <c r="GN188" i="1"/>
  <c r="G472" i="5"/>
  <c r="O472" i="5" s="1"/>
  <c r="G606" i="5"/>
  <c r="O606" i="5" s="1"/>
  <c r="G20" i="5"/>
  <c r="V599" i="5"/>
  <c r="K604" i="5" s="1"/>
  <c r="J606" i="5" s="1"/>
  <c r="P606" i="5" s="1"/>
  <c r="X796" i="5"/>
  <c r="K30" i="5"/>
  <c r="J35" i="5" s="1"/>
  <c r="P35" i="5" s="1"/>
  <c r="CP28" i="1"/>
  <c r="O28" i="1" s="1"/>
  <c r="K434" i="5"/>
  <c r="J439" i="5" s="1"/>
  <c r="P439" i="5" s="1"/>
  <c r="CP180" i="1"/>
  <c r="O180" i="1" s="1"/>
  <c r="K38" i="5"/>
  <c r="J43" i="5" s="1"/>
  <c r="P43" i="5" s="1"/>
  <c r="CP29" i="1"/>
  <c r="O29" i="1" s="1"/>
  <c r="G18" i="5"/>
  <c r="X874" i="5"/>
  <c r="W459" i="5"/>
  <c r="CZ48" i="1"/>
  <c r="Y48" i="1" s="1"/>
  <c r="V136" i="5" s="1"/>
  <c r="K134" i="5" s="1"/>
  <c r="CY48" i="1"/>
  <c r="X48" i="1" s="1"/>
  <c r="T136" i="5" s="1"/>
  <c r="K133" i="5" s="1"/>
  <c r="GO365" i="1"/>
  <c r="GM131" i="1"/>
  <c r="CP47" i="1"/>
  <c r="O47" i="1" s="1"/>
  <c r="K130" i="5"/>
  <c r="K81" i="5"/>
  <c r="CP35" i="1"/>
  <c r="O35" i="1" s="1"/>
  <c r="GN35" i="1" s="1"/>
  <c r="K47" i="5"/>
  <c r="CP30" i="1"/>
  <c r="O30" i="1" s="1"/>
  <c r="GM370" i="1"/>
  <c r="T835" i="5"/>
  <c r="K840" i="5" s="1"/>
  <c r="AL257" i="1"/>
  <c r="V547" i="5"/>
  <c r="K553" i="5" s="1"/>
  <c r="GM246" i="1"/>
  <c r="V565" i="5"/>
  <c r="K563" i="5" s="1"/>
  <c r="GM195" i="1"/>
  <c r="GN33" i="1"/>
  <c r="AL386" i="1"/>
  <c r="V835" i="5"/>
  <c r="K841" i="5" s="1"/>
  <c r="GM293" i="1"/>
  <c r="CH257" i="1"/>
  <c r="AY257" i="1" s="1"/>
  <c r="GM198" i="1"/>
  <c r="T503" i="5"/>
  <c r="K500" i="5" s="1"/>
  <c r="J505" i="5" s="1"/>
  <c r="P505" i="5" s="1"/>
  <c r="GM178" i="1"/>
  <c r="GM135" i="1"/>
  <c r="GN130" i="1"/>
  <c r="T370" i="5"/>
  <c r="K365" i="5" s="1"/>
  <c r="AL205" i="1"/>
  <c r="V440" i="5"/>
  <c r="K445" i="5" s="1"/>
  <c r="J447" i="5" s="1"/>
  <c r="P447" i="5" s="1"/>
  <c r="GN46" i="1"/>
  <c r="GM382" i="1"/>
  <c r="V889" i="5"/>
  <c r="K892" i="5" s="1"/>
  <c r="J894" i="5" s="1"/>
  <c r="P894" i="5" s="1"/>
  <c r="K863" i="5"/>
  <c r="J864" i="5" s="1"/>
  <c r="P864" i="5" s="1"/>
  <c r="AD205" i="1"/>
  <c r="Q205" i="1" s="1"/>
  <c r="GN49" i="1"/>
  <c r="K733" i="5"/>
  <c r="GM201" i="1"/>
  <c r="CP41" i="1"/>
  <c r="O41" i="1" s="1"/>
  <c r="K113" i="5" s="1"/>
  <c r="T235" i="5"/>
  <c r="GN45" i="1"/>
  <c r="GN254" i="1"/>
  <c r="GM71" i="1"/>
  <c r="P142" i="1"/>
  <c r="F145" i="1" s="1"/>
  <c r="CP191" i="1"/>
  <c r="O191" i="1" s="1"/>
  <c r="AZ80" i="1"/>
  <c r="CI26" i="1"/>
  <c r="J494" i="5"/>
  <c r="P494" i="5" s="1"/>
  <c r="GO371" i="1"/>
  <c r="GN248" i="1"/>
  <c r="GN32" i="1"/>
  <c r="V55" i="5"/>
  <c r="K61" i="5" s="1"/>
  <c r="K51" i="5"/>
  <c r="K775" i="5"/>
  <c r="J780" i="5" s="1"/>
  <c r="P780" i="5" s="1"/>
  <c r="CP358" i="1"/>
  <c r="O358" i="1" s="1"/>
  <c r="CP306" i="1"/>
  <c r="O306" i="1" s="1"/>
  <c r="GN306" i="1" s="1"/>
  <c r="K260" i="5"/>
  <c r="CP72" i="1"/>
  <c r="O72" i="1" s="1"/>
  <c r="GN72" i="1" s="1"/>
  <c r="CP300" i="1"/>
  <c r="O300" i="1" s="1"/>
  <c r="GM300" i="1" s="1"/>
  <c r="W780" i="5"/>
  <c r="CP140" i="1"/>
  <c r="O140" i="1" s="1"/>
  <c r="K286" i="5"/>
  <c r="GM75" i="1"/>
  <c r="G372" i="5"/>
  <c r="O372" i="5" s="1"/>
  <c r="K535" i="5"/>
  <c r="CP241" i="1"/>
  <c r="O241" i="1" s="1"/>
  <c r="AB257" i="1" s="1"/>
  <c r="J312" i="5"/>
  <c r="P312" i="5" s="1"/>
  <c r="GM248" i="1"/>
  <c r="W484" i="5"/>
  <c r="W505" i="5"/>
  <c r="K379" i="5"/>
  <c r="GN133" i="1"/>
  <c r="GM133" i="1"/>
  <c r="K189" i="5"/>
  <c r="K468" i="5"/>
  <c r="GM187" i="1"/>
  <c r="W566" i="5"/>
  <c r="CP53" i="1"/>
  <c r="O53" i="1" s="1"/>
  <c r="K159" i="5" s="1"/>
  <c r="G882" i="5"/>
  <c r="O882" i="5" s="1"/>
  <c r="CP245" i="1"/>
  <c r="O245" i="1" s="1"/>
  <c r="K820" i="5"/>
  <c r="J824" i="5" s="1"/>
  <c r="P824" i="5" s="1"/>
  <c r="CP255" i="1"/>
  <c r="O255" i="1" s="1"/>
  <c r="GN255" i="1" s="1"/>
  <c r="K508" i="5"/>
  <c r="CP200" i="1"/>
  <c r="O200" i="1" s="1"/>
  <c r="K478" i="5"/>
  <c r="CP57" i="1"/>
  <c r="O57" i="1" s="1"/>
  <c r="K185" i="5"/>
  <c r="CP55" i="1"/>
  <c r="O55" i="1" s="1"/>
  <c r="GN131" i="1"/>
  <c r="GN308" i="1"/>
  <c r="T708" i="5"/>
  <c r="GN123" i="1"/>
  <c r="V347" i="5"/>
  <c r="K343" i="5" s="1"/>
  <c r="J348" i="5" s="1"/>
  <c r="P348" i="5" s="1"/>
  <c r="GM137" i="1"/>
  <c r="T389" i="5"/>
  <c r="GO368" i="1"/>
  <c r="V825" i="5"/>
  <c r="K831" i="5" s="1"/>
  <c r="GO374" i="1"/>
  <c r="T853" i="5"/>
  <c r="K849" i="5" s="1"/>
  <c r="J854" i="5" s="1"/>
  <c r="P854" i="5" s="1"/>
  <c r="AL321" i="1"/>
  <c r="AL291" i="1" s="1"/>
  <c r="V679" i="5"/>
  <c r="V257" i="5"/>
  <c r="K264" i="5" s="1"/>
  <c r="GN129" i="1"/>
  <c r="V369" i="5"/>
  <c r="K366" i="5" s="1"/>
  <c r="GO298" i="1"/>
  <c r="GM298" i="1"/>
  <c r="AP26" i="1"/>
  <c r="F89" i="1"/>
  <c r="K640" i="5"/>
  <c r="J645" i="5" s="1"/>
  <c r="P645" i="5" s="1"/>
  <c r="CP296" i="1"/>
  <c r="O296" i="1" s="1"/>
  <c r="G126" i="5"/>
  <c r="O126" i="5" s="1"/>
  <c r="K385" i="5"/>
  <c r="J391" i="5" s="1"/>
  <c r="P391" i="5" s="1"/>
  <c r="K624" i="5"/>
  <c r="J629" i="5" s="1"/>
  <c r="P629" i="5" s="1"/>
  <c r="CP294" i="1"/>
  <c r="O294" i="1" s="1"/>
  <c r="J408" i="5"/>
  <c r="P408" i="5" s="1"/>
  <c r="K873" i="5"/>
  <c r="GM378" i="1"/>
  <c r="G516" i="5"/>
  <c r="O516" i="5" s="1"/>
  <c r="K58" i="5"/>
  <c r="J63" i="5" s="1"/>
  <c r="P63" i="5" s="1"/>
  <c r="CP32" i="1"/>
  <c r="O32" i="1" s="1"/>
  <c r="GM32" i="1" s="1"/>
  <c r="W494" i="5"/>
  <c r="G697" i="5"/>
  <c r="O697" i="5" s="1"/>
  <c r="V671" i="5"/>
  <c r="X854" i="5"/>
  <c r="G256" i="5"/>
  <c r="O256" i="5" s="1"/>
  <c r="L299" i="5"/>
  <c r="AD386" i="1"/>
  <c r="GO380" i="1"/>
  <c r="GM309" i="1"/>
  <c r="T716" i="5"/>
  <c r="K734" i="5"/>
  <c r="GM311" i="1"/>
  <c r="GN189" i="1"/>
  <c r="AB205" i="1"/>
  <c r="O205" i="1" s="1"/>
  <c r="GN116" i="1"/>
  <c r="GN76" i="1"/>
  <c r="T287" i="5"/>
  <c r="K283" i="5" s="1"/>
  <c r="GN118" i="1"/>
  <c r="T321" i="5"/>
  <c r="K325" i="5" s="1"/>
  <c r="J328" i="5" s="1"/>
  <c r="P328" i="5" s="1"/>
  <c r="GM129" i="1"/>
  <c r="GM368" i="1"/>
  <c r="T825" i="5"/>
  <c r="K830" i="5" s="1"/>
  <c r="GM299" i="1"/>
  <c r="GM312" i="1"/>
  <c r="T727" i="5"/>
  <c r="GM363" i="1"/>
  <c r="GM301" i="1"/>
  <c r="T679" i="5"/>
  <c r="K676" i="5" s="1"/>
  <c r="GM120" i="1"/>
  <c r="GM128" i="1"/>
  <c r="AJ80" i="1"/>
  <c r="W80" i="1" s="1"/>
  <c r="K552" i="5"/>
  <c r="V159" i="5"/>
  <c r="K157" i="5" s="1"/>
  <c r="AD80" i="1"/>
  <c r="Q80" i="1" s="1"/>
  <c r="GN54" i="1"/>
  <c r="T160" i="5"/>
  <c r="K94" i="5"/>
  <c r="GM35" i="1"/>
  <c r="T78" i="5"/>
  <c r="K83" i="5" s="1"/>
  <c r="K156" i="5"/>
  <c r="GM39" i="1"/>
  <c r="GM193" i="1"/>
  <c r="J814" i="5"/>
  <c r="P814" i="5" s="1"/>
  <c r="G757" i="5"/>
  <c r="O757" i="5" s="1"/>
  <c r="AU239" i="1"/>
  <c r="F276" i="1"/>
  <c r="X747" i="5"/>
  <c r="K479" i="5"/>
  <c r="K453" i="5"/>
  <c r="CP67" i="1"/>
  <c r="O67" i="1" s="1"/>
  <c r="GM67" i="1" s="1"/>
  <c r="K238" i="5"/>
  <c r="K250" i="5"/>
  <c r="J256" i="5" s="1"/>
  <c r="P256" i="5" s="1"/>
  <c r="CP70" i="1"/>
  <c r="O70" i="1" s="1"/>
  <c r="X864" i="5"/>
  <c r="K454" i="5"/>
  <c r="CP377" i="1"/>
  <c r="O377" i="1" s="1"/>
  <c r="K867" i="5"/>
  <c r="CP197" i="1"/>
  <c r="O197" i="1" s="1"/>
  <c r="K188" i="5"/>
  <c r="J77" i="5"/>
  <c r="P77" i="5" s="1"/>
  <c r="K723" i="5"/>
  <c r="J729" i="5" s="1"/>
  <c r="P729" i="5" s="1"/>
  <c r="K573" i="5"/>
  <c r="J70" i="5"/>
  <c r="P70" i="5" s="1"/>
  <c r="K579" i="5"/>
  <c r="J588" i="5" s="1"/>
  <c r="P588" i="5" s="1"/>
  <c r="CP249" i="1"/>
  <c r="O249" i="1" s="1"/>
  <c r="GN249" i="1" s="1"/>
  <c r="CP65" i="1"/>
  <c r="O65" i="1" s="1"/>
  <c r="K218" i="5"/>
  <c r="J224" i="5" s="1"/>
  <c r="P224" i="5" s="1"/>
  <c r="CP66" i="1"/>
  <c r="O66" i="1" s="1"/>
  <c r="K228" i="5"/>
  <c r="J234" i="5" s="1"/>
  <c r="P234" i="5" s="1"/>
  <c r="GM34" i="1"/>
  <c r="GM188" i="1"/>
  <c r="GN75" i="1"/>
  <c r="AL114" i="1"/>
  <c r="AL355" i="1"/>
  <c r="Y386" i="1"/>
  <c r="AB176" i="1"/>
  <c r="AD26" i="1"/>
  <c r="X321" i="1"/>
  <c r="AK291" i="1"/>
  <c r="AI26" i="1"/>
  <c r="V80" i="1"/>
  <c r="AL239" i="1"/>
  <c r="Y257" i="1"/>
  <c r="AL176" i="1"/>
  <c r="Y205" i="1"/>
  <c r="Y321" i="1"/>
  <c r="AD355" i="1"/>
  <c r="Q386" i="1"/>
  <c r="GM305" i="1"/>
  <c r="GN305" i="1"/>
  <c r="GN127" i="1"/>
  <c r="GM127" i="1"/>
  <c r="GM123" i="1"/>
  <c r="AD291" i="1"/>
  <c r="Q321" i="1"/>
  <c r="F344" i="1"/>
  <c r="V291" i="1"/>
  <c r="GM192" i="1"/>
  <c r="GN192" i="1"/>
  <c r="GN121" i="1"/>
  <c r="GM121" i="1"/>
  <c r="AT26" i="1"/>
  <c r="F98" i="1"/>
  <c r="GM43" i="1"/>
  <c r="GN43" i="1"/>
  <c r="GN246" i="1"/>
  <c r="GM241" i="1"/>
  <c r="AQ239" i="1"/>
  <c r="F267" i="1"/>
  <c r="AP22" i="1"/>
  <c r="AP450" i="1"/>
  <c r="F427" i="1"/>
  <c r="AD114" i="1"/>
  <c r="Q142" i="1"/>
  <c r="CH239" i="1"/>
  <c r="F345" i="1"/>
  <c r="W291" i="1"/>
  <c r="T176" i="1"/>
  <c r="F226" i="1"/>
  <c r="AQ418" i="1"/>
  <c r="V355" i="1"/>
  <c r="F409" i="1"/>
  <c r="GM317" i="1"/>
  <c r="GO317" i="1"/>
  <c r="T291" i="1"/>
  <c r="F342" i="1"/>
  <c r="R257" i="1"/>
  <c r="AE239" i="1"/>
  <c r="AZ176" i="1"/>
  <c r="F216" i="1"/>
  <c r="BC22" i="1"/>
  <c r="BC450" i="1"/>
  <c r="F434" i="1"/>
  <c r="U355" i="1"/>
  <c r="F408" i="1"/>
  <c r="F393" i="1"/>
  <c r="AX355" i="1"/>
  <c r="S355" i="1"/>
  <c r="F401" i="1"/>
  <c r="CE239" i="1"/>
  <c r="AV257" i="1"/>
  <c r="GM249" i="1"/>
  <c r="T114" i="1"/>
  <c r="F163" i="1"/>
  <c r="AE114" i="1"/>
  <c r="R142" i="1"/>
  <c r="AO22" i="1"/>
  <c r="AO450" i="1"/>
  <c r="F422" i="1"/>
  <c r="AE291" i="1"/>
  <c r="R321" i="1"/>
  <c r="AF291" i="1"/>
  <c r="S321" i="1"/>
  <c r="AD176" i="1"/>
  <c r="BB22" i="1"/>
  <c r="F431" i="1"/>
  <c r="BB450" i="1"/>
  <c r="AX114" i="1"/>
  <c r="F149" i="1"/>
  <c r="GM124" i="1"/>
  <c r="CP42" i="1"/>
  <c r="O42" i="1" s="1"/>
  <c r="K114" i="5" s="1"/>
  <c r="BA176" i="1"/>
  <c r="F225" i="1"/>
  <c r="GM194" i="1"/>
  <c r="GN194" i="1"/>
  <c r="CY68" i="1"/>
  <c r="X68" i="1" s="1"/>
  <c r="CZ68" i="1"/>
  <c r="Y68" i="1" s="1"/>
  <c r="GM30" i="1"/>
  <c r="GM384" i="1"/>
  <c r="GN125" i="1"/>
  <c r="GM374" i="1"/>
  <c r="AZ239" i="1"/>
  <c r="F268" i="1"/>
  <c r="V176" i="1"/>
  <c r="F228" i="1"/>
  <c r="W114" i="1"/>
  <c r="F166" i="1"/>
  <c r="GM308" i="1"/>
  <c r="CF291" i="1"/>
  <c r="AW321" i="1"/>
  <c r="GN244" i="1"/>
  <c r="GM130" i="1"/>
  <c r="CH114" i="1"/>
  <c r="AY142" i="1"/>
  <c r="CJ26" i="1"/>
  <c r="BA80" i="1"/>
  <c r="AE26" i="1"/>
  <c r="R80" i="1"/>
  <c r="AC26" i="1"/>
  <c r="P80" i="1"/>
  <c r="CH80" i="1"/>
  <c r="CE80" i="1"/>
  <c r="CF80" i="1"/>
  <c r="GN309" i="1"/>
  <c r="AK386" i="1"/>
  <c r="CF239" i="1"/>
  <c r="AW257" i="1"/>
  <c r="S257" i="1"/>
  <c r="AF239" i="1"/>
  <c r="GN126" i="1"/>
  <c r="GM126" i="1"/>
  <c r="GM76" i="1"/>
  <c r="AE355" i="1"/>
  <c r="R386" i="1"/>
  <c r="U291" i="1"/>
  <c r="F343" i="1"/>
  <c r="AC176" i="1"/>
  <c r="P205" i="1"/>
  <c r="CH205" i="1"/>
  <c r="CE205" i="1"/>
  <c r="CF205" i="1"/>
  <c r="AF176" i="1"/>
  <c r="S205" i="1"/>
  <c r="CY78" i="1"/>
  <c r="X78" i="1" s="1"/>
  <c r="CZ78" i="1"/>
  <c r="Y78" i="1" s="1"/>
  <c r="V296" i="5" s="1"/>
  <c r="K294" i="5" s="1"/>
  <c r="GM69" i="1"/>
  <c r="GN69" i="1"/>
  <c r="GM52" i="1"/>
  <c r="GN52" i="1"/>
  <c r="GM38" i="1"/>
  <c r="GN38" i="1"/>
  <c r="AC355" i="1"/>
  <c r="CF386" i="1"/>
  <c r="P386" i="1"/>
  <c r="CH386" i="1"/>
  <c r="CE386" i="1"/>
  <c r="AZ291" i="1"/>
  <c r="F332" i="1"/>
  <c r="GM303" i="1"/>
  <c r="GO303" i="1"/>
  <c r="U239" i="1"/>
  <c r="F279" i="1"/>
  <c r="AJ176" i="1"/>
  <c r="W205" i="1"/>
  <c r="CY41" i="1"/>
  <c r="X41" i="1" s="1"/>
  <c r="CZ41" i="1"/>
  <c r="Y41" i="1" s="1"/>
  <c r="GN30" i="1"/>
  <c r="GN301" i="1"/>
  <c r="CH291" i="1"/>
  <c r="AY321" i="1"/>
  <c r="P291" i="1"/>
  <c r="F324" i="1"/>
  <c r="CF114" i="1"/>
  <c r="AW142" i="1"/>
  <c r="GM314" i="1"/>
  <c r="GO314" i="1"/>
  <c r="GM306" i="1"/>
  <c r="GM310" i="1"/>
  <c r="GN310" i="1"/>
  <c r="CG239" i="1"/>
  <c r="AX257" i="1"/>
  <c r="AK114" i="1"/>
  <c r="X142" i="1"/>
  <c r="GM50" i="1"/>
  <c r="GN50" i="1"/>
  <c r="AG26" i="1"/>
  <c r="T80" i="1"/>
  <c r="GM36" i="1"/>
  <c r="GN36" i="1"/>
  <c r="AZ355" i="1"/>
  <c r="F397" i="1"/>
  <c r="F341" i="1"/>
  <c r="BA291" i="1"/>
  <c r="AB321" i="1"/>
  <c r="P239" i="1"/>
  <c r="F260" i="1"/>
  <c r="U176" i="1"/>
  <c r="F227" i="1"/>
  <c r="AZ114" i="1"/>
  <c r="F153" i="1"/>
  <c r="AK205" i="1"/>
  <c r="GM319" i="1"/>
  <c r="GO319" i="1"/>
  <c r="AX176" i="1"/>
  <c r="F212" i="1"/>
  <c r="BA239" i="1"/>
  <c r="F277" i="1"/>
  <c r="R176" i="1"/>
  <c r="F219" i="1"/>
  <c r="CY42" i="1"/>
  <c r="X42" i="1" s="1"/>
  <c r="T114" i="5" s="1"/>
  <c r="CZ42" i="1"/>
  <c r="Y42" i="1" s="1"/>
  <c r="V114" i="5" s="1"/>
  <c r="GO370" i="1"/>
  <c r="GO315" i="1"/>
  <c r="GM315" i="1"/>
  <c r="GM316" i="1"/>
  <c r="GO316" i="1"/>
  <c r="GM243" i="1"/>
  <c r="GN243" i="1"/>
  <c r="AX291" i="1"/>
  <c r="F328" i="1"/>
  <c r="GM59" i="1"/>
  <c r="GN59" i="1"/>
  <c r="GN37" i="1"/>
  <c r="GM37" i="1"/>
  <c r="GN40" i="1"/>
  <c r="T355" i="1"/>
  <c r="F407" i="1"/>
  <c r="GN137" i="1"/>
  <c r="GM118" i="1"/>
  <c r="BA355" i="1"/>
  <c r="F406" i="1"/>
  <c r="Q239" i="1"/>
  <c r="F269" i="1"/>
  <c r="GN184" i="1"/>
  <c r="GN198" i="1"/>
  <c r="GP382" i="1"/>
  <c r="W355" i="1"/>
  <c r="F410" i="1"/>
  <c r="AV321" i="1"/>
  <c r="CE291" i="1"/>
  <c r="P114" i="1"/>
  <c r="AF114" i="1"/>
  <c r="S142" i="1"/>
  <c r="GN181" i="1"/>
  <c r="GM181" i="1"/>
  <c r="GN179" i="1"/>
  <c r="GM179" i="1"/>
  <c r="GM77" i="1"/>
  <c r="GN77" i="1"/>
  <c r="AK239" i="1"/>
  <c r="X257" i="1"/>
  <c r="GM247" i="1"/>
  <c r="GN247" i="1"/>
  <c r="F165" i="1"/>
  <c r="V114" i="1"/>
  <c r="AB142" i="1"/>
  <c r="CD386" i="1"/>
  <c r="GM376" i="1"/>
  <c r="GO376" i="1"/>
  <c r="W239" i="1"/>
  <c r="F281" i="1"/>
  <c r="GM252" i="1"/>
  <c r="GN252" i="1"/>
  <c r="U114" i="1"/>
  <c r="F164" i="1"/>
  <c r="AX26" i="1"/>
  <c r="F87" i="1"/>
  <c r="AX418" i="1"/>
  <c r="AF80" i="1"/>
  <c r="GN253" i="1"/>
  <c r="GM253" i="1"/>
  <c r="BA114" i="1"/>
  <c r="F162" i="1"/>
  <c r="AH26" i="1"/>
  <c r="U80" i="1"/>
  <c r="CE114" i="1"/>
  <c r="AV142" i="1"/>
  <c r="G299" i="5" l="1"/>
  <c r="G759" i="5"/>
  <c r="J566" i="5"/>
  <c r="P566" i="5" s="1"/>
  <c r="G908" i="5"/>
  <c r="J372" i="5"/>
  <c r="P372" i="5" s="1"/>
  <c r="G16" i="5"/>
  <c r="K677" i="5"/>
  <c r="J680" i="5" s="1"/>
  <c r="P680" i="5" s="1"/>
  <c r="J874" i="5"/>
  <c r="P874" i="5" s="1"/>
  <c r="J834" i="5"/>
  <c r="P834" i="5" s="1"/>
  <c r="G14" i="5"/>
  <c r="J194" i="5"/>
  <c r="P194" i="5" s="1"/>
  <c r="G527" i="5"/>
  <c r="J97" i="5"/>
  <c r="P97" i="5" s="1"/>
  <c r="J737" i="5"/>
  <c r="P737" i="5" s="1"/>
  <c r="W116" i="5"/>
  <c r="G15" i="5" s="1"/>
  <c r="AB239" i="1"/>
  <c r="O257" i="1"/>
  <c r="AK80" i="1"/>
  <c r="T113" i="5"/>
  <c r="K110" i="5" s="1"/>
  <c r="GN68" i="1"/>
  <c r="V244" i="5"/>
  <c r="K242" i="5" s="1"/>
  <c r="AJ26" i="1"/>
  <c r="GM377" i="1"/>
  <c r="CA386" i="1" s="1"/>
  <c r="GO377" i="1"/>
  <c r="CC386" i="1" s="1"/>
  <c r="GN70" i="1"/>
  <c r="GM70" i="1"/>
  <c r="J161" i="5"/>
  <c r="P161" i="5" s="1"/>
  <c r="GM53" i="1"/>
  <c r="GM294" i="1"/>
  <c r="CA321" i="1" s="1"/>
  <c r="GN294" i="1"/>
  <c r="K713" i="5"/>
  <c r="J717" i="5" s="1"/>
  <c r="P717" i="5" s="1"/>
  <c r="GN200" i="1"/>
  <c r="GM200" i="1"/>
  <c r="GM245" i="1"/>
  <c r="GN245" i="1"/>
  <c r="CB257" i="1" s="1"/>
  <c r="J540" i="5"/>
  <c r="P540" i="5" s="1"/>
  <c r="GN140" i="1"/>
  <c r="CB142" i="1" s="1"/>
  <c r="GM140" i="1"/>
  <c r="AB386" i="1"/>
  <c r="J844" i="5"/>
  <c r="P844" i="5" s="1"/>
  <c r="GN28" i="1"/>
  <c r="GM28" i="1"/>
  <c r="G608" i="5"/>
  <c r="GM48" i="1"/>
  <c r="AB80" i="1"/>
  <c r="O80" i="1" s="1"/>
  <c r="CB321" i="1"/>
  <c r="AS321" i="1" s="1"/>
  <c r="CC321" i="1"/>
  <c r="GN78" i="1"/>
  <c r="T296" i="5"/>
  <c r="K293" i="5" s="1"/>
  <c r="J297" i="5" s="1"/>
  <c r="P297" i="5" s="1"/>
  <c r="GN67" i="1"/>
  <c r="GM68" i="1"/>
  <c r="T244" i="5"/>
  <c r="K241" i="5" s="1"/>
  <c r="GM66" i="1"/>
  <c r="GN66" i="1"/>
  <c r="GM197" i="1"/>
  <c r="GN197" i="1"/>
  <c r="J459" i="5"/>
  <c r="P459" i="5" s="1"/>
  <c r="J556" i="5"/>
  <c r="P556" i="5" s="1"/>
  <c r="J288" i="5"/>
  <c r="P288" i="5" s="1"/>
  <c r="GN300" i="1"/>
  <c r="GN57" i="1"/>
  <c r="GM57" i="1"/>
  <c r="J266" i="5"/>
  <c r="P266" i="5" s="1"/>
  <c r="J54" i="5"/>
  <c r="P54" i="5" s="1"/>
  <c r="J87" i="5"/>
  <c r="P87" i="5" s="1"/>
  <c r="GN180" i="1"/>
  <c r="CB205" i="1" s="1"/>
  <c r="GM180" i="1"/>
  <c r="GM255" i="1"/>
  <c r="J359" i="5"/>
  <c r="P359" i="5" s="1"/>
  <c r="CA142" i="1"/>
  <c r="CA114" i="1" s="1"/>
  <c r="GM296" i="1"/>
  <c r="GN296" i="1"/>
  <c r="J484" i="5"/>
  <c r="P484" i="5" s="1"/>
  <c r="F91" i="1"/>
  <c r="AZ26" i="1"/>
  <c r="J138" i="5"/>
  <c r="P138" i="5" s="1"/>
  <c r="GM203" i="1"/>
  <c r="GN203" i="1"/>
  <c r="GN64" i="1"/>
  <c r="V213" i="5"/>
  <c r="K211" i="5" s="1"/>
  <c r="AZ418" i="1"/>
  <c r="AZ22" i="1" s="1"/>
  <c r="AL80" i="1"/>
  <c r="Y80" i="1" s="1"/>
  <c r="V113" i="5"/>
  <c r="K111" i="5" s="1"/>
  <c r="GN53" i="1"/>
  <c r="G16" i="2"/>
  <c r="G18" i="2" s="1"/>
  <c r="I17" i="5"/>
  <c r="GN65" i="1"/>
  <c r="GM65" i="1"/>
  <c r="GM72" i="1"/>
  <c r="GM55" i="1"/>
  <c r="GN55" i="1"/>
  <c r="GM358" i="1"/>
  <c r="GN358" i="1"/>
  <c r="CB386" i="1" s="1"/>
  <c r="GN191" i="1"/>
  <c r="GM191" i="1"/>
  <c r="CA205" i="1" s="1"/>
  <c r="GN47" i="1"/>
  <c r="GM47" i="1"/>
  <c r="GN29" i="1"/>
  <c r="GM29" i="1"/>
  <c r="GM64" i="1"/>
  <c r="T213" i="5"/>
  <c r="K210" i="5" s="1"/>
  <c r="J214" i="5" s="1"/>
  <c r="P214" i="5" s="1"/>
  <c r="GN48" i="1"/>
  <c r="AR142" i="1"/>
  <c r="AL26" i="1"/>
  <c r="AK26" i="1"/>
  <c r="X80" i="1"/>
  <c r="CB291" i="1"/>
  <c r="CC291" i="1"/>
  <c r="AT321" i="1"/>
  <c r="AB114" i="1"/>
  <c r="O142" i="1"/>
  <c r="T26" i="1"/>
  <c r="F101" i="1"/>
  <c r="T418" i="1"/>
  <c r="X114" i="1"/>
  <c r="F167" i="1"/>
  <c r="CE355" i="1"/>
  <c r="AV386" i="1"/>
  <c r="CE176" i="1"/>
  <c r="AV205" i="1"/>
  <c r="CH26" i="1"/>
  <c r="AY80" i="1"/>
  <c r="AW291" i="1"/>
  <c r="F327" i="1"/>
  <c r="AO18" i="1"/>
  <c r="F454" i="1"/>
  <c r="F147" i="1"/>
  <c r="AV114" i="1"/>
  <c r="AF26" i="1"/>
  <c r="S80" i="1"/>
  <c r="X239" i="1"/>
  <c r="F282" i="1"/>
  <c r="S114" i="1"/>
  <c r="F157" i="1"/>
  <c r="AZ450" i="1"/>
  <c r="AK176" i="1"/>
  <c r="X205" i="1"/>
  <c r="AB291" i="1"/>
  <c r="O321" i="1"/>
  <c r="CH355" i="1"/>
  <c r="AY386" i="1"/>
  <c r="S176" i="1"/>
  <c r="F220" i="1"/>
  <c r="CH176" i="1"/>
  <c r="AY205" i="1"/>
  <c r="S239" i="1"/>
  <c r="F272" i="1"/>
  <c r="P26" i="1"/>
  <c r="F83" i="1"/>
  <c r="P418" i="1"/>
  <c r="BA26" i="1"/>
  <c r="F100" i="1"/>
  <c r="BA418" i="1"/>
  <c r="Q176" i="1"/>
  <c r="F217" i="1"/>
  <c r="R291" i="1"/>
  <c r="F335" i="1"/>
  <c r="BC18" i="1"/>
  <c r="F466" i="1"/>
  <c r="GM78" i="1"/>
  <c r="GM41" i="1"/>
  <c r="Y176" i="1"/>
  <c r="F231" i="1"/>
  <c r="W26" i="1"/>
  <c r="F104" i="1"/>
  <c r="W418" i="1"/>
  <c r="O176" i="1"/>
  <c r="F207" i="1"/>
  <c r="Y114" i="1"/>
  <c r="F168" i="1"/>
  <c r="CD355" i="1"/>
  <c r="AU386" i="1"/>
  <c r="AV291" i="1"/>
  <c r="F326" i="1"/>
  <c r="AX239" i="1"/>
  <c r="F264" i="1"/>
  <c r="AW114" i="1"/>
  <c r="F148" i="1"/>
  <c r="AY291" i="1"/>
  <c r="F329" i="1"/>
  <c r="P355" i="1"/>
  <c r="F389" i="1"/>
  <c r="P176" i="1"/>
  <c r="F208" i="1"/>
  <c r="R355" i="1"/>
  <c r="F400" i="1"/>
  <c r="AW239" i="1"/>
  <c r="F263" i="1"/>
  <c r="CF26" i="1"/>
  <c r="AW80" i="1"/>
  <c r="GN42" i="1"/>
  <c r="GM42" i="1"/>
  <c r="BB18" i="1"/>
  <c r="F463" i="1"/>
  <c r="R114" i="1"/>
  <c r="F156" i="1"/>
  <c r="AQ22" i="1"/>
  <c r="AQ450" i="1"/>
  <c r="F428" i="1"/>
  <c r="V26" i="1"/>
  <c r="F103" i="1"/>
  <c r="V418" i="1"/>
  <c r="X291" i="1"/>
  <c r="F346" i="1"/>
  <c r="AX22" i="1"/>
  <c r="AX450" i="1"/>
  <c r="F425" i="1"/>
  <c r="U26" i="1"/>
  <c r="F102" i="1"/>
  <c r="U418" i="1"/>
  <c r="CF355" i="1"/>
  <c r="AW386" i="1"/>
  <c r="CF176" i="1"/>
  <c r="AW205" i="1"/>
  <c r="CE26" i="1"/>
  <c r="AV80" i="1"/>
  <c r="R26" i="1"/>
  <c r="F94" i="1"/>
  <c r="R418" i="1"/>
  <c r="S291" i="1"/>
  <c r="F336" i="1"/>
  <c r="AV239" i="1"/>
  <c r="F262" i="1"/>
  <c r="R239" i="1"/>
  <c r="F271" i="1"/>
  <c r="AY239" i="1"/>
  <c r="F265" i="1"/>
  <c r="AP18" i="1"/>
  <c r="F459" i="1"/>
  <c r="CA257" i="1"/>
  <c r="Q355" i="1"/>
  <c r="F398" i="1"/>
  <c r="Y239" i="1"/>
  <c r="F283" i="1"/>
  <c r="Q26" i="1"/>
  <c r="F92" i="1"/>
  <c r="Q418" i="1"/>
  <c r="Y355" i="1"/>
  <c r="F412" i="1"/>
  <c r="AB26" i="1"/>
  <c r="W176" i="1"/>
  <c r="F229" i="1"/>
  <c r="AK355" i="1"/>
  <c r="X386" i="1"/>
  <c r="AY114" i="1"/>
  <c r="F150" i="1"/>
  <c r="Q114" i="1"/>
  <c r="F154" i="1"/>
  <c r="F333" i="1"/>
  <c r="Q291" i="1"/>
  <c r="Y291" i="1"/>
  <c r="F347" i="1"/>
  <c r="GN41" i="1"/>
  <c r="O239" i="1"/>
  <c r="F259" i="1"/>
  <c r="J759" i="5" l="1"/>
  <c r="J246" i="5"/>
  <c r="P246" i="5" s="1"/>
  <c r="J410" i="5"/>
  <c r="J527" i="5"/>
  <c r="J116" i="5"/>
  <c r="P116" i="5" s="1"/>
  <c r="J299" i="5" s="1"/>
  <c r="J908" i="5"/>
  <c r="AR205" i="1"/>
  <c r="CA176" i="1"/>
  <c r="AT386" i="1"/>
  <c r="CC355" i="1"/>
  <c r="AS205" i="1"/>
  <c r="CB176" i="1"/>
  <c r="AR386" i="1"/>
  <c r="CA355" i="1"/>
  <c r="AS142" i="1"/>
  <c r="AS114" i="1" s="1"/>
  <c r="CB114" i="1"/>
  <c r="AR321" i="1"/>
  <c r="CA291" i="1"/>
  <c r="AS257" i="1"/>
  <c r="CB239" i="1"/>
  <c r="CB80" i="1"/>
  <c r="CA80" i="1"/>
  <c r="CA26" i="1" s="1"/>
  <c r="AS386" i="1"/>
  <c r="CB355" i="1"/>
  <c r="F429" i="1"/>
  <c r="O386" i="1"/>
  <c r="AB355" i="1"/>
  <c r="J608" i="5"/>
  <c r="CB26" i="1"/>
  <c r="AS80" i="1"/>
  <c r="AR80" i="1"/>
  <c r="F159" i="1"/>
  <c r="AY355" i="1"/>
  <c r="F394" i="1"/>
  <c r="CA239" i="1"/>
  <c r="AR257" i="1"/>
  <c r="AW355" i="1"/>
  <c r="F392" i="1"/>
  <c r="AU355" i="1"/>
  <c r="F405" i="1"/>
  <c r="AU418" i="1"/>
  <c r="X176" i="1"/>
  <c r="F230" i="1"/>
  <c r="O114" i="1"/>
  <c r="F144" i="1"/>
  <c r="AT291" i="1"/>
  <c r="F339" i="1"/>
  <c r="AT418" i="1"/>
  <c r="AR176" i="1"/>
  <c r="F232" i="1"/>
  <c r="F233" i="1" s="1"/>
  <c r="J530" i="5" s="1"/>
  <c r="AS176" i="1"/>
  <c r="F222" i="1"/>
  <c r="AR291" i="1"/>
  <c r="F348" i="1"/>
  <c r="F349" i="1" s="1"/>
  <c r="J762" i="5" s="1"/>
  <c r="Q22" i="1"/>
  <c r="Q450" i="1"/>
  <c r="F430" i="1"/>
  <c r="S26" i="1"/>
  <c r="F95" i="1"/>
  <c r="S418" i="1"/>
  <c r="AY26" i="1"/>
  <c r="F88" i="1"/>
  <c r="AY418" i="1"/>
  <c r="AV355" i="1"/>
  <c r="F391" i="1"/>
  <c r="T22" i="1"/>
  <c r="F439" i="1"/>
  <c r="T450" i="1"/>
  <c r="AR355" i="1"/>
  <c r="F413" i="1"/>
  <c r="F414" i="1" s="1"/>
  <c r="AS239" i="1"/>
  <c r="F274" i="1"/>
  <c r="AV26" i="1"/>
  <c r="F85" i="1"/>
  <c r="AV418" i="1"/>
  <c r="AR114" i="1"/>
  <c r="F169" i="1"/>
  <c r="F170" i="1" s="1"/>
  <c r="J413" i="5" s="1"/>
  <c r="X355" i="1"/>
  <c r="F411" i="1"/>
  <c r="O26" i="1"/>
  <c r="F82" i="1"/>
  <c r="O418" i="1"/>
  <c r="R22" i="1"/>
  <c r="R450" i="1"/>
  <c r="F432" i="1"/>
  <c r="AW176" i="1"/>
  <c r="F211" i="1"/>
  <c r="U22" i="1"/>
  <c r="U450" i="1"/>
  <c r="F440" i="1"/>
  <c r="AX18" i="1"/>
  <c r="F457" i="1"/>
  <c r="V22" i="1"/>
  <c r="F441" i="1"/>
  <c r="V450" i="1"/>
  <c r="AQ18" i="1"/>
  <c r="F460" i="1"/>
  <c r="AW26" i="1"/>
  <c r="F86" i="1"/>
  <c r="AW418" i="1"/>
  <c r="W22" i="1"/>
  <c r="F442" i="1"/>
  <c r="W450" i="1"/>
  <c r="P22" i="1"/>
  <c r="F421" i="1"/>
  <c r="P450" i="1"/>
  <c r="O291" i="1"/>
  <c r="F323" i="1"/>
  <c r="AT355" i="1"/>
  <c r="F404" i="1"/>
  <c r="AS291" i="1"/>
  <c r="F338" i="1"/>
  <c r="X26" i="1"/>
  <c r="F105" i="1"/>
  <c r="X418" i="1"/>
  <c r="Y26" i="1"/>
  <c r="F106" i="1"/>
  <c r="Y418" i="1"/>
  <c r="AY176" i="1"/>
  <c r="F213" i="1"/>
  <c r="AZ18" i="1"/>
  <c r="F461" i="1"/>
  <c r="AV176" i="1"/>
  <c r="F210" i="1"/>
  <c r="BA22" i="1"/>
  <c r="BA450" i="1"/>
  <c r="F438" i="1"/>
  <c r="I19" i="5" l="1"/>
  <c r="G19" i="5" s="1"/>
  <c r="O355" i="1"/>
  <c r="F388" i="1"/>
  <c r="F403" i="1"/>
  <c r="AS355" i="1"/>
  <c r="F171" i="1"/>
  <c r="F172" i="1" s="1"/>
  <c r="AU22" i="1"/>
  <c r="AU450" i="1"/>
  <c r="F437" i="1"/>
  <c r="AW22" i="1"/>
  <c r="AW450" i="1"/>
  <c r="F424" i="1"/>
  <c r="R18" i="1"/>
  <c r="F464" i="1"/>
  <c r="T18" i="1"/>
  <c r="F471" i="1"/>
  <c r="S22" i="1"/>
  <c r="F433" i="1"/>
  <c r="S450" i="1"/>
  <c r="Q18" i="1"/>
  <c r="F462" i="1"/>
  <c r="AT22" i="1"/>
  <c r="F436" i="1"/>
  <c r="AT450" i="1"/>
  <c r="AR239" i="1"/>
  <c r="F284" i="1"/>
  <c r="F285" i="1" s="1"/>
  <c r="J611" i="5" s="1"/>
  <c r="AS26" i="1"/>
  <c r="F97" i="1"/>
  <c r="AS418" i="1"/>
  <c r="X22" i="1"/>
  <c r="F443" i="1"/>
  <c r="X450" i="1"/>
  <c r="W18" i="1"/>
  <c r="F474" i="1"/>
  <c r="V18" i="1"/>
  <c r="F473" i="1"/>
  <c r="AV22" i="1"/>
  <c r="AV450" i="1"/>
  <c r="F423" i="1"/>
  <c r="AY22" i="1"/>
  <c r="F426" i="1"/>
  <c r="AY450" i="1"/>
  <c r="BA18" i="1"/>
  <c r="F470" i="1"/>
  <c r="Y22" i="1"/>
  <c r="Y450" i="1"/>
  <c r="F444" i="1"/>
  <c r="P18" i="1"/>
  <c r="F453" i="1"/>
  <c r="O22" i="1"/>
  <c r="O450" i="1"/>
  <c r="F420" i="1"/>
  <c r="F415" i="1"/>
  <c r="F416" i="1" s="1"/>
  <c r="F350" i="1"/>
  <c r="F351" i="1" s="1"/>
  <c r="F234" i="1"/>
  <c r="F235" i="1" s="1"/>
  <c r="AR26" i="1"/>
  <c r="F107" i="1"/>
  <c r="F108" i="1" s="1"/>
  <c r="J302" i="5" s="1"/>
  <c r="AR418" i="1"/>
  <c r="U18" i="1"/>
  <c r="F472" i="1"/>
  <c r="H16" i="2" l="1"/>
  <c r="H18" i="2" s="1"/>
  <c r="I18" i="5"/>
  <c r="F16" i="2"/>
  <c r="F18" i="2" s="1"/>
  <c r="I16" i="5"/>
  <c r="J16" i="2"/>
  <c r="J18" i="2" s="1"/>
  <c r="I20" i="5"/>
  <c r="O18" i="1"/>
  <c r="F452" i="1"/>
  <c r="S18" i="1"/>
  <c r="F465" i="1"/>
  <c r="AW18" i="1"/>
  <c r="F456" i="1"/>
  <c r="Y18" i="1"/>
  <c r="F476" i="1"/>
  <c r="AY18" i="1"/>
  <c r="F458" i="1"/>
  <c r="AV18" i="1"/>
  <c r="F455" i="1"/>
  <c r="F286" i="1"/>
  <c r="F287" i="1"/>
  <c r="AR22" i="1"/>
  <c r="AR450" i="1"/>
  <c r="F445" i="1"/>
  <c r="F446" i="1" s="1"/>
  <c r="J910" i="5" s="1"/>
  <c r="AS22" i="1"/>
  <c r="AS450" i="1"/>
  <c r="F435" i="1"/>
  <c r="F109" i="1"/>
  <c r="F110" i="1" s="1"/>
  <c r="X18" i="1"/>
  <c r="F475" i="1"/>
  <c r="AT18" i="1"/>
  <c r="F468" i="1"/>
  <c r="AU18" i="1"/>
  <c r="F469" i="1"/>
  <c r="E16" i="2" l="1"/>
  <c r="I16" i="2" s="1"/>
  <c r="I18" i="2" s="1"/>
  <c r="I15" i="5"/>
  <c r="AS18" i="1"/>
  <c r="F467" i="1"/>
  <c r="F447" i="1"/>
  <c r="J911" i="5" s="1"/>
  <c r="AR18" i="1"/>
  <c r="F477" i="1"/>
  <c r="F448" i="1" l="1"/>
  <c r="E18" i="2"/>
  <c r="J912" i="5" l="1"/>
  <c r="I14" i="5"/>
</calcChain>
</file>

<file path=xl/sharedStrings.xml><?xml version="1.0" encoding="utf-8"?>
<sst xmlns="http://schemas.openxmlformats.org/spreadsheetml/2006/main" count="16333" uniqueCount="1390">
  <si>
    <t>Smeta.RU  (495) 974-1589</t>
  </si>
  <si>
    <t>_PS_</t>
  </si>
  <si>
    <t>Smeta.RU</t>
  </si>
  <si>
    <t/>
  </si>
  <si>
    <t>Новый объект</t>
  </si>
  <si>
    <t>на капитальный ремонт помещений туалетов 3,4 этажей здания учебного корпуса Московского промышленного колледжа - структурного подразделения НИЯУ  МИФИ по адресу: г.Москва,Холодильный переулок,д.1,корп.1,стр.2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</si>
  <si>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</si>
  <si>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</si>
  <si>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</si>
  <si>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</si>
  <si>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</si>
  <si>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</si>
  <si>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 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</si>
  <si>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</si>
  <si>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</si>
  <si>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</si>
  <si>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</si>
  <si>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</si>
  <si>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</si>
  <si>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</si>
  <si>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</si>
  <si>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</si>
  <si>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</si>
  <si>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</si>
  <si>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</si>
  <si>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</si>
  <si>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ФЕР-2001, 46-04-012-01, приказ Минстроя России №1039/пр от 30.12.2016г.</t>
  </si>
  <si>
    <t>3</t>
  </si>
  <si>
    <t>58-20-1</t>
  </si>
  <si>
    <t>Смена обделок из листовой стали (поясков, сандриков, отливов, карнизов) шириной до 0,4 м</t>
  </si>
  <si>
    <t>100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</si>
  <si>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</si>
  <si>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</si>
  <si>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</si>
  <si>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</si>
  <si>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3,1</t>
  </si>
  <si>
    <t>08.1.02.03-0021</t>
  </si>
  <si>
    <t>Водоотлив оконный шириной планки 250 мм из оцинкованной стали с полимерным покрытием</t>
  </si>
  <si>
    <t>П.М</t>
  </si>
  <si>
    <t>ФССЦ-2001, 08.1.02.03-0021, приказ Минстроя России №1039/пр от 30.12.2016г.</t>
  </si>
  <si>
    <t>4</t>
  </si>
  <si>
    <t>63-7-5</t>
  </si>
  <si>
    <t>Разборка облицовки стен из керамических глазурованных плиток</t>
  </si>
  <si>
    <t>ФЕР-2001, 63-7-5, приказ Минстроя России №1039/пр от 30.12.2016г.</t>
  </si>
  <si>
    <t>Стекольные, обойные, облицовочные работы</t>
  </si>
  <si>
    <t>рФЕР-63</t>
  </si>
  <si>
    <t>5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</si>
  <si>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</si>
  <si>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</si>
  <si>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</si>
  <si>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6</t>
  </si>
  <si>
    <t>46-04-001-04</t>
  </si>
  <si>
    <t>Разборка кирпичного пъедестала</t>
  </si>
  <si>
    <t>м3</t>
  </si>
  <si>
    <t>ФЕР-2001, 46-04-001-04, приказ Минстроя России №1039/пр от 30.12.2016г.</t>
  </si>
  <si>
    <t>7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</si>
  <si>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</si>
  <si>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</si>
  <si>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</si>
  <si>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Полы</t>
  </si>
  <si>
    <t>рФЕР-57</t>
  </si>
  <si>
    <t>7,1</t>
  </si>
  <si>
    <t>01.7.07.07</t>
  </si>
  <si>
    <t>Строительный мусор</t>
  </si>
  <si>
    <t>т</t>
  </si>
  <si>
    <t>8</t>
  </si>
  <si>
    <t>57-2-4</t>
  </si>
  <si>
    <t>Разборка покрытий полов цементных толщиной до 150 мм</t>
  </si>
  <si>
    <t>ФЕР-2001, 57-2-4, приказ Минстроя России №1039/пр от 30.12.2016г.</t>
  </si>
  <si>
    <t>8,1</t>
  </si>
  <si>
    <t>9</t>
  </si>
  <si>
    <t>13-06-003-01</t>
  </si>
  <si>
    <t>Очистка поверхности щетками</t>
  </si>
  <si>
    <t>м2</t>
  </si>
  <si>
    <t>ФЕР-2001, 13-06-003-01, приказ Минстроя России №1039/пр от 30.12.2016г.</t>
  </si>
  <si>
    <t>)*1,25</t>
  </si>
  <si>
    <t>)*1,15</t>
  </si>
  <si>
    <t>Защита строительных конструкций</t>
  </si>
  <si>
    <t>ФЕР-13</t>
  </si>
  <si>
    <t>Поправка: МДС 81-35.2004, п.4.7</t>
  </si>
  <si>
    <t>10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</si>
  <si>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</si>
  <si>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</si>
  <si>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</si>
  <si>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Деревянные конструкции</t>
  </si>
  <si>
    <t>ФЕР-10</t>
  </si>
  <si>
    <t>10,1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</si>
  <si>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</si>
  <si>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</si>
  <si>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</si>
  <si>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</si>
  <si>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10,2</t>
  </si>
  <si>
    <t>11.2.02.01-0021</t>
  </si>
  <si>
    <t>Блоки дверные внутренние двупольные глухие шлифованные, из массива сосны, без покрытия 1000х2000 мм</t>
  </si>
  <si>
    <t>ФССЦ-2001, 11.2.02.01-0021, приказ Минстроя России №1039/пр от 30.12.2016г.</t>
  </si>
  <si>
    <t>10,3</t>
  </si>
  <si>
    <t>11.2.02.01-0031</t>
  </si>
  <si>
    <t>Блоки дверные внутренние однопольные глухие шлифованные, из массива сосны, без покрытия 900х2000</t>
  </si>
  <si>
    <t>ФССЦ-2001, 11.2.02.01-0031, приказ Минстроя России №1039/пр от 30.12.2016г.</t>
  </si>
  <si>
    <t>11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</si>
  <si>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</si>
  <si>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</si>
  <si>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</si>
  <si>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</si>
  <si>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Металлические конструкции</t>
  </si>
  <si>
    <t>ФЕР-09</t>
  </si>
  <si>
    <t>11,1</t>
  </si>
  <si>
    <t>01.7.04.01-0002</t>
  </si>
  <si>
    <t>Доводчик дверной гидравлический TS-68 с зубчатым приводом (нагрузка до 90 кг)</t>
  </si>
  <si>
    <t>шт.</t>
  </si>
  <si>
    <t>ФССЦ-2001, 01.7.04.01-0002, приказ Минстроя России №1039/пр от 30.12.2016г.</t>
  </si>
  <si>
    <t>11,2</t>
  </si>
  <si>
    <t>01.7.04.11-0041</t>
  </si>
  <si>
    <t>Упор  стальной</t>
  </si>
  <si>
    <t>ФССЦ-2001, 01.7.04.11-0041, приказ Минстроя России №1039/пр от 30.12.2016г.</t>
  </si>
  <si>
    <t>12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</si>
  <si>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</si>
  <si>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</si>
  <si>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</si>
  <si>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12,1</t>
  </si>
  <si>
    <t>11.3.02.03</t>
  </si>
  <si>
    <t>Блоки оконные пластиковые</t>
  </si>
  <si>
    <t>12,2</t>
  </si>
  <si>
    <t>11.3.02.01-0005</t>
  </si>
  <si>
    <t>Блок оконный пластиковый двустворчатый, глухой с двухкамерным стеклопакетом (32 мм), площадью до 2,5 м2</t>
  </si>
  <si>
    <t>ФССЦ-2001, 11.3.02.01-0005, приказ Минстроя России №1039/пр от 30.12.2016г.</t>
  </si>
  <si>
    <t>13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</si>
  <si>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</si>
  <si>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</si>
  <si>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</si>
  <si>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13,1</t>
  </si>
  <si>
    <t>11.3.03.01-0007</t>
  </si>
  <si>
    <t>Доски подоконные ПВХ, шириной 400 мм</t>
  </si>
  <si>
    <t>м</t>
  </si>
  <si>
    <t>ФССЦ-2001, 11.3.03.01-0007, приказ Минстроя России №1039/пр от 30.12.2016г.</t>
  </si>
  <si>
    <t>14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</si>
  <si>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</si>
  <si>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</si>
  <si>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</si>
  <si>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</si>
  <si>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</si>
  <si>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14,1</t>
  </si>
  <si>
    <t>14.4.01.21</t>
  </si>
  <si>
    <t>Грунтовка</t>
  </si>
  <si>
    <t>14,2</t>
  </si>
  <si>
    <t>14.4.01.02-0022</t>
  </si>
  <si>
    <t>Грунтовка акриловая CAPAGRUND, адгезионная, CAPAROL</t>
  </si>
  <si>
    <t>л</t>
  </si>
  <si>
    <t>ФССЦ-2001, 14.4.01.02-0022, приказ Минстроя России №1039/пр от 30.12.2016г.</t>
  </si>
  <si>
    <t>15</t>
  </si>
  <si>
    <t>61-7-1</t>
  </si>
  <si>
    <t>Ремонт штукатурки откосов внутри здания по камню и бетону цементно-песчаным раствором прямолинейных</t>
  </si>
  <si>
    <t>ФЕР-2001, 61-7-1, приказ Минстроя России №1039/пр от 30.12.2016г.</t>
  </si>
  <si>
    <t>Штукатрурные работы</t>
  </si>
  <si>
    <t>рФЕР-61</t>
  </si>
  <si>
    <t>16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</si>
  <si>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</si>
  <si>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</si>
  <si>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</si>
  <si>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17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</si>
  <si>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</si>
  <si>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</si>
  <si>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</si>
  <si>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17,1</t>
  </si>
  <si>
    <t>01.6.01.11</t>
  </si>
  <si>
    <t>Листы облицовочные декоративные</t>
  </si>
  <si>
    <t>17,2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</si>
  <si>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</si>
  <si>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</si>
  <si>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</si>
  <si>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17,3</t>
  </si>
  <si>
    <t>14.1.02.03-0002</t>
  </si>
  <si>
    <t>Клей ПВА</t>
  </si>
  <si>
    <t>кг</t>
  </si>
  <si>
    <t>ФССЦ-2001, 14.1.02.03-0002, приказ Минстроя России №1039/пр от 30.12.2016г.</t>
  </si>
  <si>
    <t>18</t>
  </si>
  <si>
    <t>10-01-036-01</t>
  </si>
  <si>
    <t>Установка уголков ПВХ на клее</t>
  </si>
  <si>
    <t>ФЕР-2001, 10-01-036-01, приказ Минстроя России №1039/пр от 30.12.2016г.</t>
  </si>
  <si>
    <t>18,1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</si>
  <si>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</si>
  <si>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</si>
  <si>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</si>
  <si>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</si>
  <si>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19</t>
  </si>
  <si>
    <t>15-01-019-01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</si>
  <si>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t>
  </si>
  <si>
    <t>ФЕР-2001, 15-01-019-01, приказ Минстроя России №1039/пр от 30.12.2016г.</t>
  </si>
  <si>
    <t>19,1</t>
  </si>
  <si>
    <t>06.2.01.02-0012</t>
  </si>
  <si>
    <t>Плитки керамические глазурованные для внутренней облицовки стен гладкие без завала цветные (однотонные) 300х300мм</t>
  </si>
  <si>
    <t>ФССЦ-2001, 06.2.01.02-0012, приказ Минстроя России №1039/пр от 30.12.2016г.</t>
  </si>
  <si>
    <t>20</t>
  </si>
  <si>
    <t>11-01-004-05</t>
  </si>
  <si>
    <t>Устройство гидроизоляции обмазочной  Litokol ELASTOCEM Mono в один слой толщиной 2 мм с выходом на стену 150 мм</t>
  </si>
  <si>
    <t>ФЕР-2001, 11-01-004-05, приказ Минстроя России №1039/пр от 30.12.2016г.</t>
  </si>
  <si>
    <t>ФЕР-11</t>
  </si>
  <si>
    <t>21</t>
  </si>
  <si>
    <t>11-01-004-06</t>
  </si>
  <si>
    <t>Устройство гидроизоляции обмазочной на каждый последующий слой толщиной 1 мм добавлять к расценке 11-01-004-05</t>
  </si>
  <si>
    <t>ФЕР-2001, 11-01-004-06, приказ Минстроя России №1039/пр от 30.12.2016г.</t>
  </si>
  <si>
    <t>22</t>
  </si>
  <si>
    <t>11-01-011-01</t>
  </si>
  <si>
    <t>Устройство стяжек цементных толщиной 20 мм (толщ. 70 мм)</t>
  </si>
  <si>
    <t>ФЕР-2001, 11-01-011-01, приказ Минстроя России №1039/пр от 30.12.2016г.</t>
  </si>
  <si>
    <t>22,1</t>
  </si>
  <si>
    <t>04.3.01.09</t>
  </si>
  <si>
    <t>Раствор готовый кладочный тяжелый цементный</t>
  </si>
  <si>
    <t>22,2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</si>
  <si>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</si>
  <si>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</si>
  <si>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</si>
  <si>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23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</si>
  <si>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</si>
  <si>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</si>
  <si>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</si>
  <si>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*9</t>
  </si>
  <si>
    <t>*9)*1,25</t>
  </si>
  <si>
    <t>*9)*1,15</t>
  </si>
  <si>
    <t>23,1</t>
  </si>
  <si>
    <t>24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</si>
  <si>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</si>
  <si>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</si>
  <si>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</si>
  <si>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25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</si>
  <si>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</si>
  <si>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</si>
  <si>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</si>
  <si>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26</t>
  </si>
  <si>
    <t>10-01-015-01</t>
  </si>
  <si>
    <t>Устройство перегородок каркасно-филенчатых в санузлах</t>
  </si>
  <si>
    <t>ФЕР-2001, 10-01-015-01, приказ Минстроя России №1039/пр от 30.12.2016г.</t>
  </si>
  <si>
    <t>26,1</t>
  </si>
  <si>
    <t>01.7.04.11-0021</t>
  </si>
  <si>
    <t>Приборы дверные в перегородках санузлов</t>
  </si>
  <si>
    <t>ФССЦ-2001, 01.7.04.11-0021, приказ Минстроя России №1039/пр от 30.12.2016г.</t>
  </si>
  <si>
    <t>26,2</t>
  </si>
  <si>
    <t>11.3.03.04-0001</t>
  </si>
  <si>
    <t>Панели декоративные пластиковые «PROFIPLAST»</t>
  </si>
  <si>
    <t>ФССЦ-2001, 11.3.03.04-0001, приказ Минстроя России №1039/пр от 30.12.2016г.</t>
  </si>
  <si>
    <t>27</t>
  </si>
  <si>
    <t>17-01-002-04</t>
  </si>
  <si>
    <t>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</si>
  <si>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</si>
  <si>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</si>
  <si>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Водопровод и канализация - внутренние устройства</t>
  </si>
  <si>
    <t>ФЕР-17</t>
  </si>
  <si>
    <t>27,1</t>
  </si>
  <si>
    <t>18.2.06.05-0013</t>
  </si>
  <si>
    <t>Держатель (диспенсер) настенный для туалетной бумаги из нержавеющей стали</t>
  </si>
  <si>
    <t>ФССЦ-2001, 18.2.06.05-0013,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</si>
  <si>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</si>
  <si>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</si>
  <si>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</si>
  <si>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</si>
  <si>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</si>
  <si>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</si>
  <si>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</si>
  <si>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</si>
  <si>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</si>
  <si>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</si>
  <si>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</si>
  <si>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</si>
  <si>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</si>
  <si>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</si>
  <si>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</si>
  <si>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</si>
  <si>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</si>
  <si>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</si>
  <si>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</si>
  <si>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</si>
  <si>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</si>
  <si>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</si>
  <si>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</si>
  <si>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</si>
  <si>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</si>
  <si>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</si>
  <si>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</si>
  <si>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</si>
  <si>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</si>
  <si>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</si>
  <si>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</si>
  <si>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</si>
  <si>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</si>
  <si>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</si>
  <si>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</si>
  <si>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</si>
  <si>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</si>
  <si>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</si>
  <si>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</si>
  <si>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</si>
  <si>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</si>
  <si>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</si>
  <si>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</si>
  <si>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</si>
  <si>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</si>
  <si>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</si>
  <si>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</si>
  <si>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</si>
  <si>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</si>
  <si>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</si>
  <si>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</si>
  <si>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</si>
  <si>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</si>
  <si>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</si>
  <si>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</si>
  <si>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</si>
  <si>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</si>
  <si>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Новый раздел</t>
  </si>
  <si>
    <t>2 Система водоснабжения</t>
  </si>
  <si>
    <t>28</t>
  </si>
  <si>
    <t>65-1-1</t>
  </si>
  <si>
    <t>Разборка трубопроводов из водогазопроводных труб диаметром до 32 мм</t>
  </si>
  <si>
    <t>ФЕР-2001, 65-1-1, приказ Минстроя России №1039/пр от 30.12.2016г.</t>
  </si>
  <si>
    <t>)*0</t>
  </si>
  <si>
    <t>Внтуренниие с/техработы:  демонтаж, разборка, промывка</t>
  </si>
  <si>
    <t>рФЕР-65</t>
  </si>
  <si>
    <t>29</t>
  </si>
  <si>
    <t>16-05-001-01</t>
  </si>
  <si>
    <t>Демонтаж 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</si>
  <si>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</si>
  <si>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</si>
  <si>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</si>
  <si>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Трубопроводы внутренние</t>
  </si>
  <si>
    <t>ФЕР-16</t>
  </si>
  <si>
    <t>Поправка: МДС 81-36.2004, п.3.3.1.в</t>
  </si>
  <si>
    <t>30</t>
  </si>
  <si>
    <t>65-4-1</t>
  </si>
  <si>
    <t>Демонтаж умывальников c  с пъедесталом</t>
  </si>
  <si>
    <t>100 ШТ</t>
  </si>
  <si>
    <t>ФЕР-2001, 65-4-1, приказ Минстроя России №1039/пр от 30.12.2016г.</t>
  </si>
  <si>
    <t>31</t>
  </si>
  <si>
    <t>65-3-7</t>
  </si>
  <si>
    <t>Снятие смесителя без душевой сетки</t>
  </si>
  <si>
    <t>ФЕР-2001, 65-3-7, приказ Минстроя России №1039/пр от 30.12.2016г.</t>
  </si>
  <si>
    <t>32</t>
  </si>
  <si>
    <t>16-04-002-01</t>
  </si>
  <si>
    <t>Прокладка трубопроводов водоснабжения из напорных полиэтиленовых труб наружным диаметром 20 мм</t>
  </si>
  <si>
    <t>ФЕР-2001, 16-04-002-01, приказ Минстроя России №1039/пр от 30.12.2016г.</t>
  </si>
  <si>
    <t>32,1</t>
  </si>
  <si>
    <t>24.1.02.01-0003</t>
  </si>
  <si>
    <t>Хомут FGRS системы крепежа трубопроводов, размером 20-24 мм</t>
  </si>
  <si>
    <t>10 шт.</t>
  </si>
  <si>
    <t>ФССЦ-2001, 24.1.02.01-0003, приказ Минстроя России №1039/пр от 30.12.2016г.</t>
  </si>
  <si>
    <t>32,2</t>
  </si>
  <si>
    <t>24.3.02.01-0002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</si>
  <si>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 (включая фасонные части)</t>
  </si>
  <si>
    <t>ФССЦ-2001, 24.3.02.01-0002, приказ Минстроя России №1039/пр от 30.12.2016г.</t>
  </si>
  <si>
    <t>32,3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</si>
  <si>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</si>
  <si>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</si>
  <si>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</si>
  <si>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33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</si>
  <si>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</si>
  <si>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33,1</t>
  </si>
  <si>
    <t>18.1.09.08-0274</t>
  </si>
  <si>
    <t>Краны шаровые BUGATTI для воды и пара стандартные ВВ с размером резьбы 1/2"</t>
  </si>
  <si>
    <t>ФССЦ-2001, 18.1.09.08-0274, приказ Минстроя России №1039/пр от 30.12.2016г.</t>
  </si>
  <si>
    <t>33,2</t>
  </si>
  <si>
    <t>18.1.09.08-0276</t>
  </si>
  <si>
    <t>Краны шаровые BUGATTI для воды и пара стандартные ВВ с размером резьбы 3/4"</t>
  </si>
  <si>
    <t>ФССЦ-2001, 18.1.09.08-0276, приказ Минстроя России №1039/пр от 30.12.2016г.</t>
  </si>
  <si>
    <t>34</t>
  </si>
  <si>
    <t>17-01-001-14</t>
  </si>
  <si>
    <t>Установка умывальников одиночных с подводкой холодной и горячей воды</t>
  </si>
  <si>
    <t>10 компл</t>
  </si>
  <si>
    <t>ФЕР-2001, 17-01-001-14, приказ Минстроя России №1039/пр от 30.12.2016г.</t>
  </si>
  <si>
    <t>34,1</t>
  </si>
  <si>
    <t>01.7.15.07-0008</t>
  </si>
  <si>
    <t>Дюбели пластмассовые с шурупами 8х40 мм</t>
  </si>
  <si>
    <t>100 шт.</t>
  </si>
  <si>
    <t>ФССЦ-2001, 01.7.15.07-0008, приказ Минстроя России №1039/пр от 30.12.2016г.</t>
  </si>
  <si>
    <t>34,2</t>
  </si>
  <si>
    <t>18.2.01.05-0089</t>
  </si>
  <si>
    <t>Умывальники полуфарфоровые и фарфоровые с кронштейнами, сифоном бутылочным латунным и выпуском, трапециевидные со скрытыми установочными поверхностями без спинки Aguanet элегеанс 60</t>
  </si>
  <si>
    <t>ФССЦ-2001, 18.2.01.05-0089, приказ Минстроя России №1039/пр от 30.12.2016г.</t>
  </si>
  <si>
    <t>34,3</t>
  </si>
  <si>
    <t>18.2.06.12-0021</t>
  </si>
  <si>
    <t>Пьедесталы для умывальников полуфарфоровые и фарфоровые</t>
  </si>
  <si>
    <t>ФССЦ-2001, 18.2.06.12-0021, приказ Минстроя России №1039/пр от 30.12.2016г.</t>
  </si>
  <si>
    <t>34,4</t>
  </si>
  <si>
    <t>18.2.06.08-0014</t>
  </si>
  <si>
    <t>Подводка гибкая армированная резиновая 600 мм</t>
  </si>
  <si>
    <t>ФССЦ-2001, 18.2.06.08-0014, приказ Минстроя России №1039/пр от 30.12.2016г.</t>
  </si>
  <si>
    <t>35</t>
  </si>
  <si>
    <t>17-01-002-03</t>
  </si>
  <si>
    <t>Установка смесителей</t>
  </si>
  <si>
    <t>ФЕР-2001, 17-01-002-03, приказ Минстроя России №1039/пр от 30.12.2016г.</t>
  </si>
  <si>
    <t>35,1</t>
  </si>
  <si>
    <t>35,2</t>
  </si>
  <si>
    <t>18.1.10.10-0046</t>
  </si>
  <si>
    <t>Смесители для умывальников Rossinka D-40-11, с аэратором, латунными маховичками</t>
  </si>
  <si>
    <t>ФССЦ-2001, 18.1.10.10-0046, приказ Минстроя России №1039/пр от 30.12.2016г.</t>
  </si>
  <si>
    <t>36</t>
  </si>
  <si>
    <t>36,1</t>
  </si>
  <si>
    <t>36,2</t>
  </si>
  <si>
    <t>18.2.06.06-0001</t>
  </si>
  <si>
    <t>Дозатор для жидкого мыла настенный из нержавеющей стали BXG-SD-H1-1000M</t>
  </si>
  <si>
    <t>ФССЦ-2001, 18.2.06.06-0001, приказ Минстроя России №1039/пр от 30.12.2016г.</t>
  </si>
  <si>
    <t>36,3</t>
  </si>
  <si>
    <t>18.2.06.04-0011</t>
  </si>
  <si>
    <t>Зеркало декоративное фигурное с деталями крепления</t>
  </si>
  <si>
    <t>ФССЦ-2001, 18.2.06.04-0011, приказ Минстроя России №1039/пр от 30.12.2016г.</t>
  </si>
  <si>
    <t>37</t>
  </si>
  <si>
    <t>16-07-003-04</t>
  </si>
  <si>
    <t>Врезка в действующие внутренние сети трубопроводов отопления и водоснабжения диаметром 32 мм</t>
  </si>
  <si>
    <t>ФЕР-2001, 16-07-003-04, приказ Минстроя России №1039/пр от 30.12.2016г.</t>
  </si>
  <si>
    <t>38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</si>
  <si>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</si>
  <si>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</si>
  <si>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</si>
  <si>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3 Канализация</t>
  </si>
  <si>
    <t>39</t>
  </si>
  <si>
    <t>65-2-1</t>
  </si>
  <si>
    <t>Разборка трубопроводов из чугунных канализационных труб диаметром 50 мм</t>
  </si>
  <si>
    <t>ФЕР-2001, 65-2-1, приказ Минстроя России №1039/пр от 30.12.2016г.</t>
  </si>
  <si>
    <t>40</t>
  </si>
  <si>
    <t>65-2-2</t>
  </si>
  <si>
    <t>Разборка трубопроводов из чугунных канализационных труб диаметром 100 мм</t>
  </si>
  <si>
    <t>ФЕР-2001, 65-2-2, приказ Минстроя России №1039/пр от 30.12.2016г.</t>
  </si>
  <si>
    <t>41</t>
  </si>
  <si>
    <t>65-4-2</t>
  </si>
  <si>
    <t>Демонтаж унитазов и писсуаров</t>
  </si>
  <si>
    <t>ФЕР-2001, 65-4-2, приказ Минстроя России №1039/пр от 30.12.2016г.</t>
  </si>
  <si>
    <t>42</t>
  </si>
  <si>
    <t>17-01-001-22</t>
  </si>
  <si>
    <t>Демонтаж  трапов диаметром 50 мм</t>
  </si>
  <si>
    <t>ФЕР-2001, 17-01-001-22, приказ Минстроя России №1039/пр от 30.12.2016г.</t>
  </si>
  <si>
    <t>43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</si>
  <si>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</si>
  <si>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</si>
  <si>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</si>
  <si>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43,1</t>
  </si>
  <si>
    <t>43,2</t>
  </si>
  <si>
    <t>18.2.01.06-0001</t>
  </si>
  <si>
    <t>Унитаз-компакт sanita эталон люкс</t>
  </si>
  <si>
    <t>ФССЦ-2001, 18.2.01.06-0001, приказ Минстроя России №1039/пр от 30.12.2016г.</t>
  </si>
  <si>
    <t>43,3</t>
  </si>
  <si>
    <t>18.2.06.08-0016</t>
  </si>
  <si>
    <t>Подводка гибкая армированная резиновая 1000 мм</t>
  </si>
  <si>
    <t>ФССЦ-2001, 18.2.06.08-0016, приказ Минстроя России №1039/пр от 30.12.2016г.</t>
  </si>
  <si>
    <t>44</t>
  </si>
  <si>
    <t>17-01-003-03</t>
  </si>
  <si>
    <t>Установка унитазов с функцией биде</t>
  </si>
  <si>
    <t>ФЕР-2001, 17-01-003-03, приказ Минстроя России №1039/пр от 30.12.2016г.</t>
  </si>
  <si>
    <t>44,1</t>
  </si>
  <si>
    <t>18.2.01.01-0001</t>
  </si>
  <si>
    <t>Унитаз-Биде полуфарфоровые со смесителем vita grand (9763B003) в комплекте</t>
  </si>
  <si>
    <t>ФССЦ-2001, 18.2.01.01-0001, приказ Минстроя России №1039/пр от 30.12.2016г.</t>
  </si>
  <si>
    <t>44,2</t>
  </si>
  <si>
    <t>44,3</t>
  </si>
  <si>
    <t>01.7.19.03-0011</t>
  </si>
  <si>
    <t>Манжеты резиновые</t>
  </si>
  <si>
    <t>ФССЦ-2001, 01.7.19.03-0011, приказ Минстроя России №1039/пр от 30.12.2016г.</t>
  </si>
  <si>
    <t>44,4</t>
  </si>
  <si>
    <t>45</t>
  </si>
  <si>
    <t>17-01-004-01</t>
  </si>
  <si>
    <t>Установка писсуаров настенных</t>
  </si>
  <si>
    <t>ФЕР-2001, 17-01-004-01, приказ Минстроя России №1039/пр от 30.12.2016г.</t>
  </si>
  <si>
    <t>45,1</t>
  </si>
  <si>
    <t>45,2</t>
  </si>
  <si>
    <t>18.2.01.03-0012</t>
  </si>
  <si>
    <t>Писсуары "santek гала wh301774" полуфарфоровые и фарфоровые настенные с писсуарным краном кнопочным "alcaplast ats001" с сифоном "alcaplast а45в"</t>
  </si>
  <si>
    <t>ФССЦ-2001, 18.2.01.03-0012, приказ Минстроя России №1039/пр от 30.12.2016г.</t>
  </si>
  <si>
    <t>45,3</t>
  </si>
  <si>
    <t>46</t>
  </si>
  <si>
    <t>Установка трапов диаметром 50 мм</t>
  </si>
  <si>
    <t>46,1</t>
  </si>
  <si>
    <t>18.2.06.10-0003</t>
  </si>
  <si>
    <t>Трап "alcaplast" канализационный с горизонтальным выпуском и решёткой в подрамнике размером 105х105 мм, диаметром 50 мм, с гидрозатвором smart(avp31)</t>
  </si>
  <si>
    <t>ФССЦ-2001, 18.2.06.10-0003, приказ Минстроя России №1039/пр от 30.12.2016г.</t>
  </si>
  <si>
    <t>47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</si>
  <si>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</si>
  <si>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</si>
  <si>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</si>
  <si>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47,1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</si>
  <si>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</si>
  <si>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</si>
  <si>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</si>
  <si>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47,2</t>
  </si>
  <si>
    <t>24.3.01.06-0011</t>
  </si>
  <si>
    <t>Трубопроводы для внутренней канализации из поливинилхлоридных труб диаметром 50 мм (включая фасонные части)</t>
  </si>
  <si>
    <t>ФССЦ-2001, 24.3.01.06-0011, приказ Минстроя России №1039/пр от 30.12.2016г.</t>
  </si>
  <si>
    <t>48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</si>
  <si>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</si>
  <si>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</si>
  <si>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</si>
  <si>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48,1</t>
  </si>
  <si>
    <t>24.3.01.06-0012</t>
  </si>
  <si>
    <t>Трубопроводы для внутренней канализации из поливинилхлоридных труб диаметром 100 мм</t>
  </si>
  <si>
    <t>ФССЦ-2001, 24.3.01.06-0012, приказ Минстроя России №1039/пр от 30.12.2016г.</t>
  </si>
  <si>
    <t>48,2</t>
  </si>
  <si>
    <t>24.3.05.12-0001</t>
  </si>
  <si>
    <t>Ревизия полипропиленовая с крышкой диаметром 100 мм</t>
  </si>
  <si>
    <t>ФССЦ-2001, 24.3.05.12-0001, приказ Минстроя России №1039/пр от 30.12.2016г.</t>
  </si>
  <si>
    <t>49</t>
  </si>
  <si>
    <t>16-07-004-02</t>
  </si>
  <si>
    <t>Врезка в действующие внутренние сети трубопроводов канализации диаметром 100 мм</t>
  </si>
  <si>
    <t>ФЕР-2001, 16-07-004-02, приказ Минстроя России №1039/пр от 30.12.2016г.</t>
  </si>
  <si>
    <t>4 Отопление</t>
  </si>
  <si>
    <t>50</t>
  </si>
  <si>
    <t>65-19-5</t>
  </si>
  <si>
    <t>Демонтаж конвекторов (1 конв.=1,27 экм)</t>
  </si>
  <si>
    <t>100 экм</t>
  </si>
  <si>
    <t>ФЕР-2001, 65-19-5, приказ Минстроя России №1039/пр от 30.12.2016г.</t>
  </si>
  <si>
    <t>51</t>
  </si>
  <si>
    <t>65-14-1</t>
  </si>
  <si>
    <t>Разборка трубопроводов из водогазопроводных труб в зданиях и сооружениях на резьбе диаметром до 32 мм</t>
  </si>
  <si>
    <t>ФЕР-2001, 65-14-1, приказ Минстроя России №1039/пр от 30.12.2016г.</t>
  </si>
  <si>
    <t>52</t>
  </si>
  <si>
    <t>16-02-003-03</t>
  </si>
  <si>
    <t>Прокладка трубопроводов газоснабжения из стальных водогазопроводных неоцинкованных труб диаметром 25 мм</t>
  </si>
  <si>
    <t>ФЕР-2001, 16-02-003-03, приказ Минстроя России №1039/пр от 30.12.2016г.</t>
  </si>
  <si>
    <t>52,1</t>
  </si>
  <si>
    <t>23.3.03.02-0014</t>
  </si>
  <si>
    <t>Трубы стальные бесшовные, горячедеформированные со снятой фаской из стали марок 15, 20, 25, наружным диаметром 25 мм, толщина стенки 3,5 мм</t>
  </si>
  <si>
    <t>ФССЦ-2001, 23.3.03.02-0014, приказ Минстроя России №1039/пр от 30.12.2016г.</t>
  </si>
  <si>
    <t>53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</si>
  <si>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</si>
  <si>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</si>
  <si>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</si>
  <si>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53,1</t>
  </si>
  <si>
    <t>14.4.02.04</t>
  </si>
  <si>
    <t>Краски для внутренних работ масляные готовые к применению</t>
  </si>
  <si>
    <t>занесена вручную</t>
  </si>
  <si>
    <t>54</t>
  </si>
  <si>
    <t>54,1</t>
  </si>
  <si>
    <t>55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</si>
  <si>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</si>
  <si>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</si>
  <si>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</si>
  <si>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</si>
  <si>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</si>
  <si>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</si>
  <si>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55,1</t>
  </si>
  <si>
    <t>18.5.10.05-0006</t>
  </si>
  <si>
    <t>Радиаторы биметаллические, марка «Rifar monolit 500», количество секций 8, мощность 1560 Вт</t>
  </si>
  <si>
    <t>ФССЦ-2001, 18.5.10.05-0006, приказ Минстроя России №1039/пр от 30.12.2016г.</t>
  </si>
  <si>
    <t>55,2</t>
  </si>
  <si>
    <t>01.7.15.07-0010</t>
  </si>
  <si>
    <t>Дюбели пластмассовые с шурупами 10х50 мм</t>
  </si>
  <si>
    <t>ФССЦ-2001, 01.7.15.07-0010, приказ Минстроя России №1039/пр от 30.12.2016г.</t>
  </si>
  <si>
    <t>55,3</t>
  </si>
  <si>
    <t>18.5.10.06</t>
  </si>
  <si>
    <t>Радиаторы</t>
  </si>
  <si>
    <t>квт</t>
  </si>
  <si>
    <t>56</t>
  </si>
  <si>
    <t>09-03-048-02</t>
  </si>
  <si>
    <t>Монтаж  экранов  алюминиевых панельных перфорированных (при расходе алюминия на 1 м2 потолка до 2,4 кг)</t>
  </si>
  <si>
    <t>ФЕР-2001, 09-03-048-02, приказ Минстроя России №1039/пр от 30.12.2016г.</t>
  </si>
  <si>
    <t>56,1</t>
  </si>
  <si>
    <t>11.3.03.12-0004</t>
  </si>
  <si>
    <t>Решетка радиаторная перфорированая металлическая</t>
  </si>
  <si>
    <t>ФССЦ-2001, 11.3.03.12-0004, приказ Минстроя России №1039/пр от 30.12.2016г.</t>
  </si>
  <si>
    <t>57</t>
  </si>
  <si>
    <t>5 Вентиляция и кодиционирование</t>
  </si>
  <si>
    <t>58</t>
  </si>
  <si>
    <t>20-02-002-01</t>
  </si>
  <si>
    <t>Демонтаж  решеток жалюзийных площадью в свету до 0,5 м2</t>
  </si>
  <si>
    <t>ФЕР-2001, 20-02-002-01, приказ Минстроя России №1039/пр от 30.12.2016г.</t>
  </si>
  <si>
    <t>Вентиляция и кондиционирование</t>
  </si>
  <si>
    <t>ФЕР-20</t>
  </si>
  <si>
    <t>59</t>
  </si>
  <si>
    <t>65-32-2</t>
  </si>
  <si>
    <t>Демонтаж центробежных вентиляторов весом до 0,12 т</t>
  </si>
  <si>
    <t>ФЕР-2001, 65-32-2, приказ Минстроя России №1039/пр от 30.12.2016г.</t>
  </si>
  <si>
    <t>60</t>
  </si>
  <si>
    <t>65-31-2</t>
  </si>
  <si>
    <t>Демонтаж осевых вентиляторов весом до 0,1 т</t>
  </si>
  <si>
    <t>ФЕР-2001, 65-31-2, приказ Минстроя России №1039/пр от 30.12.2016г.</t>
  </si>
  <si>
    <t>61</t>
  </si>
  <si>
    <t>20-02-018-01</t>
  </si>
  <si>
    <t>Демонтаж  вставок гибких к радиальным вентиляторам</t>
  </si>
  <si>
    <t>ФЕР-2001, 20-02-018-01, приказ Минстроя России №1039/пр от 30.12.2016г.</t>
  </si>
  <si>
    <t>62</t>
  </si>
  <si>
    <t>20-02-020-03</t>
  </si>
  <si>
    <t>Демонтаж  виброизолятора номер 39</t>
  </si>
  <si>
    <t>ФЕР-2001, 20-02-020-03, приказ Минстроя России №1039/пр от 30.12.2016г.</t>
  </si>
  <si>
    <t>63</t>
  </si>
  <si>
    <t>м08-03-530-04</t>
  </si>
  <si>
    <t>Демонтаж пускателей магнитных общего назначения</t>
  </si>
  <si>
    <t>ФЕРм-2001, м08-03-530-04,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</si>
  <si>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</si>
  <si>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</si>
  <si>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</si>
  <si>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64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</si>
  <si>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</si>
  <si>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</si>
  <si>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</si>
  <si>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</si>
  <si>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</si>
  <si>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65</t>
  </si>
  <si>
    <t>Установка решеток жалюзийных площадью в свету до 0,5 м2</t>
  </si>
  <si>
    <t>65,1</t>
  </si>
  <si>
    <t>19.2.03.02-0203</t>
  </si>
  <si>
    <t>Решетки жалюзийные регулируемые из алюминиевого профиля с порошковым покрытием марки РВ-1, размером 300х300 мм</t>
  </si>
  <si>
    <t>ФССЦ-2001, 19.2.03.02-0203, приказ Минстроя России №1039/пр от 30.12.2016г.</t>
  </si>
  <si>
    <t>66</t>
  </si>
  <si>
    <t>м10-08-019-04</t>
  </si>
  <si>
    <t>Установка реле времени программное, тип 2РВМ</t>
  </si>
  <si>
    <t>ФЕРм-2001, м10-08-019-04,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</si>
  <si>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</si>
  <si>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</si>
  <si>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66,1</t>
  </si>
  <si>
    <t>62.1.04.02-0023</t>
  </si>
  <si>
    <t>Реле времени тэ-15</t>
  </si>
  <si>
    <t>ФССЦ-2001, 62.1.04.02-0023, приказ Минстроя России №1039/пр от 30.12.2016г.</t>
  </si>
  <si>
    <t>67</t>
  </si>
  <si>
    <t>20-03-001-05</t>
  </si>
  <si>
    <t>Установка вентиляторов радиальных массой до 0,6 т</t>
  </si>
  <si>
    <t>ФЕР-2001, 20-03-001-05, приказ Минстроя России №1039/пр от 30.12.2016г.</t>
  </si>
  <si>
    <t>67,1</t>
  </si>
  <si>
    <t>64.1.05.04-0098</t>
  </si>
  <si>
    <t>Вентиляторы радиальные взрывозащищенные В-300-45-4 лев.вр.2. 2кВТ,150 об/мин из разнородных материалов среднего давления взрывозащищенный</t>
  </si>
  <si>
    <t>ФССЦ-2001, 64.1.05.04-0098, приказ Минстроя России №1039/пр от 30.12.2016г.</t>
  </si>
  <si>
    <t>68</t>
  </si>
  <si>
    <t>20-03-002-01</t>
  </si>
  <si>
    <t>Установка вентиляторов осевых массой до 0,025 т</t>
  </si>
  <si>
    <t>ФЕР-2001, 20-03-002-01, приказ Минстроя России №1039/пр от 30.12.2016г.</t>
  </si>
  <si>
    <t>68,1</t>
  </si>
  <si>
    <t>64.1.02.03-0011</t>
  </si>
  <si>
    <t>Вентиляторы осевые канальные марки ТВ 10, производительность 80 м3/час, мощность двигателя 15 Вт (ДИАМ.120мм)</t>
  </si>
  <si>
    <t>ФССЦ-2001, 64.1.02.03-0011, приказ Минстроя России №1039/пр от 30.12.2016г.</t>
  </si>
  <si>
    <t>69</t>
  </si>
  <si>
    <t>20-02-020-02</t>
  </si>
  <si>
    <t>Установка виброизолятора номер 39</t>
  </si>
  <si>
    <t>ФЕР-2001, 20-02-020-02, приказ Минстроя России №1039/пр от 30.12.2016г.</t>
  </si>
  <si>
    <t>69,1</t>
  </si>
  <si>
    <t>19.2.01.01-0002</t>
  </si>
  <si>
    <t>Виброизоляторы пружинные до № 39</t>
  </si>
  <si>
    <t>ФССЦ-2001, 19.2.01.01-0002, приказ Минстроя России №1039/пр от 30.12.2016г.</t>
  </si>
  <si>
    <t>70</t>
  </si>
  <si>
    <t>Установка вставок гибких к радиальным вентиляторам</t>
  </si>
  <si>
    <t>70,1</t>
  </si>
  <si>
    <t>19.2.01.05-0032</t>
  </si>
  <si>
    <t>Вставки гибкие из брезента и сортовой стали марки Н-3,2</t>
  </si>
  <si>
    <t>ФССЦ-2001, 19.2.01.05-0032, приказ Минстроя России №1039/пр от 30.12.2016г.</t>
  </si>
  <si>
    <t>70,2</t>
  </si>
  <si>
    <t>19.2.01.05-0003</t>
  </si>
  <si>
    <t>Вставки гибкие из брезента и сортовой стали марки В-3,2</t>
  </si>
  <si>
    <t>ФССЦ-2001, 19.2.01.05-0003, приказ Минстроя России №1039/пр от 30.12.2016г.</t>
  </si>
  <si>
    <t>70,3</t>
  </si>
  <si>
    <t>19.2.01.05</t>
  </si>
  <si>
    <t>Вставки гибкие</t>
  </si>
  <si>
    <t>71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</si>
  <si>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</si>
  <si>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</si>
  <si>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</si>
  <si>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71,1</t>
  </si>
  <si>
    <t>24.3.01.02-0021</t>
  </si>
  <si>
    <t>Трубы гибкие гофрированные легкие из самозатухающего ПВХ (IP55) DKC серии FL, с зондом, диаметром 16 мм</t>
  </si>
  <si>
    <t>ФССЦ-2001, 24.3.01.02-0021, приказ Минстроя России №1039/пр от 30.12.2016г.</t>
  </si>
  <si>
    <t>72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</si>
  <si>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</si>
  <si>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</si>
  <si>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</si>
  <si>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72,1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</si>
  <si>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</si>
  <si>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</si>
  <si>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</si>
  <si>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</si>
  <si>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</si>
  <si>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73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</si>
  <si>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</si>
  <si>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</si>
  <si>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</si>
  <si>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73,1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</si>
  <si>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</si>
  <si>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</si>
  <si>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</si>
  <si>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6 Электромонтажные работы</t>
  </si>
  <si>
    <t>74</t>
  </si>
  <si>
    <t>75</t>
  </si>
  <si>
    <t>67-4-5</t>
  </si>
  <si>
    <t>Демонтаж светильников для люминесцентных ламп</t>
  </si>
  <si>
    <t>ФЕР-2001, 67-4-5, приказ Минстроя России №1039/пр от 30.12.2016г.</t>
  </si>
  <si>
    <t>76</t>
  </si>
  <si>
    <t>67-4-1</t>
  </si>
  <si>
    <t>Демонтаж выключателей, розеток</t>
  </si>
  <si>
    <t>ФЕР-2001, 67-4-1, приказ Минстроя России №1039/пр от 30.12.2016г.</t>
  </si>
  <si>
    <t>77</t>
  </si>
  <si>
    <t>м08-02-390-01</t>
  </si>
  <si>
    <t>Установка короба пластмассового  шириной до 40 мм</t>
  </si>
  <si>
    <t>ФЕРм-2001, м08-02-390-01, приказ Минстроя России №1039/пр от 30.12.2016г.</t>
  </si>
  <si>
    <t>77,1</t>
  </si>
  <si>
    <t>20.2.05.04-0025</t>
  </si>
  <si>
    <t>Кабель-канал (короб) "Экопласт" 25x16 мм</t>
  </si>
  <si>
    <t>ФССЦ-2001, 20.2.05.04-0025, приказ Минстроя России №1039/пр от 30.12.2016г.</t>
  </si>
  <si>
    <t>78</t>
  </si>
  <si>
    <t>м08-02-399-02</t>
  </si>
  <si>
    <t>Прокладка  кабеля  в коробах, сечением до 35 мм2</t>
  </si>
  <si>
    <t>ФЕРм-2001, м08-02-399-02, приказ Минстроя России №1039/пр от 30.12.2016г.</t>
  </si>
  <si>
    <t>78,1</t>
  </si>
  <si>
    <t>79</t>
  </si>
  <si>
    <t>79,1</t>
  </si>
  <si>
    <t>80</t>
  </si>
  <si>
    <t>80,1</t>
  </si>
  <si>
    <t>81</t>
  </si>
  <si>
    <t>м08-03-591-01</t>
  </si>
  <si>
    <t>Установкак выключателя одноклавишного  неутопленного типа при открытой проводке</t>
  </si>
  <si>
    <t>ФЕРм-2001, м08-03-591-01, приказ Минстроя России №1039/пр от 30.12.2016г.</t>
  </si>
  <si>
    <t>81,1</t>
  </si>
  <si>
    <t>20.4.01.01-0023</t>
  </si>
  <si>
    <t>Выключатель одноклавишный брызгозащищенный для открытой проводки, марка werker galant wl15-01-02 ip44</t>
  </si>
  <si>
    <t>ФССЦ-2001, 20.4.01.01-0023, приказ Минстроя России №1039/пр от 30.12.2016г.</t>
  </si>
  <si>
    <t>82</t>
  </si>
  <si>
    <t>м08-03-591-10</t>
  </si>
  <si>
    <t>Установка розеток штепсельная полугерметическая и герметическая schneider</t>
  </si>
  <si>
    <t>ФЕРм-2001, м08-03-591-10, приказ Минстроя России №1039/пр от 30.12.2016г.</t>
  </si>
  <si>
    <t>82,1</t>
  </si>
  <si>
    <t>20.4.03.07-0016</t>
  </si>
  <si>
    <t>Розетка штепсельная влагозащищённая Mosaic с заземляющим контактом schneider electric этюд ра16-044в ip44</t>
  </si>
  <si>
    <t>ФССЦ-2001, 20.4.03.07-0016, приказ Минстроя России №1039/пр от 30.12.2016г.</t>
  </si>
  <si>
    <t>83</t>
  </si>
  <si>
    <t>м08-03-526-01</t>
  </si>
  <si>
    <t>Установка автомата 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</si>
  <si>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</si>
  <si>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83,1</t>
  </si>
  <si>
    <t>62.1.01.09-0048</t>
  </si>
  <si>
    <t>Выключатели автоматические ABB 1Р 16А</t>
  </si>
  <si>
    <t>ФССЦ-2001, 62.1.01.09-0048, приказ Минстроя России №1039/пр от 30.12.2016г.</t>
  </si>
  <si>
    <t>83,2</t>
  </si>
  <si>
    <t>62.1.01.02-0017</t>
  </si>
  <si>
    <t>Выключатели автоматические дифференциального тока ABB DS941 1Р+N 16А 30мА</t>
  </si>
  <si>
    <t>ФССЦ-2001, 62.1.01.02-0017, приказ Минстроя России №1039/пр от 30.12.2016г.</t>
  </si>
  <si>
    <t>84</t>
  </si>
  <si>
    <t>м08-03-593-19</t>
  </si>
  <si>
    <t>Установка светильников  в подвесных потолках</t>
  </si>
  <si>
    <t>ФЕРм-2001, м08-03-593-19, приказ Минстроя России №1039/пр от 30.12.2016г.</t>
  </si>
  <si>
    <t>84,1</t>
  </si>
  <si>
    <t>20.3.03.04-0195</t>
  </si>
  <si>
    <t>Светильники  со светодиодными лампами встраиваемые VILED, 26 Вт, IP65 серия "школа"</t>
  </si>
  <si>
    <t>ФССЦ-2001, 20.3.03.04-0195, приказ Минстроя России №1039/пр от 30.12.2016г.</t>
  </si>
  <si>
    <t>85</t>
  </si>
  <si>
    <t>м08-03-602-01</t>
  </si>
  <si>
    <t>Установка Электросушилки для рук.</t>
  </si>
  <si>
    <t>ФЕРм-2001, м08-03-602-01, приказ Минстроя России №1039/пр от 30.12.2016г.</t>
  </si>
  <si>
    <t>85,1</t>
  </si>
  <si>
    <t>62.5.01.03-0009</t>
  </si>
  <si>
    <t>Сушилка для рук "Ksitex M-1800-1" в пластиковом ударопрочном корпусе с инфракрасным датчиком, мощностью 1,8 кВт</t>
  </si>
  <si>
    <t>ФССЦ-2001, 62.5.01.03-0009, приказ Минстроя России №1039/пр от 30.12.2016г.</t>
  </si>
  <si>
    <t>86</t>
  </si>
  <si>
    <t>м10-04-066-04</t>
  </si>
  <si>
    <t>Установка коробки кабельной соединительной или разветвительной DKC 84х84х45 мм</t>
  </si>
  <si>
    <t>ФЕРм-2001, м10-04-066-04,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</si>
  <si>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</si>
  <si>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86,1</t>
  </si>
  <si>
    <t>20.5.02.04-0001</t>
  </si>
  <si>
    <t>Коробка ответвительная "DKC" размером 84х84х45 мми IP55</t>
  </si>
  <si>
    <t>ФССЦ-2001, 20.5.02.04-0001, приказ Минстроя России №1039/пр от 30.12.2016г.</t>
  </si>
  <si>
    <t>87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</si>
  <si>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</si>
  <si>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</si>
  <si>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</si>
  <si>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</si>
  <si>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</si>
  <si>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</si>
  <si>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</si>
  <si>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</si>
  <si>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</si>
  <si>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88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</si>
  <si>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</si>
  <si>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</si>
  <si>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</si>
  <si>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</si>
  <si>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89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</si>
  <si>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</si>
  <si>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</si>
  <si>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</si>
  <si>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90</t>
  </si>
  <si>
    <t>п01-03-001-01</t>
  </si>
  <si>
    <t>Выключатель однополюсный напряжением до 1 кВ с электромагнитным, тепловым или комбинированным расцепителем</t>
  </si>
  <si>
    <t>ФЕРп-2001, п01-03-001-01,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</si>
  <si>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</si>
  <si>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</si>
  <si>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</si>
  <si>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</si>
  <si>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</si>
  <si>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</si>
  <si>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</si>
  <si>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</si>
  <si>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</si>
  <si>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</si>
  <si>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</si>
  <si>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</si>
  <si>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</si>
  <si>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</si>
  <si>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</si>
  <si>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</si>
  <si>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</si>
  <si>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</si>
  <si>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</si>
  <si>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</si>
  <si>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</si>
  <si>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</si>
  <si>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</si>
  <si>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</si>
  <si>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</si>
  <si>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</si>
  <si>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</si>
  <si>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</si>
  <si>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</si>
  <si>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</si>
  <si>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</si>
  <si>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</si>
  <si>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</si>
  <si>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</si>
  <si>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</si>
  <si>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</si>
  <si>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</si>
  <si>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</si>
  <si>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</si>
  <si>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</si>
  <si>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</si>
  <si>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</si>
  <si>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</si>
  <si>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</si>
  <si>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</si>
  <si>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</si>
  <si>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</si>
  <si>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</si>
  <si>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</si>
  <si>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</si>
  <si>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</si>
  <si>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</si>
  <si>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</si>
  <si>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</si>
  <si>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</si>
  <si>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</si>
  <si>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</si>
  <si>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</si>
  <si>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</si>
  <si>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</si>
  <si>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</si>
  <si>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</si>
  <si>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</si>
  <si>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</si>
  <si>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</si>
  <si>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</si>
  <si>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</si>
  <si>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</si>
  <si>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</si>
  <si>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</si>
  <si>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</si>
  <si>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</si>
  <si>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</si>
  <si>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</si>
  <si>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</si>
  <si>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</si>
  <si>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</si>
  <si>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</si>
  <si>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</si>
  <si>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</si>
  <si>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</si>
  <si>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</si>
  <si>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</si>
  <si>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</si>
  <si>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</si>
  <si>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</si>
  <si>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</si>
  <si>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</si>
  <si>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</si>
  <si>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</si>
  <si>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</si>
  <si>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</si>
  <si>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1-100-20</t>
  </si>
  <si>
    <t>Рабочий среднего разряда 2</t>
  </si>
  <si>
    <t>1-100-33</t>
  </si>
  <si>
    <t>Рабочий среднего разряда 3.3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</si>
  <si>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</si>
  <si>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</si>
  <si>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</si>
  <si>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</si>
  <si>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</si>
  <si>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</si>
  <si>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</si>
  <si>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</si>
  <si>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</si>
  <si>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</si>
  <si>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</si>
  <si>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</si>
  <si>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</si>
  <si>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</si>
  <si>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</si>
  <si>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</si>
  <si>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</si>
  <si>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</si>
  <si>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</si>
  <si>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</si>
  <si>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</si>
  <si>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</si>
  <si>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</si>
  <si>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</si>
  <si>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</si>
  <si>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</si>
  <si>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</si>
  <si>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</si>
  <si>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</si>
  <si>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</si>
  <si>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</si>
  <si>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</si>
  <si>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</si>
  <si>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</si>
  <si>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</si>
  <si>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</si>
  <si>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</si>
  <si>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</si>
  <si>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</si>
  <si>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</si>
  <si>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</si>
  <si>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</si>
  <si>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</si>
  <si>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</si>
  <si>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</si>
  <si>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1-100-40</t>
  </si>
  <si>
    <t>Рабочий среднего разряда 4</t>
  </si>
  <si>
    <t>01.7.20.08-0051</t>
  </si>
  <si>
    <t>ФССЦ-2001, 01.7.20.08-0051, приказ Минстроя России №1039/пр от 30.12.2016г.</t>
  </si>
  <si>
    <t>Ветошь</t>
  </si>
  <si>
    <t>1-100-34</t>
  </si>
  <si>
    <t>Рабочий среднего разряда 3.4</t>
  </si>
  <si>
    <t>01.7.03.01-0001</t>
  </si>
  <si>
    <t>ФССЦ-2001, 01.7.03.01-0001, приказ Минстроя России №1039/пр от 30.12.2016г.</t>
  </si>
  <si>
    <t>Вода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</si>
  <si>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</si>
  <si>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</si>
  <si>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</si>
  <si>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</si>
  <si>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</si>
  <si>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</si>
  <si>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</si>
  <si>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</si>
  <si>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</si>
  <si>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</si>
  <si>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</si>
  <si>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</si>
  <si>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</si>
  <si>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</si>
  <si>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</si>
  <si>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</si>
  <si>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</si>
  <si>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14.1.04.02-0011</t>
  </si>
  <si>
    <t>ФССЦ-2001, 14.1.04.02-0011, приказ Минстроя России №1039/пр от 30.12.2016г.</t>
  </si>
  <si>
    <t>Клей резиновый № 88-Н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</si>
  <si>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</si>
  <si>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</si>
  <si>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</si>
  <si>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01.7.07.29-0091</t>
  </si>
  <si>
    <t>ФССЦ-2001, 01.7.07.29-0091, приказ Минстроя России №1039/пр от 30.12.2016г.</t>
  </si>
  <si>
    <t>Опилки древесные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</si>
  <si>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</si>
  <si>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</si>
  <si>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</si>
  <si>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</si>
  <si>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</si>
  <si>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</si>
  <si>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</si>
  <si>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</si>
  <si>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</si>
  <si>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</si>
  <si>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</si>
  <si>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</si>
  <si>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</si>
  <si>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</si>
  <si>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</si>
  <si>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</si>
  <si>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</si>
  <si>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</si>
  <si>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</si>
  <si>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</si>
  <si>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</si>
  <si>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</si>
  <si>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</si>
  <si>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</si>
  <si>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</si>
  <si>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</si>
  <si>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</si>
  <si>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</si>
  <si>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</si>
  <si>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</si>
  <si>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</si>
  <si>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</si>
  <si>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</si>
  <si>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</si>
  <si>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</si>
  <si>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</si>
  <si>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</si>
  <si>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</si>
  <si>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</si>
  <si>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</si>
  <si>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</si>
  <si>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</si>
  <si>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</si>
  <si>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</si>
  <si>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</si>
  <si>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</si>
  <si>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06.2.05.03-0003</t>
  </si>
  <si>
    <t>ФССЦ-2001, 06.2.05.03-0003, приказ Минстроя России №1039/пр от 30.12.2016г.</t>
  </si>
  <si>
    <t>Гранит керамический многоцветный неполированный, размером 400х400х9 мм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</si>
  <si>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</si>
  <si>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</si>
  <si>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</si>
  <si>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</si>
  <si>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</si>
  <si>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</si>
  <si>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</si>
  <si>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</si>
  <si>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</si>
  <si>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</si>
  <si>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</si>
  <si>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</si>
  <si>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11.1.03.01-0078</t>
  </si>
  <si>
    <t>ФССЦ-2001, 11.1.03.01-0078, приказ Минстроя России №1039/пр от 30.12.2016г.</t>
  </si>
  <si>
    <t>Бруски обрезные хвойных пород длиной 4-6,5 м, шириной 75-150 мм, толщиной 40-75 мм, II сорта</t>
  </si>
  <si>
    <t>1-100-27</t>
  </si>
  <si>
    <t>Рабочий среднего разряда 2.7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</si>
  <si>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</si>
  <si>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</si>
  <si>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</si>
  <si>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</si>
  <si>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</si>
  <si>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</si>
  <si>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</si>
  <si>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</si>
  <si>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</si>
  <si>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1-100-35</t>
  </si>
  <si>
    <t>Рабочий среднего разряда 3.5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</si>
  <si>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</si>
  <si>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</si>
  <si>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</si>
  <si>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1000 шт.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</si>
  <si>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</si>
  <si>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</si>
  <si>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</si>
  <si>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</si>
  <si>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</si>
  <si>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</si>
  <si>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</si>
  <si>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</si>
  <si>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</si>
  <si>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</si>
  <si>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</si>
  <si>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</si>
  <si>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</si>
  <si>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</si>
  <si>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</si>
  <si>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</si>
  <si>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</si>
  <si>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</si>
  <si>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</si>
  <si>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</si>
  <si>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</si>
  <si>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</si>
  <si>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</si>
  <si>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</si>
  <si>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14.1.04.02-0002</t>
  </si>
  <si>
    <t>ФССЦ-2001, 14.1.04.02-0002, приказ Минстроя России №1039/пр от 30.12.2016г.</t>
  </si>
  <si>
    <t>Клей 88-СА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</si>
  <si>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</si>
  <si>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</si>
  <si>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</si>
  <si>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</si>
  <si>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</si>
  <si>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</si>
  <si>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</si>
  <si>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</si>
  <si>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</si>
  <si>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</si>
  <si>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</si>
  <si>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</si>
  <si>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1-100-53</t>
  </si>
  <si>
    <t>Рабочий среднего разряда 5.3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</si>
  <si>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</si>
  <si>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</si>
  <si>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</si>
  <si>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1-100-29</t>
  </si>
  <si>
    <t>Рабочий среднего разряда 2.9</t>
  </si>
  <si>
    <t>01.7.07.29-0031</t>
  </si>
  <si>
    <t>ФССЦ-2001, 01.7.07.29-0031, приказ Минстроя России №1039/пр от 30.12.2016г.</t>
  </si>
  <si>
    <t>Каболка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</si>
  <si>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</si>
  <si>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</si>
  <si>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</si>
  <si>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1-100-39</t>
  </si>
  <si>
    <t>Рабочий среднего разряда 3.9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</si>
  <si>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</si>
  <si>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</si>
  <si>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</si>
  <si>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</si>
  <si>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</si>
  <si>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</si>
  <si>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</si>
  <si>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</si>
  <si>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</si>
  <si>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</si>
  <si>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</si>
  <si>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</si>
  <si>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18.1.10.11-0003</t>
  </si>
  <si>
    <t>ФССЦ-2001, 18.1.10.11-0003, приказ Минстроя России №1039/пр от 30.12.2016г.</t>
  </si>
  <si>
    <t>Краны смывные полуавтоматические латунные с гальванопокрытием диаметром 25 мм</t>
  </si>
  <si>
    <t>18.2.06.11-0022</t>
  </si>
  <si>
    <t>ФССЦ-2001, 18.2.06.11-0022, приказ Минстроя России №1039/пр от 30.12.2016г.</t>
  </si>
  <si>
    <t>Трубы сливные из стальных водо-газопроводных труб диаметром 32 мм оцинкованные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</si>
  <si>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</si>
  <si>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</si>
  <si>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</si>
  <si>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</si>
  <si>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</si>
  <si>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</si>
  <si>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01.7.07.29-0111</t>
  </si>
  <si>
    <t>ФССЦ-2001, 01.7.07.29-0111, приказ Минстроя России №1039/пр от 30.12.2016г.</t>
  </si>
  <si>
    <t>Пакля пропитанная</t>
  </si>
  <si>
    <t>23.8.05.01-0012</t>
  </si>
  <si>
    <t>ФССЦ-2001, 23.8.05.01-0012, приказ Минстроя России №1039/пр от 30.12.2016г.</t>
  </si>
  <si>
    <t>Заглушки чугунные диаметром 100 мм</t>
  </si>
  <si>
    <t>23.8.05.05-0012</t>
  </si>
  <si>
    <t>ФССЦ-2001, 23.8.05.05-0012, приказ Минстроя России №1039/пр от 30.12.2016г.</t>
  </si>
  <si>
    <t>Муфты надвижные диаметром 100 мм</t>
  </si>
  <si>
    <t>23.8.05.12-0123</t>
  </si>
  <si>
    <t>ФССЦ-2001, 23.8.05.12-0123, приказ Минстроя России №1039/пр от 30.12.2016г.</t>
  </si>
  <si>
    <t>Тройники косые под 60 градусов диаметром 100х100 мм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</si>
  <si>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</si>
  <si>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</si>
  <si>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</si>
  <si>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</si>
  <si>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</si>
  <si>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</si>
  <si>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14.5.05.02-0001</t>
  </si>
  <si>
    <t>ФССЦ-2001, 14.5.05.02-0001, приказ Минстроя России №1039/пр от 30.12.2016г.</t>
  </si>
  <si>
    <t>Олифа натуральная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</si>
  <si>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</si>
  <si>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</si>
  <si>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</si>
  <si>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</si>
  <si>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</si>
  <si>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</si>
  <si>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</si>
  <si>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</si>
  <si>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</si>
  <si>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</si>
  <si>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</si>
  <si>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</si>
  <si>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</si>
  <si>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</si>
  <si>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</si>
  <si>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</si>
  <si>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</si>
  <si>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</si>
  <si>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</si>
  <si>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</si>
  <si>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</si>
  <si>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</si>
  <si>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</si>
  <si>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</si>
  <si>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</si>
  <si>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</si>
  <si>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</si>
  <si>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</si>
  <si>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</si>
  <si>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</si>
  <si>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</si>
  <si>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</si>
  <si>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</si>
  <si>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</si>
  <si>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</si>
  <si>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</si>
  <si>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</si>
  <si>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</si>
  <si>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</si>
  <si>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</si>
  <si>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</si>
  <si>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</si>
  <si>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1-100-37</t>
  </si>
  <si>
    <t>Рабочий среднего разряда 3.7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</si>
  <si>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</si>
  <si>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</si>
  <si>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</si>
  <si>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</si>
  <si>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</si>
  <si>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</si>
  <si>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</si>
  <si>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</si>
  <si>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</si>
  <si>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</si>
  <si>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</si>
  <si>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</si>
  <si>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</si>
  <si>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</si>
  <si>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</si>
  <si>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</si>
  <si>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</si>
  <si>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</si>
  <si>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</si>
  <si>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</si>
  <si>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</si>
  <si>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</si>
  <si>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</si>
  <si>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</si>
  <si>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</si>
  <si>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</si>
  <si>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</si>
  <si>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</si>
  <si>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</si>
  <si>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</si>
  <si>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</si>
  <si>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</si>
  <si>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25.2.01.01-0001</t>
  </si>
  <si>
    <t>ФССЦ-2001, 25.2.01.01-0001, приказ Минстроя России №1039/пр от 30.12.2016г.</t>
  </si>
  <si>
    <t>Бирки-оконцеватели</t>
  </si>
  <si>
    <t>999-9950</t>
  </si>
  <si>
    <t>Вспомогательные ненормируемые материалы (2% от ОЗП)</t>
  </si>
  <si>
    <t>РУБ</t>
  </si>
  <si>
    <t>22.2.02.11-0032</t>
  </si>
  <si>
    <t>ФССЦ-2001, 22.2.02.11-0032, приказ Минстроя России №1039/пр от 30.12.2016г.</t>
  </si>
  <si>
    <t>Болты сборочные с гайками и шайбами по классу прочности 5.8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</si>
  <si>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</si>
  <si>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</si>
  <si>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</si>
  <si>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</si>
  <si>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</si>
  <si>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</si>
  <si>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</si>
  <si>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</si>
  <si>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</si>
  <si>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</si>
  <si>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</si>
  <si>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</si>
  <si>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</si>
  <si>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</si>
  <si>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</si>
  <si>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</si>
  <si>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</si>
  <si>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</si>
  <si>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</si>
  <si>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</si>
  <si>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</si>
  <si>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1-100-23</t>
  </si>
  <si>
    <t>Рабочий среднего разряда 2.3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</si>
  <si>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</si>
  <si>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</si>
  <si>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</si>
  <si>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</si>
  <si>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</si>
  <si>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</si>
  <si>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</si>
  <si>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</si>
  <si>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</si>
  <si>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</si>
  <si>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</si>
  <si>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</si>
  <si>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</si>
  <si>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</si>
  <si>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</si>
  <si>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14.4.03.03-0002</t>
  </si>
  <si>
    <t>ФССЦ-2001, 14.4.03.03-0002, приказ Минстроя России №1039/пр от 30.12.2016г.</t>
  </si>
  <si>
    <t>Лак битумный БТ-123</t>
  </si>
  <si>
    <t>20.5.04.10-0011</t>
  </si>
  <si>
    <t>ФССЦ-2001, 20.5.04.10-0011, приказ Минстроя России №1039/пр от 30.12.2016г.</t>
  </si>
  <si>
    <t>Сжимы соединительные</t>
  </si>
  <si>
    <t>01.7.02.07-0011</t>
  </si>
  <si>
    <t>ФССЦ-2001, 01.7.02.07-0011, приказ Минстроя России №1039/пр от 30.12.2016г.</t>
  </si>
  <si>
    <t>Прессшпан листовой, марки А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</si>
  <si>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</si>
  <si>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</si>
  <si>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</si>
  <si>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</si>
  <si>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</si>
  <si>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</si>
  <si>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</si>
  <si>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01.7.20.04-0003</t>
  </si>
  <si>
    <t>ФССЦ-2001, 01.7.20.04-0003, приказ Минстроя России №1039/пр от 30.12.2016г.</t>
  </si>
  <si>
    <t>Нитки суровые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</si>
  <si>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</si>
  <si>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</si>
  <si>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</si>
  <si>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</si>
  <si>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</si>
  <si>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</si>
  <si>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</si>
  <si>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</si>
  <si>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</si>
  <si>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</si>
  <si>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</si>
  <si>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</si>
  <si>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</si>
  <si>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</si>
  <si>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08.3.05.05</t>
  </si>
  <si>
    <t>Сталь листовая оцинкованная</t>
  </si>
  <si>
    <t>01.7.04.11</t>
  </si>
  <si>
    <t>Скобяные изделия</t>
  </si>
  <si>
    <t>08.1.02.25</t>
  </si>
  <si>
    <t>Ерши металлические</t>
  </si>
  <si>
    <t>11.2.02.01</t>
  </si>
  <si>
    <t>Блоки дверные</t>
  </si>
  <si>
    <t>11.3.03.01</t>
  </si>
  <si>
    <t>Доски подоконные ПВХ</t>
  </si>
  <si>
    <t>14.1.06.05</t>
  </si>
  <si>
    <t>Клей</t>
  </si>
  <si>
    <t>11.3.03.13</t>
  </si>
  <si>
    <t>Уголок ПВХ</t>
  </si>
  <si>
    <t>06.2.05.04</t>
  </si>
  <si>
    <t>Плитки рядовые</t>
  </si>
  <si>
    <t>11.2.04.05</t>
  </si>
  <si>
    <t>Рейки деревянные</t>
  </si>
  <si>
    <t>Приборы дверные накладные</t>
  </si>
  <si>
    <t>11.2.13.06</t>
  </si>
  <si>
    <t>Щиты перегородок</t>
  </si>
  <si>
    <t>01.7.15.07</t>
  </si>
  <si>
    <t>Дюбели распорные полиэтиленовые</t>
  </si>
  <si>
    <t>01.7.15.14</t>
  </si>
  <si>
    <t>Шурупы строительные</t>
  </si>
  <si>
    <t>18.2.06.04</t>
  </si>
  <si>
    <t>Гарнитура туалетная</t>
  </si>
  <si>
    <t>Строительный мусор и масса возвратных материалов</t>
  </si>
  <si>
    <t>18.1.01.01</t>
  </si>
  <si>
    <t>Арматура трубопроводная фланцевая</t>
  </si>
  <si>
    <t>23.8.03.12</t>
  </si>
  <si>
    <t>Фланцы стальные</t>
  </si>
  <si>
    <t>Наконечники</t>
  </si>
  <si>
    <t>Арматура муфтовая</t>
  </si>
  <si>
    <t>19.1.01.11</t>
  </si>
  <si>
    <t>Крепления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</si>
  <si>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</si>
  <si>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</si>
  <si>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</si>
  <si>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</si>
  <si>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14.5.02.02</t>
  </si>
  <si>
    <t>Замазка суриковая</t>
  </si>
  <si>
    <t>18.2.06.12</t>
  </si>
  <si>
    <t>Приборы санитарно-технические</t>
  </si>
  <si>
    <t>18.1.10.10</t>
  </si>
  <si>
    <t>Смесители</t>
  </si>
  <si>
    <t>01.7.19.03</t>
  </si>
  <si>
    <t>18.1.02.03</t>
  </si>
  <si>
    <t>Задвижки</t>
  </si>
  <si>
    <t>24.3.03.02</t>
  </si>
  <si>
    <t>Трубопроводы канализации из полиэтиленовых труб высокой плотности с гильзами, диаметром 50 мм</t>
  </si>
  <si>
    <t>Трубопроводы канализации из полиэтиленовых труб высокой плотности с гильзами, диаметром 110 мм</t>
  </si>
  <si>
    <t>23.7.01.07</t>
  </si>
  <si>
    <t>Трубопроводы с гильзами</t>
  </si>
  <si>
    <t>07.2.07.13</t>
  </si>
  <si>
    <t>Конструкции стальные (включая накладки и подвески) с облицовкой алюминием</t>
  </si>
  <si>
    <t>09.3.01.01</t>
  </si>
  <si>
    <t>Алюминиевые конструкции</t>
  </si>
  <si>
    <t>Раствор цементный</t>
  </si>
  <si>
    <t>19.2.03.09</t>
  </si>
  <si>
    <t>Решетки жалюзийные</t>
  </si>
  <si>
    <t>19.2.01.01</t>
  </si>
  <si>
    <t>Виброизоляторы пружинные</t>
  </si>
  <si>
    <t>01.7.15.02</t>
  </si>
  <si>
    <t>Болты анкерные</t>
  </si>
  <si>
    <t>999-0005</t>
  </si>
  <si>
    <t>Масса оборудования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</si>
  <si>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</si>
  <si>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</si>
  <si>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</si>
  <si>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</si>
  <si>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</si>
  <si>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</si>
  <si>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</si>
  <si>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</si>
  <si>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</si>
  <si>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</si>
  <si>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</si>
  <si>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</si>
  <si>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</si>
  <si>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</si>
  <si>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</si>
  <si>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</si>
  <si>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</si>
  <si>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</si>
  <si>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</si>
  <si>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</si>
  <si>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</si>
  <si>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</si>
  <si>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</si>
  <si>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</si>
  <si>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</si>
  <si>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</si>
  <si>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</si>
  <si>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</si>
  <si>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</si>
  <si>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</si>
  <si>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</si>
  <si>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</si>
  <si>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</si>
  <si>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*9</t>
  </si>
  <si>
    <t>СМЕТА</t>
  </si>
  <si>
    <t>Приложение 1 к форме 7</t>
  </si>
  <si>
    <t>на капитальный ремонт помещений мужских туалетов 3, 4 этажей здания учебного корпуса НИЯУ  МИФИ по адресу: г.Москва,Холодильный переулок,д.1,корп.1,стр.2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</si>
</sst>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center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12"/>
  <sheetViews>
    <sheetView tabSelected="1" zoomScale="70" zoomScaleNormal="70" workbookViewId="0">
      <selection activeCell="B8" sqref="B8:K8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9" t="str">
        <f>Source!B1</f>
        <v>Smeta.RU  (495) 974-1589</v>
      </c>
      <c r="I1" t="s">
        <v>1388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14.25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30" ht="15.75" x14ac:dyDescent="0.25">
      <c r="A4" s="13"/>
      <c r="B4" s="51" t="s">
        <v>1387</v>
      </c>
      <c r="C4" s="51"/>
      <c r="D4" s="51"/>
      <c r="E4" s="51"/>
      <c r="F4" s="51"/>
      <c r="G4" s="51"/>
      <c r="H4" s="51"/>
      <c r="I4" s="51"/>
      <c r="J4" s="51"/>
      <c r="K4" s="51"/>
      <c r="L4" s="13"/>
    </row>
    <row r="5" spans="1:30" ht="15.75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3"/>
    </row>
    <row r="6" spans="1:30" ht="18" hidden="1" x14ac:dyDescent="0.25">
      <c r="A6" s="13"/>
      <c r="B6" s="52" t="str">
        <f>IF(Source!G20&lt;&gt;"Новая локальная смета", Source!G20, "")</f>
        <v/>
      </c>
      <c r="C6" s="52"/>
      <c r="D6" s="52"/>
      <c r="E6" s="52"/>
      <c r="F6" s="52"/>
      <c r="G6" s="52"/>
      <c r="H6" s="52"/>
      <c r="I6" s="52"/>
      <c r="J6" s="52"/>
      <c r="K6" s="52"/>
      <c r="L6" s="13"/>
    </row>
    <row r="7" spans="1:30" ht="14.25" hidden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30" ht="36" x14ac:dyDescent="0.25">
      <c r="A8" s="11"/>
      <c r="B8" s="52" t="str">
        <f>IF(Source!G12&lt;&gt;"Новый объект", Source!G12, "")</f>
        <v>на капитальный ремонт помещений мужских туалетов 3, 4 этажей здания учебного корпуса НИЯУ  МИФИ по адресу: г.Москва,Холодильный переулок,д.1,корп.1,стр.2</v>
      </c>
      <c r="C8" s="52"/>
      <c r="D8" s="52"/>
      <c r="E8" s="52"/>
      <c r="F8" s="52"/>
      <c r="G8" s="52"/>
      <c r="H8" s="52"/>
      <c r="I8" s="52"/>
      <c r="J8" s="52"/>
      <c r="K8" s="52"/>
      <c r="L8" s="15"/>
      <c r="AD8" s="45" t="str">
        <f>IF(Source!G12&lt;&gt;"Новый объект", Source!G12, "")</f>
        <v>на капитальный ремонт помещений мужских туалетов 3, 4 этажей здания учебного корпуса НИЯУ  МИФИ по адресу: г.Москва,Холодильный переулок,д.1,корп.1,стр.2</v>
      </c>
    </row>
    <row r="9" spans="1:30" ht="14.25" x14ac:dyDescent="0.2">
      <c r="A9" s="11"/>
      <c r="B9" s="53"/>
      <c r="C9" s="53"/>
      <c r="D9" s="53"/>
      <c r="E9" s="53"/>
      <c r="F9" s="53"/>
      <c r="G9" s="53"/>
      <c r="H9" s="53"/>
      <c r="I9" s="53"/>
      <c r="J9" s="53"/>
      <c r="K9" s="53"/>
      <c r="L9" s="12"/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4.25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30" ht="14.25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30" ht="14.25" x14ac:dyDescent="0.2">
      <c r="A13" s="11"/>
      <c r="B13" s="11"/>
      <c r="C13" s="11"/>
      <c r="D13" s="11"/>
      <c r="E13" s="16"/>
      <c r="F13" s="16"/>
      <c r="G13" s="54" t="s">
        <v>1354</v>
      </c>
      <c r="H13" s="54"/>
      <c r="I13" s="54" t="s">
        <v>1355</v>
      </c>
      <c r="J13" s="54"/>
      <c r="K13" s="11"/>
      <c r="L13" s="11"/>
    </row>
    <row r="14" spans="1:30" ht="15" x14ac:dyDescent="0.25">
      <c r="A14" s="11"/>
      <c r="B14" s="11"/>
      <c r="C14" s="47" t="s">
        <v>1356</v>
      </c>
      <c r="D14" s="47"/>
      <c r="E14" s="47"/>
      <c r="F14" s="47"/>
      <c r="G14" s="48">
        <f>SUM(O25:O908)/1000</f>
        <v>154.05016000000003</v>
      </c>
      <c r="H14" s="48"/>
      <c r="I14" s="48">
        <f>(Source!F448/1000)</f>
        <v>1191.6127300000001</v>
      </c>
      <c r="J14" s="48"/>
      <c r="K14" s="49" t="s">
        <v>1357</v>
      </c>
      <c r="L14" s="49"/>
    </row>
    <row r="15" spans="1:30" ht="14.25" x14ac:dyDescent="0.2">
      <c r="A15" s="11"/>
      <c r="B15" s="11"/>
      <c r="C15" s="50" t="s">
        <v>1358</v>
      </c>
      <c r="D15" s="50"/>
      <c r="E15" s="50"/>
      <c r="F15" s="50"/>
      <c r="G15" s="48">
        <f>SUM(W25:W908)/1000</f>
        <v>145.51867000000001</v>
      </c>
      <c r="H15" s="48"/>
      <c r="I15" s="48">
        <f>(Source!F435)/1000</f>
        <v>950.80617000000007</v>
      </c>
      <c r="J15" s="48"/>
      <c r="K15" s="49" t="s">
        <v>1357</v>
      </c>
      <c r="L15" s="49"/>
    </row>
    <row r="16" spans="1:30" ht="14.25" x14ac:dyDescent="0.2">
      <c r="A16" s="11"/>
      <c r="B16" s="11"/>
      <c r="C16" s="50" t="s">
        <v>1359</v>
      </c>
      <c r="D16" s="50"/>
      <c r="E16" s="50"/>
      <c r="F16" s="50"/>
      <c r="G16" s="48">
        <f>SUM(X25:X908)/1000</f>
        <v>8.26159</v>
      </c>
      <c r="H16" s="48"/>
      <c r="I16" s="48">
        <f>(Source!F436)/1000</f>
        <v>53.947650000000003</v>
      </c>
      <c r="J16" s="48"/>
      <c r="K16" s="49" t="s">
        <v>1357</v>
      </c>
      <c r="L16" s="49"/>
    </row>
    <row r="17" spans="1:22" ht="14.25" x14ac:dyDescent="0.2">
      <c r="A17" s="11"/>
      <c r="B17" s="11"/>
      <c r="C17" s="50" t="s">
        <v>1360</v>
      </c>
      <c r="D17" s="50"/>
      <c r="E17" s="50"/>
      <c r="F17" s="50"/>
      <c r="G17" s="48">
        <f>SUM(Y25:Y908)/1000</f>
        <v>0</v>
      </c>
      <c r="H17" s="48"/>
      <c r="I17" s="48">
        <f>(Source!F427)/1000</f>
        <v>0</v>
      </c>
      <c r="J17" s="48"/>
      <c r="K17" s="49" t="s">
        <v>1357</v>
      </c>
      <c r="L17" s="49"/>
    </row>
    <row r="18" spans="1:22" ht="14.25" x14ac:dyDescent="0.2">
      <c r="A18" s="11"/>
      <c r="B18" s="11"/>
      <c r="C18" s="50" t="s">
        <v>1361</v>
      </c>
      <c r="D18" s="50"/>
      <c r="E18" s="50"/>
      <c r="F18" s="50"/>
      <c r="G18" s="48">
        <f>SUM(Z25:Z908)/1000</f>
        <v>0.26989999999999997</v>
      </c>
      <c r="H18" s="48"/>
      <c r="I18" s="48">
        <f>(Source!F437+Source!F438)/1000</f>
        <v>5.0874799999999993</v>
      </c>
      <c r="J18" s="48"/>
      <c r="K18" s="49" t="s">
        <v>1357</v>
      </c>
      <c r="L18" s="49"/>
    </row>
    <row r="19" spans="1:22" ht="15" x14ac:dyDescent="0.25">
      <c r="A19" s="11"/>
      <c r="B19" s="11"/>
      <c r="C19" s="47" t="s">
        <v>1362</v>
      </c>
      <c r="D19" s="47"/>
      <c r="E19" s="47"/>
      <c r="F19" s="47"/>
      <c r="G19" s="48">
        <f>I19</f>
        <v>2074.5168036999999</v>
      </c>
      <c r="H19" s="48"/>
      <c r="I19" s="48">
        <f>(Source!F440+Source!F441)</f>
        <v>2074.5168036999999</v>
      </c>
      <c r="J19" s="48"/>
      <c r="K19" s="49" t="s">
        <v>1363</v>
      </c>
      <c r="L19" s="49"/>
    </row>
    <row r="20" spans="1:22" ht="15" x14ac:dyDescent="0.25">
      <c r="A20" s="11"/>
      <c r="B20" s="11"/>
      <c r="C20" s="47" t="s">
        <v>1364</v>
      </c>
      <c r="D20" s="47"/>
      <c r="E20" s="47"/>
      <c r="F20" s="47"/>
      <c r="G20" s="48">
        <f>SUM(R25:R908)/1000</f>
        <v>18.909960000000012</v>
      </c>
      <c r="H20" s="48"/>
      <c r="I20" s="48">
        <f>(Source!F433+ Source!F432)/1000</f>
        <v>125.1036</v>
      </c>
      <c r="J20" s="48"/>
      <c r="K20" s="49" t="s">
        <v>1357</v>
      </c>
      <c r="L20" s="49"/>
    </row>
    <row r="21" spans="1:22" ht="14.25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22" ht="14.25" x14ac:dyDescent="0.2">
      <c r="A22" s="55" t="s">
        <v>1377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22" ht="57" x14ac:dyDescent="0.2">
      <c r="A23" s="17" t="s">
        <v>1365</v>
      </c>
      <c r="B23" s="17" t="s">
        <v>1366</v>
      </c>
      <c r="C23" s="17" t="s">
        <v>1367</v>
      </c>
      <c r="D23" s="17" t="s">
        <v>1368</v>
      </c>
      <c r="E23" s="17" t="s">
        <v>1369</v>
      </c>
      <c r="F23" s="17" t="s">
        <v>1370</v>
      </c>
      <c r="G23" s="17" t="s">
        <v>1371</v>
      </c>
      <c r="H23" s="17" t="s">
        <v>1372</v>
      </c>
      <c r="I23" s="17" t="s">
        <v>1373</v>
      </c>
      <c r="J23" s="17" t="s">
        <v>1374</v>
      </c>
      <c r="K23" s="17" t="s">
        <v>1375</v>
      </c>
      <c r="L23" s="17" t="s">
        <v>1376</v>
      </c>
    </row>
    <row r="24" spans="1:22" ht="14.25" x14ac:dyDescent="0.2">
      <c r="A24" s="18">
        <v>1</v>
      </c>
      <c r="B24" s="18">
        <v>2</v>
      </c>
      <c r="C24" s="18">
        <v>3</v>
      </c>
      <c r="D24" s="18">
        <v>4</v>
      </c>
      <c r="E24" s="18">
        <v>5</v>
      </c>
      <c r="F24" s="18">
        <v>6</v>
      </c>
      <c r="G24" s="18">
        <v>7</v>
      </c>
      <c r="H24" s="18">
        <v>8</v>
      </c>
      <c r="I24" s="18">
        <v>9</v>
      </c>
      <c r="J24" s="18">
        <v>10</v>
      </c>
      <c r="K24" s="18">
        <v>11</v>
      </c>
      <c r="L24" s="19">
        <v>12</v>
      </c>
    </row>
    <row r="26" spans="1:22" ht="16.5" x14ac:dyDescent="0.25">
      <c r="A26" s="60" t="str">
        <f>CONCATENATE("Раздел: ",IF(Source!G24&lt;&gt;"Новый раздел", Source!G24, ""))</f>
        <v>Раздел: 1 Общестроительные работы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22" ht="28.5" x14ac:dyDescent="0.2">
      <c r="A27" s="40" t="str">
        <f>Source!E28</f>
        <v>1</v>
      </c>
      <c r="B27" s="41" t="str">
        <f>Source!F28</f>
        <v>46-04-012-03</v>
      </c>
      <c r="C27" s="41" t="str">
        <f>Source!G28</f>
        <v>Разборка деревянных заполнений проемов дверных и воротных</v>
      </c>
      <c r="D27" s="24" t="str">
        <f>Source!H28</f>
        <v>100 м2</v>
      </c>
      <c r="E27" s="10">
        <f>Source!I28</f>
        <v>7.5999999999999998E-2</v>
      </c>
      <c r="F27" s="25">
        <f>Source!AL28+Source!AM28+Source!AO28</f>
        <v>1082.58</v>
      </c>
      <c r="G27" s="26"/>
      <c r="H27" s="25"/>
      <c r="I27" s="26" t="str">
        <f>Source!BO28</f>
        <v/>
      </c>
      <c r="J27" s="26"/>
      <c r="K27" s="25"/>
      <c r="L27" s="27"/>
      <c r="S27">
        <f>ROUND((Source!FX28/100)*((ROUND(Source!AF28*Source!I28, 2)+ROUND(Source!AE28*Source!I28, 2))), 2)</f>
        <v>71.11</v>
      </c>
      <c r="T27">
        <f>Source!X28</f>
        <v>464.36</v>
      </c>
      <c r="U27">
        <f>ROUND((Source!FY28/100)*((ROUND(Source!AF28*Source!I28, 2)+ROUND(Source!AE28*Source!I28, 2))), 2)</f>
        <v>42.74</v>
      </c>
      <c r="V27">
        <f>Source!Y28</f>
        <v>281.43</v>
      </c>
    </row>
    <row r="28" spans="1:22" x14ac:dyDescent="0.2">
      <c r="C28" s="20" t="str">
        <f>"Объем: "&amp;Source!I28&amp;"=7,6/"&amp;"100"</f>
        <v>Объем: 0,076=7,6/100</v>
      </c>
    </row>
    <row r="29" spans="1:22" ht="14.25" x14ac:dyDescent="0.2">
      <c r="A29" s="40"/>
      <c r="B29" s="41"/>
      <c r="C29" s="41" t="s">
        <v>1378</v>
      </c>
      <c r="D29" s="24"/>
      <c r="E29" s="10"/>
      <c r="F29" s="25">
        <f>Source!AO28</f>
        <v>840.63</v>
      </c>
      <c r="G29" s="26" t="str">
        <f>Source!DG28</f>
        <v/>
      </c>
      <c r="H29" s="25">
        <f>ROUND(Source!AF28*Source!I28, 2)</f>
        <v>63.89</v>
      </c>
      <c r="I29" s="26"/>
      <c r="J29" s="26">
        <f>IF(Source!BA28&lt;&gt; 0, Source!BA28, 1)</f>
        <v>6.53</v>
      </c>
      <c r="K29" s="25">
        <f>Source!S28</f>
        <v>417.19</v>
      </c>
      <c r="L29" s="27"/>
      <c r="R29">
        <f>H29</f>
        <v>63.89</v>
      </c>
    </row>
    <row r="30" spans="1:22" ht="14.25" x14ac:dyDescent="0.2">
      <c r="A30" s="40"/>
      <c r="B30" s="41"/>
      <c r="C30" s="41" t="s">
        <v>272</v>
      </c>
      <c r="D30" s="24"/>
      <c r="E30" s="10"/>
      <c r="F30" s="25">
        <f>Source!AM28</f>
        <v>241.95</v>
      </c>
      <c r="G30" s="26" t="str">
        <f>Source!DE28</f>
        <v/>
      </c>
      <c r="H30" s="25">
        <f>ROUND(Source!AD28*Source!I28, 2)</f>
        <v>18.39</v>
      </c>
      <c r="I30" s="26"/>
      <c r="J30" s="26">
        <f>IF(Source!BB28&lt;&gt; 0, Source!BB28, 1)</f>
        <v>6.53</v>
      </c>
      <c r="K30" s="25">
        <f>Source!Q28</f>
        <v>120.07</v>
      </c>
      <c r="L30" s="27"/>
    </row>
    <row r="31" spans="1:22" ht="14.25" x14ac:dyDescent="0.2">
      <c r="A31" s="40"/>
      <c r="B31" s="41"/>
      <c r="C31" s="41" t="s">
        <v>1379</v>
      </c>
      <c r="D31" s="24"/>
      <c r="E31" s="10"/>
      <c r="F31" s="25">
        <f>Source!AN28</f>
        <v>104.49</v>
      </c>
      <c r="G31" s="26" t="str">
        <f>Source!DF28</f>
        <v/>
      </c>
      <c r="H31" s="28">
        <f>ROUND(Source!AE28*Source!I28, 2)</f>
        <v>7.94</v>
      </c>
      <c r="I31" s="26"/>
      <c r="J31" s="26">
        <f>IF(Source!BS28&lt;&gt; 0, Source!BS28, 1)</f>
        <v>6.53</v>
      </c>
      <c r="K31" s="28">
        <f>Source!R28</f>
        <v>51.86</v>
      </c>
      <c r="L31" s="27"/>
      <c r="R31">
        <f>H31</f>
        <v>7.94</v>
      </c>
    </row>
    <row r="32" spans="1:22" ht="14.25" x14ac:dyDescent="0.2">
      <c r="A32" s="40"/>
      <c r="B32" s="41"/>
      <c r="C32" s="41" t="s">
        <v>1380</v>
      </c>
      <c r="D32" s="24" t="s">
        <v>1381</v>
      </c>
      <c r="E32" s="10">
        <f>Source!BZ28</f>
        <v>110</v>
      </c>
      <c r="F32" s="58" t="str">
        <f>CONCATENATE(" )", Source!DL28, Source!FT28, "=", Source!FX28)</f>
        <v xml:space="preserve"> )*0,9=99</v>
      </c>
      <c r="G32" s="59"/>
      <c r="H32" s="25">
        <f>SUM(S27:S34)</f>
        <v>71.11</v>
      </c>
      <c r="I32" s="29"/>
      <c r="J32" s="23">
        <f>Source!AT28</f>
        <v>99</v>
      </c>
      <c r="K32" s="25">
        <f>SUM(T27:T34)</f>
        <v>464.36</v>
      </c>
      <c r="L32" s="27"/>
    </row>
    <row r="33" spans="1:26" ht="14.25" x14ac:dyDescent="0.2">
      <c r="A33" s="40"/>
      <c r="B33" s="41"/>
      <c r="C33" s="41" t="s">
        <v>1382</v>
      </c>
      <c r="D33" s="24" t="s">
        <v>1381</v>
      </c>
      <c r="E33" s="10">
        <f>Source!CA28</f>
        <v>70</v>
      </c>
      <c r="F33" s="58" t="str">
        <f>CONCATENATE(" )", Source!DM28, Source!FU28, "=", Source!FY28)</f>
        <v xml:space="preserve"> )*0,85=59,5</v>
      </c>
      <c r="G33" s="59"/>
      <c r="H33" s="25">
        <f>SUM(U27:U34)</f>
        <v>42.74</v>
      </c>
      <c r="I33" s="29"/>
      <c r="J33" s="23">
        <f>Source!AU28</f>
        <v>60</v>
      </c>
      <c r="K33" s="25">
        <f>SUM(V27:V34)</f>
        <v>281.43</v>
      </c>
      <c r="L33" s="27"/>
    </row>
    <row r="34" spans="1:26" ht="14.25" x14ac:dyDescent="0.2">
      <c r="A34" s="42"/>
      <c r="B34" s="43"/>
      <c r="C34" s="43" t="s">
        <v>1383</v>
      </c>
      <c r="D34" s="30" t="s">
        <v>1384</v>
      </c>
      <c r="E34" s="31">
        <f>Source!AQ28</f>
        <v>103.91</v>
      </c>
      <c r="F34" s="32"/>
      <c r="G34" s="33" t="str">
        <f>Source!DI28</f>
        <v/>
      </c>
      <c r="H34" s="32"/>
      <c r="I34" s="33"/>
      <c r="J34" s="33"/>
      <c r="K34" s="32"/>
      <c r="L34" s="34">
        <f>Source!U28</f>
        <v>7.8971599999999995</v>
      </c>
    </row>
    <row r="35" spans="1:26" ht="15" x14ac:dyDescent="0.25">
      <c r="G35" s="57">
        <f>H29+H30+H32+H33</f>
        <v>196.13</v>
      </c>
      <c r="H35" s="57"/>
      <c r="J35" s="57">
        <f>K29+K30+K32+K33</f>
        <v>1283.05</v>
      </c>
      <c r="K35" s="57"/>
      <c r="L35" s="35">
        <f>Source!U28</f>
        <v>7.8971599999999995</v>
      </c>
      <c r="O35" s="21">
        <f>G35</f>
        <v>196.13</v>
      </c>
      <c r="P35" s="21">
        <f>J35</f>
        <v>1283.05</v>
      </c>
      <c r="Q35" s="21">
        <f>L35</f>
        <v>7.8971599999999995</v>
      </c>
      <c r="W35">
        <f>IF(Source!BI28&lt;=1,H29+H30+H32+H33, 0)</f>
        <v>196.13</v>
      </c>
      <c r="X35">
        <f>IF(Source!BI28=2,H29+H30+H32+H33, 0)</f>
        <v>0</v>
      </c>
      <c r="Y35">
        <f>IF(Source!BI28=3,H29+H30+H32+H33, 0)</f>
        <v>0</v>
      </c>
      <c r="Z35">
        <f>IF(Source!BI28=4,H29+H30+H32+H33, 0)</f>
        <v>0</v>
      </c>
    </row>
    <row r="36" spans="1:26" ht="42.75" x14ac:dyDescent="0.2">
      <c r="A36" s="40" t="str">
        <f>Source!E29</f>
        <v>2</v>
      </c>
      <c r="B36" s="41" t="str">
        <f>Source!F29</f>
        <v>46-04-012-01</v>
      </c>
      <c r="C36" s="41" t="str">
        <f>Source!G29</f>
        <v>Разборка деревянных заполнений проемов оконных с подоконными досками</v>
      </c>
      <c r="D36" s="24" t="str">
        <f>Source!H29</f>
        <v>100 м2</v>
      </c>
      <c r="E36" s="10">
        <f>Source!I29</f>
        <v>4.7399999999999998E-2</v>
      </c>
      <c r="F36" s="25">
        <f>Source!AL29+Source!AM29+Source!AO29</f>
        <v>1767.24</v>
      </c>
      <c r="G36" s="26"/>
      <c r="H36" s="25"/>
      <c r="I36" s="26" t="str">
        <f>Source!BO29</f>
        <v/>
      </c>
      <c r="J36" s="26"/>
      <c r="K36" s="25"/>
      <c r="L36" s="27"/>
      <c r="S36">
        <f>ROUND((Source!FX29/100)*((ROUND(Source!AF29*Source!I29, 2)+ROUND(Source!AE29*Source!I29, 2))), 2)</f>
        <v>76.48</v>
      </c>
      <c r="T36">
        <f>Source!X29</f>
        <v>499.41</v>
      </c>
      <c r="U36">
        <f>ROUND((Source!FY29/100)*((ROUND(Source!AF29*Source!I29, 2)+ROUND(Source!AE29*Source!I29, 2))), 2)</f>
        <v>45.96</v>
      </c>
      <c r="V36">
        <f>Source!Y29</f>
        <v>302.67</v>
      </c>
    </row>
    <row r="37" spans="1:26" ht="14.25" x14ac:dyDescent="0.2">
      <c r="A37" s="40"/>
      <c r="B37" s="41"/>
      <c r="C37" s="41" t="s">
        <v>1378</v>
      </c>
      <c r="D37" s="24"/>
      <c r="E37" s="10"/>
      <c r="F37" s="25">
        <f>Source!AO29</f>
        <v>1525.29</v>
      </c>
      <c r="G37" s="26" t="str">
        <f>Source!DG29</f>
        <v/>
      </c>
      <c r="H37" s="25">
        <f>ROUND(Source!AF29*Source!I29, 2)</f>
        <v>72.3</v>
      </c>
      <c r="I37" s="26"/>
      <c r="J37" s="26">
        <f>IF(Source!BA29&lt;&gt; 0, Source!BA29, 1)</f>
        <v>6.53</v>
      </c>
      <c r="K37" s="25">
        <f>Source!S29</f>
        <v>472.11</v>
      </c>
      <c r="L37" s="27"/>
      <c r="R37">
        <f>H37</f>
        <v>72.3</v>
      </c>
    </row>
    <row r="38" spans="1:26" ht="14.25" x14ac:dyDescent="0.2">
      <c r="A38" s="40"/>
      <c r="B38" s="41"/>
      <c r="C38" s="41" t="s">
        <v>272</v>
      </c>
      <c r="D38" s="24"/>
      <c r="E38" s="10"/>
      <c r="F38" s="25">
        <f>Source!AM29</f>
        <v>241.95</v>
      </c>
      <c r="G38" s="26" t="str">
        <f>Source!DE29</f>
        <v/>
      </c>
      <c r="H38" s="25">
        <f>ROUND(Source!AD29*Source!I29, 2)</f>
        <v>11.47</v>
      </c>
      <c r="I38" s="26"/>
      <c r="J38" s="26">
        <f>IF(Source!BB29&lt;&gt; 0, Source!BB29, 1)</f>
        <v>6.53</v>
      </c>
      <c r="K38" s="25">
        <f>Source!Q29</f>
        <v>74.89</v>
      </c>
      <c r="L38" s="27"/>
    </row>
    <row r="39" spans="1:26" ht="14.25" x14ac:dyDescent="0.2">
      <c r="A39" s="40"/>
      <c r="B39" s="41"/>
      <c r="C39" s="41" t="s">
        <v>1379</v>
      </c>
      <c r="D39" s="24"/>
      <c r="E39" s="10"/>
      <c r="F39" s="25">
        <f>Source!AN29</f>
        <v>104.49</v>
      </c>
      <c r="G39" s="26" t="str">
        <f>Source!DF29</f>
        <v/>
      </c>
      <c r="H39" s="28">
        <f>ROUND(Source!AE29*Source!I29, 2)</f>
        <v>4.95</v>
      </c>
      <c r="I39" s="26"/>
      <c r="J39" s="26">
        <f>IF(Source!BS29&lt;&gt; 0, Source!BS29, 1)</f>
        <v>6.53</v>
      </c>
      <c r="K39" s="28">
        <f>Source!R29</f>
        <v>32.340000000000003</v>
      </c>
      <c r="L39" s="27"/>
      <c r="R39">
        <f>H39</f>
        <v>4.95</v>
      </c>
    </row>
    <row r="40" spans="1:26" ht="14.25" x14ac:dyDescent="0.2">
      <c r="A40" s="40"/>
      <c r="B40" s="41"/>
      <c r="C40" s="41" t="s">
        <v>1380</v>
      </c>
      <c r="D40" s="24" t="s">
        <v>1381</v>
      </c>
      <c r="E40" s="10">
        <f>Source!BZ29</f>
        <v>110</v>
      </c>
      <c r="F40" s="58" t="str">
        <f>CONCATENATE(" )", Source!DL29, Source!FT29, "=", Source!FX29)</f>
        <v xml:space="preserve"> )*0,9=99</v>
      </c>
      <c r="G40" s="59"/>
      <c r="H40" s="25">
        <f>SUM(S36:S42)</f>
        <v>76.48</v>
      </c>
      <c r="I40" s="29"/>
      <c r="J40" s="23">
        <f>Source!AT29</f>
        <v>99</v>
      </c>
      <c r="K40" s="25">
        <f>SUM(T36:T42)</f>
        <v>499.41</v>
      </c>
      <c r="L40" s="27"/>
    </row>
    <row r="41" spans="1:26" ht="14.25" x14ac:dyDescent="0.2">
      <c r="A41" s="40"/>
      <c r="B41" s="41"/>
      <c r="C41" s="41" t="s">
        <v>1382</v>
      </c>
      <c r="D41" s="24" t="s">
        <v>1381</v>
      </c>
      <c r="E41" s="10">
        <f>Source!CA29</f>
        <v>70</v>
      </c>
      <c r="F41" s="58" t="str">
        <f>CONCATENATE(" )", Source!DM29, Source!FU29, "=", Source!FY29)</f>
        <v xml:space="preserve"> )*0,85=59,5</v>
      </c>
      <c r="G41" s="59"/>
      <c r="H41" s="25">
        <f>SUM(U36:U42)</f>
        <v>45.96</v>
      </c>
      <c r="I41" s="29"/>
      <c r="J41" s="23">
        <f>Source!AU29</f>
        <v>60</v>
      </c>
      <c r="K41" s="25">
        <f>SUM(V36:V42)</f>
        <v>302.67</v>
      </c>
      <c r="L41" s="27"/>
    </row>
    <row r="42" spans="1:26" ht="14.25" x14ac:dyDescent="0.2">
      <c r="A42" s="42"/>
      <c r="B42" s="43"/>
      <c r="C42" s="43" t="s">
        <v>1383</v>
      </c>
      <c r="D42" s="30" t="s">
        <v>1384</v>
      </c>
      <c r="E42" s="31">
        <f>Source!AQ29</f>
        <v>188.54</v>
      </c>
      <c r="F42" s="32"/>
      <c r="G42" s="33" t="str">
        <f>Source!DI29</f>
        <v/>
      </c>
      <c r="H42" s="32"/>
      <c r="I42" s="33"/>
      <c r="J42" s="33"/>
      <c r="K42" s="32"/>
      <c r="L42" s="34">
        <f>Source!U29</f>
        <v>8.9367959999999993</v>
      </c>
    </row>
    <row r="43" spans="1:26" ht="15" x14ac:dyDescent="0.25">
      <c r="G43" s="57">
        <f>H37+H38+H40+H41</f>
        <v>206.21</v>
      </c>
      <c r="H43" s="57"/>
      <c r="J43" s="57">
        <f>K37+K38+K40+K41</f>
        <v>1349.0800000000002</v>
      </c>
      <c r="K43" s="57"/>
      <c r="L43" s="35">
        <f>Source!U29</f>
        <v>8.9367959999999993</v>
      </c>
      <c r="O43" s="21">
        <f>G43</f>
        <v>206.21</v>
      </c>
      <c r="P43" s="21">
        <f>J43</f>
        <v>1349.0800000000002</v>
      </c>
      <c r="Q43" s="21">
        <f>L43</f>
        <v>8.9367959999999993</v>
      </c>
      <c r="W43">
        <f>IF(Source!BI29&lt;=1,H37+H38+H40+H41, 0)</f>
        <v>206.21</v>
      </c>
      <c r="X43">
        <f>IF(Source!BI29=2,H37+H38+H40+H41, 0)</f>
        <v>0</v>
      </c>
      <c r="Y43">
        <f>IF(Source!BI29=3,H37+H38+H40+H41, 0)</f>
        <v>0</v>
      </c>
      <c r="Z43">
        <f>IF(Source!BI29=4,H37+H38+H40+H41, 0)</f>
        <v>0</v>
      </c>
    </row>
    <row r="44" spans="1:26" ht="42.75" x14ac:dyDescent="0.2">
      <c r="A44" s="40" t="str">
        <f>Source!E30</f>
        <v>3</v>
      </c>
      <c r="B44" s="41" t="str">
        <f>Source!F30</f>
        <v>58-20-1</v>
      </c>
      <c r="C44" s="41" t="str">
        <f>Source!G30</f>
        <v>Смена обделок из листовой стали (поясков, сандриков, отливов, карнизов) шириной до 0,4 м</v>
      </c>
      <c r="D44" s="24" t="str">
        <f>Source!H30</f>
        <v>100 м</v>
      </c>
      <c r="E44" s="10">
        <f>Source!I30</f>
        <v>2.64E-2</v>
      </c>
      <c r="F44" s="25">
        <f>Source!AL30+Source!AM30+Source!AO30</f>
        <v>454.41</v>
      </c>
      <c r="G44" s="26"/>
      <c r="H44" s="25"/>
      <c r="I44" s="26" t="str">
        <f>Source!BO30</f>
        <v/>
      </c>
      <c r="J44" s="26"/>
      <c r="K44" s="25"/>
      <c r="L44" s="27"/>
      <c r="S44">
        <f>ROUND((Source!FX30/100)*((ROUND(Source!AF30*Source!I30, 2)+ROUND(Source!AE30*Source!I30, 2))), 2)</f>
        <v>7.78</v>
      </c>
      <c r="T44">
        <f>Source!X30</f>
        <v>50.76</v>
      </c>
      <c r="U44">
        <f>ROUND((Source!FY30/100)*((ROUND(Source!AF30*Source!I30, 2)+ROUND(Source!AE30*Source!I30, 2))), 2)</f>
        <v>6.09</v>
      </c>
      <c r="V44">
        <f>Source!Y30</f>
        <v>39.75</v>
      </c>
    </row>
    <row r="45" spans="1:26" x14ac:dyDescent="0.2">
      <c r="C45" s="20" t="str">
        <f>"Объем: "&amp;Source!I30&amp;"=2,64/"&amp;"100"</f>
        <v>Объем: 0,0264=2,64/100</v>
      </c>
    </row>
    <row r="46" spans="1:26" ht="14.25" x14ac:dyDescent="0.2">
      <c r="A46" s="40"/>
      <c r="B46" s="41"/>
      <c r="C46" s="41" t="s">
        <v>1378</v>
      </c>
      <c r="D46" s="24"/>
      <c r="E46" s="10"/>
      <c r="F46" s="25">
        <f>Source!AO30</f>
        <v>353.23</v>
      </c>
      <c r="G46" s="26" t="str">
        <f>Source!DG30</f>
        <v/>
      </c>
      <c r="H46" s="25">
        <f>ROUND(Source!AF30*Source!I30, 2)</f>
        <v>9.33</v>
      </c>
      <c r="I46" s="26"/>
      <c r="J46" s="26">
        <f>IF(Source!BA30&lt;&gt; 0, Source!BA30, 1)</f>
        <v>6.53</v>
      </c>
      <c r="K46" s="25">
        <f>Source!S30</f>
        <v>60.89</v>
      </c>
      <c r="L46" s="27"/>
      <c r="R46">
        <f>H46</f>
        <v>9.33</v>
      </c>
    </row>
    <row r="47" spans="1:26" ht="14.25" x14ac:dyDescent="0.2">
      <c r="A47" s="40"/>
      <c r="B47" s="41"/>
      <c r="C47" s="41" t="s">
        <v>272</v>
      </c>
      <c r="D47" s="24"/>
      <c r="E47" s="10"/>
      <c r="F47" s="25">
        <f>Source!AM30</f>
        <v>5.13</v>
      </c>
      <c r="G47" s="26" t="str">
        <f>Source!DE30</f>
        <v/>
      </c>
      <c r="H47" s="25">
        <f>ROUND(Source!AD30*Source!I30, 2)</f>
        <v>0.14000000000000001</v>
      </c>
      <c r="I47" s="26"/>
      <c r="J47" s="26">
        <f>IF(Source!BB30&lt;&gt; 0, Source!BB30, 1)</f>
        <v>6.53</v>
      </c>
      <c r="K47" s="25">
        <f>Source!Q30</f>
        <v>0.88</v>
      </c>
      <c r="L47" s="27"/>
    </row>
    <row r="48" spans="1:26" ht="14.25" x14ac:dyDescent="0.2">
      <c r="A48" s="40"/>
      <c r="B48" s="41"/>
      <c r="C48" s="41" t="s">
        <v>1379</v>
      </c>
      <c r="D48" s="24"/>
      <c r="E48" s="10"/>
      <c r="F48" s="25">
        <f>Source!AN30</f>
        <v>1.54</v>
      </c>
      <c r="G48" s="26" t="str">
        <f>Source!DF30</f>
        <v/>
      </c>
      <c r="H48" s="28">
        <f>ROUND(Source!AE30*Source!I30, 2)</f>
        <v>0.04</v>
      </c>
      <c r="I48" s="26"/>
      <c r="J48" s="26">
        <f>IF(Source!BS30&lt;&gt; 0, Source!BS30, 1)</f>
        <v>6.53</v>
      </c>
      <c r="K48" s="28">
        <f>Source!R30</f>
        <v>0.27</v>
      </c>
      <c r="L48" s="27"/>
      <c r="R48">
        <f>H48</f>
        <v>0.04</v>
      </c>
    </row>
    <row r="49" spans="1:26" ht="14.25" x14ac:dyDescent="0.2">
      <c r="A49" s="40"/>
      <c r="B49" s="41"/>
      <c r="C49" s="41" t="s">
        <v>1385</v>
      </c>
      <c r="D49" s="24"/>
      <c r="E49" s="10"/>
      <c r="F49" s="25">
        <f>Source!AL30</f>
        <v>96.05</v>
      </c>
      <c r="G49" s="26" t="str">
        <f>Source!DD30</f>
        <v/>
      </c>
      <c r="H49" s="25">
        <f>ROUND(Source!AC30*Source!I30, 2)</f>
        <v>2.54</v>
      </c>
      <c r="I49" s="26"/>
      <c r="J49" s="26">
        <f>IF(Source!BC30&lt;&gt; 0, Source!BC30, 1)</f>
        <v>6.53</v>
      </c>
      <c r="K49" s="25">
        <f>Source!P30</f>
        <v>16.559999999999999</v>
      </c>
      <c r="L49" s="27"/>
    </row>
    <row r="50" spans="1:26" ht="14.25" x14ac:dyDescent="0.2">
      <c r="A50" s="40"/>
      <c r="B50" s="41"/>
      <c r="C50" s="41" t="s">
        <v>1380</v>
      </c>
      <c r="D50" s="24" t="s">
        <v>1381</v>
      </c>
      <c r="E50" s="10">
        <f>Source!BZ30</f>
        <v>83</v>
      </c>
      <c r="F50" s="44"/>
      <c r="G50" s="26"/>
      <c r="H50" s="25">
        <f>SUM(S44:S53)</f>
        <v>7.78</v>
      </c>
      <c r="I50" s="29"/>
      <c r="J50" s="23">
        <f>Source!AT30</f>
        <v>83</v>
      </c>
      <c r="K50" s="25">
        <f>SUM(T44:T53)</f>
        <v>50.76</v>
      </c>
      <c r="L50" s="27"/>
    </row>
    <row r="51" spans="1:26" ht="14.25" x14ac:dyDescent="0.2">
      <c r="A51" s="40"/>
      <c r="B51" s="41"/>
      <c r="C51" s="41" t="s">
        <v>1382</v>
      </c>
      <c r="D51" s="24" t="s">
        <v>1381</v>
      </c>
      <c r="E51" s="10">
        <f>Source!CA30</f>
        <v>65</v>
      </c>
      <c r="F51" s="44"/>
      <c r="G51" s="26"/>
      <c r="H51" s="25">
        <f>SUM(U44:U53)</f>
        <v>6.09</v>
      </c>
      <c r="I51" s="29"/>
      <c r="J51" s="23">
        <f>Source!AU30</f>
        <v>65</v>
      </c>
      <c r="K51" s="25">
        <f>SUM(V44:V53)</f>
        <v>39.75</v>
      </c>
      <c r="L51" s="27"/>
    </row>
    <row r="52" spans="1:26" ht="14.25" x14ac:dyDescent="0.2">
      <c r="A52" s="40"/>
      <c r="B52" s="41"/>
      <c r="C52" s="41" t="s">
        <v>1383</v>
      </c>
      <c r="D52" s="24" t="s">
        <v>1384</v>
      </c>
      <c r="E52" s="10">
        <f>Source!AQ30</f>
        <v>41.41</v>
      </c>
      <c r="F52" s="25"/>
      <c r="G52" s="26" t="str">
        <f>Source!DI30</f>
        <v/>
      </c>
      <c r="H52" s="25"/>
      <c r="I52" s="26"/>
      <c r="J52" s="26"/>
      <c r="K52" s="25"/>
      <c r="L52" s="36">
        <f>Source!U30</f>
        <v>1.093224</v>
      </c>
    </row>
    <row r="53" spans="1:26" ht="42.75" x14ac:dyDescent="0.2">
      <c r="A53" s="42" t="str">
        <f>Source!E31</f>
        <v>3,1</v>
      </c>
      <c r="B53" s="43" t="str">
        <f>Source!F31</f>
        <v>08.1.02.03-0021</v>
      </c>
      <c r="C53" s="43" t="str">
        <f>Source!G31</f>
        <v>Водоотлив оконный шириной планки 250 мм из оцинкованной стали с полимерным покрытием</v>
      </c>
      <c r="D53" s="30" t="str">
        <f>Source!H31</f>
        <v>П.М</v>
      </c>
      <c r="E53" s="31">
        <f>Source!I31</f>
        <v>2.64</v>
      </c>
      <c r="F53" s="32">
        <f>Source!AL31+Source!AM31+Source!AO31</f>
        <v>26.41</v>
      </c>
      <c r="G53" s="37" t="s">
        <v>3</v>
      </c>
      <c r="H53" s="32">
        <f>ROUND(Source!AC31*Source!I31, 2)+ROUND(Source!AD31*Source!I31, 2)+ROUND(Source!AF31*Source!I31, 2)</f>
        <v>69.72</v>
      </c>
      <c r="I53" s="33"/>
      <c r="J53" s="33">
        <f>IF(Source!BC31&lt;&gt; 0, Source!BC31, 1)</f>
        <v>6.53</v>
      </c>
      <c r="K53" s="32">
        <f>Source!O31</f>
        <v>455.29</v>
      </c>
      <c r="L53" s="38"/>
      <c r="S53">
        <f>ROUND((Source!FX31/100)*((ROUND(Source!AF31*Source!I31, 2)+ROUND(Source!AE31*Source!I31, 2))), 2)</f>
        <v>0</v>
      </c>
      <c r="T53">
        <f>Source!X31</f>
        <v>0</v>
      </c>
      <c r="U53">
        <f>ROUND((Source!FY31/100)*((ROUND(Source!AF31*Source!I31, 2)+ROUND(Source!AE31*Source!I31, 2))), 2)</f>
        <v>0</v>
      </c>
      <c r="V53">
        <f>Source!Y31</f>
        <v>0</v>
      </c>
      <c r="W53">
        <f>IF(Source!BI31&lt;=1,H53, 0)</f>
        <v>69.72</v>
      </c>
      <c r="X53">
        <f>IF(Source!BI31=2,H53, 0)</f>
        <v>0</v>
      </c>
      <c r="Y53">
        <f>IF(Source!BI31=3,H53, 0)</f>
        <v>0</v>
      </c>
      <c r="Z53">
        <f>IF(Source!BI31=4,H53, 0)</f>
        <v>0</v>
      </c>
    </row>
    <row r="54" spans="1:26" ht="15" x14ac:dyDescent="0.25">
      <c r="G54" s="57">
        <f>H46+H47+H49+H50+H51+SUM(H53:H53)</f>
        <v>95.6</v>
      </c>
      <c r="H54" s="57"/>
      <c r="J54" s="57">
        <f>K46+K47+K49+K50+K51+SUM(K53:K53)</f>
        <v>624.13</v>
      </c>
      <c r="K54" s="57"/>
      <c r="L54" s="35">
        <f>Source!U30</f>
        <v>1.093224</v>
      </c>
      <c r="O54" s="21">
        <f>G54</f>
        <v>95.6</v>
      </c>
      <c r="P54" s="21">
        <f>J54</f>
        <v>624.13</v>
      </c>
      <c r="Q54" s="21">
        <f>L54</f>
        <v>1.093224</v>
      </c>
      <c r="W54">
        <f>IF(Source!BI30&lt;=1,H46+H47+H49+H50+H51, 0)</f>
        <v>25.880000000000003</v>
      </c>
      <c r="X54">
        <f>IF(Source!BI30=2,H46+H47+H49+H50+H51, 0)</f>
        <v>0</v>
      </c>
      <c r="Y54">
        <f>IF(Source!BI30=3,H46+H47+H49+H50+H51, 0)</f>
        <v>0</v>
      </c>
      <c r="Z54">
        <f>IF(Source!BI30=4,H46+H47+H49+H50+H51, 0)</f>
        <v>0</v>
      </c>
    </row>
    <row r="55" spans="1:26" ht="28.5" x14ac:dyDescent="0.2">
      <c r="A55" s="40" t="str">
        <f>Source!E32</f>
        <v>4</v>
      </c>
      <c r="B55" s="41" t="str">
        <f>Source!F32</f>
        <v>63-7-5</v>
      </c>
      <c r="C55" s="41" t="str">
        <f>Source!G32</f>
        <v>Разборка облицовки стен из керамических глазурованных плиток</v>
      </c>
      <c r="D55" s="24" t="str">
        <f>Source!H32</f>
        <v>100 м2</v>
      </c>
      <c r="E55" s="10">
        <f>Source!I32</f>
        <v>0.89639999999999997</v>
      </c>
      <c r="F55" s="25">
        <f>Source!AL32+Source!AM32+Source!AO32</f>
        <v>654</v>
      </c>
      <c r="G55" s="26"/>
      <c r="H55" s="25"/>
      <c r="I55" s="26" t="str">
        <f>Source!BO32</f>
        <v/>
      </c>
      <c r="J55" s="26"/>
      <c r="K55" s="25"/>
      <c r="L55" s="27"/>
      <c r="S55">
        <f>ROUND((Source!FX32/100)*((ROUND(Source!AF32*Source!I32, 2)+ROUND(Source!AE32*Source!I32, 2))), 2)</f>
        <v>406.87</v>
      </c>
      <c r="T55">
        <f>Source!X32</f>
        <v>2656.85</v>
      </c>
      <c r="U55">
        <f>ROUND((Source!FY32/100)*((ROUND(Source!AF32*Source!I32, 2)+ROUND(Source!AE32*Source!I32, 2))), 2)</f>
        <v>264.2</v>
      </c>
      <c r="V55">
        <f>Source!Y32</f>
        <v>1725.23</v>
      </c>
    </row>
    <row r="56" spans="1:26" x14ac:dyDescent="0.2">
      <c r="C56" s="20" t="str">
        <f>"Объем: "&amp;Source!I32&amp;"=89,64/"&amp;"100"</f>
        <v>Объем: 0,8964=89,64/100</v>
      </c>
    </row>
    <row r="57" spans="1:26" ht="14.25" x14ac:dyDescent="0.2">
      <c r="A57" s="40"/>
      <c r="B57" s="41"/>
      <c r="C57" s="41" t="s">
        <v>1378</v>
      </c>
      <c r="D57" s="24"/>
      <c r="E57" s="10"/>
      <c r="F57" s="25">
        <f>Source!AO32</f>
        <v>584.74</v>
      </c>
      <c r="G57" s="26" t="str">
        <f>Source!DG32</f>
        <v/>
      </c>
      <c r="H57" s="25">
        <f>ROUND(Source!AF32*Source!I32, 2)</f>
        <v>524.16</v>
      </c>
      <c r="I57" s="26"/>
      <c r="J57" s="26">
        <f>IF(Source!BA32&lt;&gt; 0, Source!BA32, 1)</f>
        <v>6.53</v>
      </c>
      <c r="K57" s="25">
        <f>Source!S32</f>
        <v>3422.77</v>
      </c>
      <c r="L57" s="27"/>
      <c r="R57">
        <f>H57</f>
        <v>524.16</v>
      </c>
    </row>
    <row r="58" spans="1:26" ht="14.25" x14ac:dyDescent="0.2">
      <c r="A58" s="40"/>
      <c r="B58" s="41"/>
      <c r="C58" s="41" t="s">
        <v>272</v>
      </c>
      <c r="D58" s="24"/>
      <c r="E58" s="10"/>
      <c r="F58" s="25">
        <f>Source!AM32</f>
        <v>69.260000000000005</v>
      </c>
      <c r="G58" s="26" t="str">
        <f>Source!DE32</f>
        <v/>
      </c>
      <c r="H58" s="25">
        <f>ROUND(Source!AD32*Source!I32, 2)</f>
        <v>62.08</v>
      </c>
      <c r="I58" s="26"/>
      <c r="J58" s="26">
        <f>IF(Source!BB32&lt;&gt; 0, Source!BB32, 1)</f>
        <v>6.53</v>
      </c>
      <c r="K58" s="25">
        <f>Source!Q32</f>
        <v>405.41</v>
      </c>
      <c r="L58" s="27"/>
    </row>
    <row r="59" spans="1:26" ht="14.25" x14ac:dyDescent="0.2">
      <c r="A59" s="40"/>
      <c r="B59" s="41"/>
      <c r="C59" s="41" t="s">
        <v>1379</v>
      </c>
      <c r="D59" s="24"/>
      <c r="E59" s="10"/>
      <c r="F59" s="25">
        <f>Source!AN32</f>
        <v>4.7300000000000004</v>
      </c>
      <c r="G59" s="26" t="str">
        <f>Source!DF32</f>
        <v/>
      </c>
      <c r="H59" s="28">
        <f>ROUND(Source!AE32*Source!I32, 2)</f>
        <v>4.24</v>
      </c>
      <c r="I59" s="26"/>
      <c r="J59" s="26">
        <f>IF(Source!BS32&lt;&gt; 0, Source!BS32, 1)</f>
        <v>6.53</v>
      </c>
      <c r="K59" s="28">
        <f>Source!R32</f>
        <v>27.69</v>
      </c>
      <c r="L59" s="27"/>
      <c r="R59">
        <f>H59</f>
        <v>4.24</v>
      </c>
    </row>
    <row r="60" spans="1:26" ht="14.25" x14ac:dyDescent="0.2">
      <c r="A60" s="40"/>
      <c r="B60" s="41"/>
      <c r="C60" s="41" t="s">
        <v>1380</v>
      </c>
      <c r="D60" s="24" t="s">
        <v>1381</v>
      </c>
      <c r="E60" s="10">
        <f>Source!BZ32</f>
        <v>77</v>
      </c>
      <c r="F60" s="44"/>
      <c r="G60" s="26"/>
      <c r="H60" s="25">
        <f>SUM(S55:S62)</f>
        <v>406.87</v>
      </c>
      <c r="I60" s="29"/>
      <c r="J60" s="23">
        <f>Source!AT32</f>
        <v>77</v>
      </c>
      <c r="K60" s="25">
        <f>SUM(T55:T62)</f>
        <v>2656.85</v>
      </c>
      <c r="L60" s="27"/>
    </row>
    <row r="61" spans="1:26" ht="14.25" x14ac:dyDescent="0.2">
      <c r="A61" s="40"/>
      <c r="B61" s="41"/>
      <c r="C61" s="41" t="s">
        <v>1382</v>
      </c>
      <c r="D61" s="24" t="s">
        <v>1381</v>
      </c>
      <c r="E61" s="10">
        <f>Source!CA32</f>
        <v>50</v>
      </c>
      <c r="F61" s="44"/>
      <c r="G61" s="26"/>
      <c r="H61" s="25">
        <f>SUM(U55:U62)</f>
        <v>264.2</v>
      </c>
      <c r="I61" s="29"/>
      <c r="J61" s="23">
        <f>Source!AU32</f>
        <v>50</v>
      </c>
      <c r="K61" s="25">
        <f>SUM(V55:V62)</f>
        <v>1725.23</v>
      </c>
      <c r="L61" s="27"/>
    </row>
    <row r="62" spans="1:26" ht="14.25" x14ac:dyDescent="0.2">
      <c r="A62" s="42"/>
      <c r="B62" s="43"/>
      <c r="C62" s="43" t="s">
        <v>1383</v>
      </c>
      <c r="D62" s="30" t="s">
        <v>1384</v>
      </c>
      <c r="E62" s="31">
        <f>Source!AQ32</f>
        <v>74.3</v>
      </c>
      <c r="F62" s="32"/>
      <c r="G62" s="33" t="str">
        <f>Source!DI32</f>
        <v/>
      </c>
      <c r="H62" s="32"/>
      <c r="I62" s="33"/>
      <c r="J62" s="33"/>
      <c r="K62" s="32"/>
      <c r="L62" s="34">
        <f>Source!U32</f>
        <v>66.602519999999998</v>
      </c>
    </row>
    <row r="63" spans="1:26" ht="15" x14ac:dyDescent="0.25">
      <c r="G63" s="57">
        <f>H57+H58+H60+H61</f>
        <v>1257.31</v>
      </c>
      <c r="H63" s="57"/>
      <c r="J63" s="57">
        <f>K57+K58+K60+K61</f>
        <v>8210.26</v>
      </c>
      <c r="K63" s="57"/>
      <c r="L63" s="35">
        <f>Source!U32</f>
        <v>66.602519999999998</v>
      </c>
      <c r="O63" s="21">
        <f>G63</f>
        <v>1257.31</v>
      </c>
      <c r="P63" s="21">
        <f>J63</f>
        <v>8210.26</v>
      </c>
      <c r="Q63" s="21">
        <f>L63</f>
        <v>66.602519999999998</v>
      </c>
      <c r="W63">
        <f>IF(Source!BI32&lt;=1,H57+H58+H60+H61, 0)</f>
        <v>1257.31</v>
      </c>
      <c r="X63">
        <f>IF(Source!BI32=2,H57+H58+H60+H61, 0)</f>
        <v>0</v>
      </c>
      <c r="Y63">
        <f>IF(Source!BI32=3,H57+H58+H60+H61, 0)</f>
        <v>0</v>
      </c>
      <c r="Z63">
        <f>IF(Source!BI32=4,H57+H58+H60+H61, 0)</f>
        <v>0</v>
      </c>
    </row>
    <row r="64" spans="1:26" ht="28.5" x14ac:dyDescent="0.2">
      <c r="A64" s="40" t="str">
        <f>Source!E33</f>
        <v>5</v>
      </c>
      <c r="B64" s="41" t="str">
        <f>Source!F33</f>
        <v>46-02-009-02</v>
      </c>
      <c r="C64" s="41" t="str">
        <f>Source!G33</f>
        <v>Отбивка штукатурки с поверхностей стен и потолков кирпичных</v>
      </c>
      <c r="D64" s="24" t="str">
        <f>Source!H33</f>
        <v>100 м2</v>
      </c>
      <c r="E64" s="10">
        <f>Source!I33</f>
        <v>2.1080000000000001</v>
      </c>
      <c r="F64" s="25">
        <f>Source!AL33+Source!AM33+Source!AO33</f>
        <v>178</v>
      </c>
      <c r="G64" s="26"/>
      <c r="H64" s="25"/>
      <c r="I64" s="26" t="str">
        <f>Source!BO33</f>
        <v/>
      </c>
      <c r="J64" s="26"/>
      <c r="K64" s="25"/>
      <c r="L64" s="27"/>
      <c r="S64">
        <f>ROUND((Source!FX33/100)*((ROUND(Source!AF33*Source!I33, 2)+ROUND(Source!AE33*Source!I33, 2))), 2)</f>
        <v>371.47</v>
      </c>
      <c r="T64">
        <f>Source!X33</f>
        <v>2425.71</v>
      </c>
      <c r="U64">
        <f>ROUND((Source!FY33/100)*((ROUND(Source!AF33*Source!I33, 2)+ROUND(Source!AE33*Source!I33, 2))), 2)</f>
        <v>223.26</v>
      </c>
      <c r="V64">
        <f>Source!Y33</f>
        <v>1470.13</v>
      </c>
    </row>
    <row r="65" spans="1:26" x14ac:dyDescent="0.2">
      <c r="C65" s="20" t="str">
        <f>"Объем: "&amp;Source!I33&amp;"=210,8/"&amp;"100"</f>
        <v>Объем: 2,108=210,8/100</v>
      </c>
    </row>
    <row r="66" spans="1:26" ht="14.25" x14ac:dyDescent="0.2">
      <c r="A66" s="40"/>
      <c r="B66" s="41"/>
      <c r="C66" s="41" t="s">
        <v>1378</v>
      </c>
      <c r="D66" s="24"/>
      <c r="E66" s="10"/>
      <c r="F66" s="25">
        <f>Source!AO33</f>
        <v>178</v>
      </c>
      <c r="G66" s="26" t="str">
        <f>Source!DG33</f>
        <v/>
      </c>
      <c r="H66" s="25">
        <f>ROUND(Source!AF33*Source!I33, 2)</f>
        <v>375.22</v>
      </c>
      <c r="I66" s="26"/>
      <c r="J66" s="26">
        <f>IF(Source!BA33&lt;&gt; 0, Source!BA33, 1)</f>
        <v>6.53</v>
      </c>
      <c r="K66" s="25">
        <f>Source!S33</f>
        <v>2450.21</v>
      </c>
      <c r="L66" s="27"/>
      <c r="R66">
        <f>H66</f>
        <v>375.22</v>
      </c>
    </row>
    <row r="67" spans="1:26" ht="14.25" x14ac:dyDescent="0.2">
      <c r="A67" s="40"/>
      <c r="B67" s="41"/>
      <c r="C67" s="41" t="s">
        <v>1380</v>
      </c>
      <c r="D67" s="24" t="s">
        <v>1381</v>
      </c>
      <c r="E67" s="10">
        <f>Source!BZ33</f>
        <v>110</v>
      </c>
      <c r="F67" s="58" t="str">
        <f>CONCATENATE(" )", Source!DL33, Source!FT33, "=", Source!FX33)</f>
        <v xml:space="preserve"> )*0,9=99</v>
      </c>
      <c r="G67" s="59"/>
      <c r="H67" s="25">
        <f>SUM(S64:S69)</f>
        <v>371.47</v>
      </c>
      <c r="I67" s="29"/>
      <c r="J67" s="23">
        <f>Source!AT33</f>
        <v>99</v>
      </c>
      <c r="K67" s="25">
        <f>SUM(T64:T69)</f>
        <v>2425.71</v>
      </c>
      <c r="L67" s="27"/>
    </row>
    <row r="68" spans="1:26" ht="14.25" x14ac:dyDescent="0.2">
      <c r="A68" s="40"/>
      <c r="B68" s="41"/>
      <c r="C68" s="41" t="s">
        <v>1382</v>
      </c>
      <c r="D68" s="24" t="s">
        <v>1381</v>
      </c>
      <c r="E68" s="10">
        <f>Source!CA33</f>
        <v>70</v>
      </c>
      <c r="F68" s="58" t="str">
        <f>CONCATENATE(" )", Source!DM33, Source!FU33, "=", Source!FY33)</f>
        <v xml:space="preserve"> )*0,85=59,5</v>
      </c>
      <c r="G68" s="59"/>
      <c r="H68" s="25">
        <f>SUM(U64:U69)</f>
        <v>223.26</v>
      </c>
      <c r="I68" s="29"/>
      <c r="J68" s="23">
        <f>Source!AU33</f>
        <v>60</v>
      </c>
      <c r="K68" s="25">
        <f>SUM(V64:V69)</f>
        <v>1470.13</v>
      </c>
      <c r="L68" s="27"/>
    </row>
    <row r="69" spans="1:26" ht="14.25" x14ac:dyDescent="0.2">
      <c r="A69" s="42"/>
      <c r="B69" s="43"/>
      <c r="C69" s="43" t="s">
        <v>1383</v>
      </c>
      <c r="D69" s="30" t="s">
        <v>1384</v>
      </c>
      <c r="E69" s="31">
        <f>Source!AQ33</f>
        <v>22.82</v>
      </c>
      <c r="F69" s="32"/>
      <c r="G69" s="33" t="str">
        <f>Source!DI33</f>
        <v/>
      </c>
      <c r="H69" s="32"/>
      <c r="I69" s="33"/>
      <c r="J69" s="33"/>
      <c r="K69" s="32"/>
      <c r="L69" s="34">
        <f>Source!U33</f>
        <v>48.104559999999999</v>
      </c>
    </row>
    <row r="70" spans="1:26" ht="15" x14ac:dyDescent="0.25">
      <c r="G70" s="57">
        <f>H66+H67+H68</f>
        <v>969.95</v>
      </c>
      <c r="H70" s="57"/>
      <c r="J70" s="57">
        <f>K66+K67+K68</f>
        <v>6346.05</v>
      </c>
      <c r="K70" s="57"/>
      <c r="L70" s="35">
        <f>Source!U33</f>
        <v>48.104559999999999</v>
      </c>
      <c r="O70" s="21">
        <f>G70</f>
        <v>969.95</v>
      </c>
      <c r="P70" s="21">
        <f>J70</f>
        <v>6346.05</v>
      </c>
      <c r="Q70" s="21">
        <f>L70</f>
        <v>48.104559999999999</v>
      </c>
      <c r="W70">
        <f>IF(Source!BI33&lt;=1,H66+H67+H68, 0)</f>
        <v>969.95</v>
      </c>
      <c r="X70">
        <f>IF(Source!BI33=2,H66+H67+H68, 0)</f>
        <v>0</v>
      </c>
      <c r="Y70">
        <f>IF(Source!BI33=3,H66+H67+H68, 0)</f>
        <v>0</v>
      </c>
      <c r="Z70">
        <f>IF(Source!BI33=4,H66+H67+H68, 0)</f>
        <v>0</v>
      </c>
    </row>
    <row r="71" spans="1:26" ht="28.5" x14ac:dyDescent="0.2">
      <c r="A71" s="40" t="str">
        <f>Source!E34</f>
        <v>6</v>
      </c>
      <c r="B71" s="41" t="str">
        <f>Source!F34</f>
        <v>46-04-001-04</v>
      </c>
      <c r="C71" s="41" t="str">
        <f>Source!G34</f>
        <v>Разборка кирпичного пъедестала</v>
      </c>
      <c r="D71" s="24" t="str">
        <f>Source!H34</f>
        <v>м3</v>
      </c>
      <c r="E71" s="10">
        <f>Source!I34</f>
        <v>8.8800000000000008</v>
      </c>
      <c r="F71" s="25">
        <f>Source!AL34+Source!AM34+Source!AO34</f>
        <v>113.91</v>
      </c>
      <c r="G71" s="26"/>
      <c r="H71" s="25"/>
      <c r="I71" s="26" t="str">
        <f>Source!BO34</f>
        <v/>
      </c>
      <c r="J71" s="26"/>
      <c r="K71" s="25"/>
      <c r="L71" s="27"/>
      <c r="S71">
        <f>ROUND((Source!FX34/100)*((ROUND(Source!AF34*Source!I34, 2)+ROUND(Source!AE34*Source!I34, 2))), 2)</f>
        <v>641.85</v>
      </c>
      <c r="T71">
        <f>Source!X34</f>
        <v>4191.25</v>
      </c>
      <c r="U71">
        <f>ROUND((Source!FY34/100)*((ROUND(Source!AF34*Source!I34, 2)+ROUND(Source!AE34*Source!I34, 2))), 2)</f>
        <v>385.76</v>
      </c>
      <c r="V71">
        <f>Source!Y34</f>
        <v>2540.15</v>
      </c>
    </row>
    <row r="72" spans="1:26" ht="14.25" x14ac:dyDescent="0.2">
      <c r="A72" s="40"/>
      <c r="B72" s="41"/>
      <c r="C72" s="41" t="s">
        <v>1378</v>
      </c>
      <c r="D72" s="24"/>
      <c r="E72" s="10"/>
      <c r="F72" s="25">
        <f>Source!AO34</f>
        <v>73.010000000000005</v>
      </c>
      <c r="G72" s="26" t="str">
        <f>Source!DG34</f>
        <v/>
      </c>
      <c r="H72" s="25">
        <f>ROUND(Source!AF34*Source!I34, 2)</f>
        <v>648.33000000000004</v>
      </c>
      <c r="I72" s="26"/>
      <c r="J72" s="26">
        <f>IF(Source!BA34&lt;&gt; 0, Source!BA34, 1)</f>
        <v>6.53</v>
      </c>
      <c r="K72" s="25">
        <f>Source!S34</f>
        <v>4233.59</v>
      </c>
      <c r="L72" s="27"/>
      <c r="R72">
        <f>H72</f>
        <v>648.33000000000004</v>
      </c>
    </row>
    <row r="73" spans="1:26" ht="14.25" x14ac:dyDescent="0.2">
      <c r="A73" s="40"/>
      <c r="B73" s="41"/>
      <c r="C73" s="41" t="s">
        <v>272</v>
      </c>
      <c r="D73" s="24"/>
      <c r="E73" s="10"/>
      <c r="F73" s="25">
        <f>Source!AM34</f>
        <v>40.9</v>
      </c>
      <c r="G73" s="26" t="str">
        <f>Source!DE34</f>
        <v/>
      </c>
      <c r="H73" s="25">
        <f>ROUND(Source!AD34*Source!I34, 2)</f>
        <v>363.19</v>
      </c>
      <c r="I73" s="26"/>
      <c r="J73" s="26">
        <f>IF(Source!BB34&lt;&gt; 0, Source!BB34, 1)</f>
        <v>6.53</v>
      </c>
      <c r="K73" s="25">
        <f>Source!Q34</f>
        <v>2371.64</v>
      </c>
      <c r="L73" s="27"/>
    </row>
    <row r="74" spans="1:26" ht="14.25" x14ac:dyDescent="0.2">
      <c r="A74" s="40"/>
      <c r="B74" s="41"/>
      <c r="C74" s="41" t="s">
        <v>1380</v>
      </c>
      <c r="D74" s="24" t="s">
        <v>1381</v>
      </c>
      <c r="E74" s="10">
        <f>Source!BZ34</f>
        <v>110</v>
      </c>
      <c r="F74" s="58" t="str">
        <f>CONCATENATE(" )", Source!DL34, Source!FT34, "=", Source!FX34)</f>
        <v xml:space="preserve"> )*0,9=99</v>
      </c>
      <c r="G74" s="59"/>
      <c r="H74" s="25">
        <f>SUM(S71:S76)</f>
        <v>641.85</v>
      </c>
      <c r="I74" s="29"/>
      <c r="J74" s="23">
        <f>Source!AT34</f>
        <v>99</v>
      </c>
      <c r="K74" s="25">
        <f>SUM(T71:T76)</f>
        <v>4191.25</v>
      </c>
      <c r="L74" s="27"/>
    </row>
    <row r="75" spans="1:26" ht="14.25" x14ac:dyDescent="0.2">
      <c r="A75" s="40"/>
      <c r="B75" s="41"/>
      <c r="C75" s="41" t="s">
        <v>1382</v>
      </c>
      <c r="D75" s="24" t="s">
        <v>1381</v>
      </c>
      <c r="E75" s="10">
        <f>Source!CA34</f>
        <v>70</v>
      </c>
      <c r="F75" s="58" t="str">
        <f>CONCATENATE(" )", Source!DM34, Source!FU34, "=", Source!FY34)</f>
        <v xml:space="preserve"> )*0,85=59,5</v>
      </c>
      <c r="G75" s="59"/>
      <c r="H75" s="25">
        <f>SUM(U71:U76)</f>
        <v>385.76</v>
      </c>
      <c r="I75" s="29"/>
      <c r="J75" s="23">
        <f>Source!AU34</f>
        <v>60</v>
      </c>
      <c r="K75" s="25">
        <f>SUM(V71:V76)</f>
        <v>2540.15</v>
      </c>
      <c r="L75" s="27"/>
    </row>
    <row r="76" spans="1:26" ht="14.25" x14ac:dyDescent="0.2">
      <c r="A76" s="42"/>
      <c r="B76" s="43"/>
      <c r="C76" s="43" t="s">
        <v>1383</v>
      </c>
      <c r="D76" s="30" t="s">
        <v>1384</v>
      </c>
      <c r="E76" s="31">
        <f>Source!AQ34</f>
        <v>8.24</v>
      </c>
      <c r="F76" s="32"/>
      <c r="G76" s="33" t="str">
        <f>Source!DI34</f>
        <v/>
      </c>
      <c r="H76" s="32"/>
      <c r="I76" s="33"/>
      <c r="J76" s="33"/>
      <c r="K76" s="32"/>
      <c r="L76" s="34">
        <f>Source!U34</f>
        <v>73.171200000000013</v>
      </c>
    </row>
    <row r="77" spans="1:26" ht="15" x14ac:dyDescent="0.25">
      <c r="G77" s="57">
        <f>H72+H73+H74+H75</f>
        <v>2039.1299999999999</v>
      </c>
      <c r="H77" s="57"/>
      <c r="J77" s="57">
        <f>K72+K73+K74+K75</f>
        <v>13336.63</v>
      </c>
      <c r="K77" s="57"/>
      <c r="L77" s="35">
        <f>Source!U34</f>
        <v>73.171200000000013</v>
      </c>
      <c r="O77" s="21">
        <f>G77</f>
        <v>2039.1299999999999</v>
      </c>
      <c r="P77" s="21">
        <f>J77</f>
        <v>13336.63</v>
      </c>
      <c r="Q77" s="21">
        <f>L77</f>
        <v>73.171200000000013</v>
      </c>
      <c r="W77">
        <f>IF(Source!BI34&lt;=1,H72+H73+H74+H75, 0)</f>
        <v>2039.1299999999999</v>
      </c>
      <c r="X77">
        <f>IF(Source!BI34=2,H72+H73+H74+H75, 0)</f>
        <v>0</v>
      </c>
      <c r="Y77">
        <f>IF(Source!BI34=3,H72+H73+H74+H75, 0)</f>
        <v>0</v>
      </c>
      <c r="Z77">
        <f>IF(Source!BI34=4,H72+H73+H74+H75, 0)</f>
        <v>0</v>
      </c>
    </row>
    <row r="78" spans="1:26" ht="28.5" x14ac:dyDescent="0.2">
      <c r="A78" s="40" t="str">
        <f>Source!E35</f>
        <v>7</v>
      </c>
      <c r="B78" s="41" t="str">
        <f>Source!F35</f>
        <v>57-2-3</v>
      </c>
      <c r="C78" s="41" t="str">
        <f>Source!G35</f>
        <v>Разборка покрытий полов из керамических плиток</v>
      </c>
      <c r="D78" s="24" t="str">
        <f>Source!H35</f>
        <v>100 м2</v>
      </c>
      <c r="E78" s="10">
        <f>Source!I35</f>
        <v>0.38200000000000001</v>
      </c>
      <c r="F78" s="25">
        <f>Source!AL35+Source!AM35+Source!AO35</f>
        <v>641</v>
      </c>
      <c r="G78" s="26"/>
      <c r="H78" s="25"/>
      <c r="I78" s="26" t="str">
        <f>Source!BO35</f>
        <v/>
      </c>
      <c r="J78" s="26"/>
      <c r="K78" s="25"/>
      <c r="L78" s="27"/>
      <c r="S78">
        <f>ROUND((Source!FX35/100)*((ROUND(Source!AF35*Source!I35, 2)+ROUND(Source!AE35*Source!I35, 2))), 2)</f>
        <v>188.08</v>
      </c>
      <c r="T78">
        <f>Source!X35</f>
        <v>1228.1300000000001</v>
      </c>
      <c r="U78">
        <f>ROUND((Source!FY35/100)*((ROUND(Source!AF35*Source!I35, 2)+ROUND(Source!AE35*Source!I35, 2))), 2)</f>
        <v>159.87</v>
      </c>
      <c r="V78">
        <f>Source!Y35</f>
        <v>1043.9100000000001</v>
      </c>
    </row>
    <row r="79" spans="1:26" x14ac:dyDescent="0.2">
      <c r="C79" s="20" t="str">
        <f>"Объем: "&amp;Source!I35&amp;"=38,2/"&amp;"100"</f>
        <v>Объем: 0,382=38,2/100</v>
      </c>
    </row>
    <row r="80" spans="1:26" ht="14.25" x14ac:dyDescent="0.2">
      <c r="A80" s="40"/>
      <c r="B80" s="41"/>
      <c r="C80" s="41" t="s">
        <v>1378</v>
      </c>
      <c r="D80" s="24"/>
      <c r="E80" s="10"/>
      <c r="F80" s="25">
        <f>Source!AO35</f>
        <v>595.99</v>
      </c>
      <c r="G80" s="26" t="str">
        <f>Source!DG35</f>
        <v/>
      </c>
      <c r="H80" s="25">
        <f>ROUND(Source!AF35*Source!I35, 2)</f>
        <v>227.67</v>
      </c>
      <c r="I80" s="26"/>
      <c r="J80" s="26">
        <f>IF(Source!BA35&lt;&gt; 0, Source!BA35, 1)</f>
        <v>6.53</v>
      </c>
      <c r="K80" s="25">
        <f>Source!S35</f>
        <v>1486.67</v>
      </c>
      <c r="L80" s="27"/>
      <c r="R80">
        <f>H80</f>
        <v>227.67</v>
      </c>
    </row>
    <row r="81" spans="1:26" ht="14.25" x14ac:dyDescent="0.2">
      <c r="A81" s="40"/>
      <c r="B81" s="41"/>
      <c r="C81" s="41" t="s">
        <v>272</v>
      </c>
      <c r="D81" s="24"/>
      <c r="E81" s="10"/>
      <c r="F81" s="25">
        <f>Source!AM35</f>
        <v>45.01</v>
      </c>
      <c r="G81" s="26" t="str">
        <f>Source!DE35</f>
        <v/>
      </c>
      <c r="H81" s="25">
        <f>ROUND(Source!AD35*Source!I35, 2)</f>
        <v>17.190000000000001</v>
      </c>
      <c r="I81" s="26"/>
      <c r="J81" s="26">
        <f>IF(Source!BB35&lt;&gt; 0, Source!BB35, 1)</f>
        <v>6.53</v>
      </c>
      <c r="K81" s="25">
        <f>Source!Q35</f>
        <v>112.28</v>
      </c>
      <c r="L81" s="27"/>
    </row>
    <row r="82" spans="1:26" ht="14.25" x14ac:dyDescent="0.2">
      <c r="A82" s="40"/>
      <c r="B82" s="41"/>
      <c r="C82" s="41" t="s">
        <v>1379</v>
      </c>
      <c r="D82" s="24"/>
      <c r="E82" s="10"/>
      <c r="F82" s="25">
        <f>Source!AN35</f>
        <v>19.440000000000001</v>
      </c>
      <c r="G82" s="26" t="str">
        <f>Source!DF35</f>
        <v/>
      </c>
      <c r="H82" s="28">
        <f>ROUND(Source!AE35*Source!I35, 2)</f>
        <v>7.43</v>
      </c>
      <c r="I82" s="26"/>
      <c r="J82" s="26">
        <f>IF(Source!BS35&lt;&gt; 0, Source!BS35, 1)</f>
        <v>6.53</v>
      </c>
      <c r="K82" s="28">
        <f>Source!R35</f>
        <v>48.49</v>
      </c>
      <c r="L82" s="27"/>
      <c r="R82">
        <f>H82</f>
        <v>7.43</v>
      </c>
    </row>
    <row r="83" spans="1:26" ht="14.25" x14ac:dyDescent="0.2">
      <c r="A83" s="40"/>
      <c r="B83" s="41"/>
      <c r="C83" s="41" t="s">
        <v>1380</v>
      </c>
      <c r="D83" s="24" t="s">
        <v>1381</v>
      </c>
      <c r="E83" s="10">
        <f>Source!BZ35</f>
        <v>80</v>
      </c>
      <c r="F83" s="44"/>
      <c r="G83" s="26"/>
      <c r="H83" s="25">
        <f>SUM(S78:S86)</f>
        <v>188.08</v>
      </c>
      <c r="I83" s="29"/>
      <c r="J83" s="23">
        <f>Source!AT35</f>
        <v>80</v>
      </c>
      <c r="K83" s="25">
        <f>SUM(T78:T86)</f>
        <v>1228.1300000000001</v>
      </c>
      <c r="L83" s="27"/>
    </row>
    <row r="84" spans="1:26" ht="14.25" x14ac:dyDescent="0.2">
      <c r="A84" s="40"/>
      <c r="B84" s="41"/>
      <c r="C84" s="41" t="s">
        <v>1382</v>
      </c>
      <c r="D84" s="24" t="s">
        <v>1381</v>
      </c>
      <c r="E84" s="10">
        <f>Source!CA35</f>
        <v>68</v>
      </c>
      <c r="F84" s="44"/>
      <c r="G84" s="26"/>
      <c r="H84" s="25">
        <f>SUM(U78:U86)</f>
        <v>159.87</v>
      </c>
      <c r="I84" s="29"/>
      <c r="J84" s="23">
        <f>Source!AU35</f>
        <v>68</v>
      </c>
      <c r="K84" s="25">
        <f>SUM(V78:V86)</f>
        <v>1043.9100000000001</v>
      </c>
      <c r="L84" s="27"/>
    </row>
    <row r="85" spans="1:26" ht="14.25" x14ac:dyDescent="0.2">
      <c r="A85" s="40"/>
      <c r="B85" s="41"/>
      <c r="C85" s="41" t="s">
        <v>1383</v>
      </c>
      <c r="D85" s="24" t="s">
        <v>1384</v>
      </c>
      <c r="E85" s="10">
        <f>Source!AQ35</f>
        <v>69.87</v>
      </c>
      <c r="F85" s="25"/>
      <c r="G85" s="26" t="str">
        <f>Source!DI35</f>
        <v/>
      </c>
      <c r="H85" s="25"/>
      <c r="I85" s="26"/>
      <c r="J85" s="26"/>
      <c r="K85" s="25"/>
      <c r="L85" s="36">
        <f>Source!U35</f>
        <v>26.690340000000003</v>
      </c>
    </row>
    <row r="86" spans="1:26" ht="14.25" x14ac:dyDescent="0.2">
      <c r="A86" s="42" t="str">
        <f>Source!E36</f>
        <v>7,1</v>
      </c>
      <c r="B86" s="43" t="str">
        <f>Source!F36</f>
        <v>01.7.07.07</v>
      </c>
      <c r="C86" s="43" t="str">
        <f>Source!G36</f>
        <v>Строительный мусор</v>
      </c>
      <c r="D86" s="30" t="str">
        <f>Source!H36</f>
        <v>т</v>
      </c>
      <c r="E86" s="31">
        <f>Source!I36</f>
        <v>1.9864000000000002</v>
      </c>
      <c r="F86" s="32">
        <f>Source!AL36+Source!AM36+Source!AO36</f>
        <v>0</v>
      </c>
      <c r="G86" s="37" t="s">
        <v>3</v>
      </c>
      <c r="H86" s="32">
        <f>ROUND(Source!AC36*Source!I36, 2)+ROUND(Source!AD36*Source!I36, 2)+ROUND(Source!AF36*Source!I36, 2)</f>
        <v>0</v>
      </c>
      <c r="I86" s="33"/>
      <c r="J86" s="33">
        <f>IF(Source!BC36&lt;&gt; 0, Source!BC36, 1)</f>
        <v>6.53</v>
      </c>
      <c r="K86" s="32">
        <f>Source!O36</f>
        <v>0</v>
      </c>
      <c r="L86" s="38"/>
      <c r="S86">
        <f>ROUND((Source!FX36/100)*((ROUND(Source!AF36*Source!I36, 2)+ROUND(Source!AE36*Source!I36, 2))), 2)</f>
        <v>0</v>
      </c>
      <c r="T86">
        <f>Source!X36</f>
        <v>0</v>
      </c>
      <c r="U86">
        <f>ROUND((Source!FY36/100)*((ROUND(Source!AF36*Source!I36, 2)+ROUND(Source!AE36*Source!I36, 2))), 2)</f>
        <v>0</v>
      </c>
      <c r="V86">
        <f>Source!Y36</f>
        <v>0</v>
      </c>
      <c r="W86">
        <f>IF(Source!BI36&lt;=1,H86, 0)</f>
        <v>0</v>
      </c>
      <c r="X86">
        <f>IF(Source!BI36=2,H86, 0)</f>
        <v>0</v>
      </c>
      <c r="Y86">
        <f>IF(Source!BI36=3,H86, 0)</f>
        <v>0</v>
      </c>
      <c r="Z86">
        <f>IF(Source!BI36=4,H86, 0)</f>
        <v>0</v>
      </c>
    </row>
    <row r="87" spans="1:26" ht="15" x14ac:dyDescent="0.25">
      <c r="G87" s="57">
        <f>H80+H81+H83+H84+SUM(H86:H86)</f>
        <v>592.80999999999995</v>
      </c>
      <c r="H87" s="57"/>
      <c r="J87" s="57">
        <f>K80+K81+K83+K84+SUM(K86:K86)</f>
        <v>3870.99</v>
      </c>
      <c r="K87" s="57"/>
      <c r="L87" s="35">
        <f>Source!U35</f>
        <v>26.690340000000003</v>
      </c>
      <c r="O87" s="21">
        <f>G87</f>
        <v>592.80999999999995</v>
      </c>
      <c r="P87" s="21">
        <f>J87</f>
        <v>3870.99</v>
      </c>
      <c r="Q87" s="21">
        <f>L87</f>
        <v>26.690340000000003</v>
      </c>
      <c r="W87">
        <f>IF(Source!BI35&lt;=1,H80+H81+H83+H84, 0)</f>
        <v>592.80999999999995</v>
      </c>
      <c r="X87">
        <f>IF(Source!BI35=2,H80+H81+H83+H84, 0)</f>
        <v>0</v>
      </c>
      <c r="Y87">
        <f>IF(Source!BI35=3,H80+H81+H83+H84, 0)</f>
        <v>0</v>
      </c>
      <c r="Z87">
        <f>IF(Source!BI35=4,H80+H81+H83+H84, 0)</f>
        <v>0</v>
      </c>
    </row>
    <row r="88" spans="1:26" ht="28.5" x14ac:dyDescent="0.2">
      <c r="A88" s="40" t="str">
        <f>Source!E37</f>
        <v>8</v>
      </c>
      <c r="B88" s="41" t="str">
        <f>Source!F37</f>
        <v>57-2-4</v>
      </c>
      <c r="C88" s="41" t="str">
        <f>Source!G37</f>
        <v>Разборка покрытий полов цементных толщиной до 150 мм</v>
      </c>
      <c r="D88" s="24" t="str">
        <f>Source!H37</f>
        <v>100 м2</v>
      </c>
      <c r="E88" s="10">
        <f>Source!I37</f>
        <v>0.38200000000000001</v>
      </c>
      <c r="F88" s="25">
        <f>Source!AL37+Source!AM37+Source!AO37</f>
        <v>1687.56</v>
      </c>
      <c r="G88" s="26"/>
      <c r="H88" s="25"/>
      <c r="I88" s="26" t="str">
        <f>Source!BO37</f>
        <v/>
      </c>
      <c r="J88" s="26"/>
      <c r="K88" s="25"/>
      <c r="L88" s="27"/>
      <c r="S88">
        <f>ROUND((Source!FX37/100)*((ROUND(Source!AF37*Source!I37, 2)+ROUND(Source!AE37*Source!I37, 2))), 2)</f>
        <v>297.3</v>
      </c>
      <c r="T88">
        <f>Source!X37</f>
        <v>1941.38</v>
      </c>
      <c r="U88">
        <f>ROUND((Source!FY37/100)*((ROUND(Source!AF37*Source!I37, 2)+ROUND(Source!AE37*Source!I37, 2))), 2)</f>
        <v>252.7</v>
      </c>
      <c r="V88">
        <f>Source!Y37</f>
        <v>1650.17</v>
      </c>
    </row>
    <row r="89" spans="1:26" x14ac:dyDescent="0.2">
      <c r="C89" s="20" t="str">
        <f>"Объем: "&amp;Source!I37&amp;"=38,2/"&amp;"100"</f>
        <v>Объем: 0,382=38,2/100</v>
      </c>
    </row>
    <row r="90" spans="1:26" ht="14.25" x14ac:dyDescent="0.2">
      <c r="A90" s="40"/>
      <c r="B90" s="41"/>
      <c r="C90" s="41" t="s">
        <v>1378</v>
      </c>
      <c r="D90" s="24"/>
      <c r="E90" s="10"/>
      <c r="F90" s="25">
        <f>Source!AO37</f>
        <v>948.54</v>
      </c>
      <c r="G90" s="26" t="str">
        <f>Source!DG37</f>
        <v/>
      </c>
      <c r="H90" s="25">
        <f>ROUND(Source!AF37*Source!I37, 2)</f>
        <v>362.34</v>
      </c>
      <c r="I90" s="26"/>
      <c r="J90" s="26">
        <f>IF(Source!BA37&lt;&gt; 0, Source!BA37, 1)</f>
        <v>6.53</v>
      </c>
      <c r="K90" s="25">
        <f>Source!S37</f>
        <v>2366.1</v>
      </c>
      <c r="L90" s="27"/>
      <c r="R90">
        <f>H90</f>
        <v>362.34</v>
      </c>
    </row>
    <row r="91" spans="1:26" ht="14.25" x14ac:dyDescent="0.2">
      <c r="A91" s="40"/>
      <c r="B91" s="41"/>
      <c r="C91" s="41" t="s">
        <v>272</v>
      </c>
      <c r="D91" s="24"/>
      <c r="E91" s="10"/>
      <c r="F91" s="25">
        <f>Source!AM37</f>
        <v>739.02</v>
      </c>
      <c r="G91" s="26" t="str">
        <f>Source!DE37</f>
        <v/>
      </c>
      <c r="H91" s="25">
        <f>ROUND(Source!AD37*Source!I37, 2)</f>
        <v>282.31</v>
      </c>
      <c r="I91" s="26"/>
      <c r="J91" s="26">
        <f>IF(Source!BB37&lt;&gt; 0, Source!BB37, 1)</f>
        <v>6.53</v>
      </c>
      <c r="K91" s="25">
        <f>Source!Q37</f>
        <v>1843.46</v>
      </c>
      <c r="L91" s="27"/>
    </row>
    <row r="92" spans="1:26" ht="14.25" x14ac:dyDescent="0.2">
      <c r="A92" s="40"/>
      <c r="B92" s="41"/>
      <c r="C92" s="41" t="s">
        <v>1379</v>
      </c>
      <c r="D92" s="24"/>
      <c r="E92" s="10"/>
      <c r="F92" s="25">
        <f>Source!AN37</f>
        <v>24.3</v>
      </c>
      <c r="G92" s="26" t="str">
        <f>Source!DF37</f>
        <v/>
      </c>
      <c r="H92" s="28">
        <f>ROUND(Source!AE37*Source!I37, 2)</f>
        <v>9.2799999999999994</v>
      </c>
      <c r="I92" s="26"/>
      <c r="J92" s="26">
        <f>IF(Source!BS37&lt;&gt; 0, Source!BS37, 1)</f>
        <v>6.53</v>
      </c>
      <c r="K92" s="28">
        <f>Source!R37</f>
        <v>60.62</v>
      </c>
      <c r="L92" s="27"/>
      <c r="R92">
        <f>H92</f>
        <v>9.2799999999999994</v>
      </c>
    </row>
    <row r="93" spans="1:26" ht="14.25" x14ac:dyDescent="0.2">
      <c r="A93" s="40"/>
      <c r="B93" s="41"/>
      <c r="C93" s="41" t="s">
        <v>1380</v>
      </c>
      <c r="D93" s="24" t="s">
        <v>1381</v>
      </c>
      <c r="E93" s="10">
        <f>Source!BZ37</f>
        <v>80</v>
      </c>
      <c r="F93" s="44"/>
      <c r="G93" s="26"/>
      <c r="H93" s="25">
        <f>SUM(S88:S96)</f>
        <v>297.3</v>
      </c>
      <c r="I93" s="29"/>
      <c r="J93" s="23">
        <f>Source!AT37</f>
        <v>80</v>
      </c>
      <c r="K93" s="25">
        <f>SUM(T88:T96)</f>
        <v>1941.38</v>
      </c>
      <c r="L93" s="27"/>
    </row>
    <row r="94" spans="1:26" ht="14.25" x14ac:dyDescent="0.2">
      <c r="A94" s="40"/>
      <c r="B94" s="41"/>
      <c r="C94" s="41" t="s">
        <v>1382</v>
      </c>
      <c r="D94" s="24" t="s">
        <v>1381</v>
      </c>
      <c r="E94" s="10">
        <f>Source!CA37</f>
        <v>68</v>
      </c>
      <c r="F94" s="44"/>
      <c r="G94" s="26"/>
      <c r="H94" s="25">
        <f>SUM(U88:U96)</f>
        <v>252.7</v>
      </c>
      <c r="I94" s="29"/>
      <c r="J94" s="23">
        <f>Source!AU37</f>
        <v>68</v>
      </c>
      <c r="K94" s="25">
        <f>SUM(V88:V96)</f>
        <v>1650.17</v>
      </c>
      <c r="L94" s="27"/>
    </row>
    <row r="95" spans="1:26" ht="14.25" x14ac:dyDescent="0.2">
      <c r="A95" s="40"/>
      <c r="B95" s="41"/>
      <c r="C95" s="41" t="s">
        <v>1383</v>
      </c>
      <c r="D95" s="24" t="s">
        <v>1384</v>
      </c>
      <c r="E95" s="10">
        <f>Source!AQ37</f>
        <v>111.2</v>
      </c>
      <c r="F95" s="25"/>
      <c r="G95" s="26" t="str">
        <f>Source!DI37</f>
        <v/>
      </c>
      <c r="H95" s="25"/>
      <c r="I95" s="26"/>
      <c r="J95" s="26"/>
      <c r="K95" s="25"/>
      <c r="L95" s="36">
        <f>Source!U37</f>
        <v>42.478400000000001</v>
      </c>
    </row>
    <row r="96" spans="1:26" ht="14.25" x14ac:dyDescent="0.2">
      <c r="A96" s="42" t="str">
        <f>Source!E38</f>
        <v>8,1</v>
      </c>
      <c r="B96" s="43" t="str">
        <f>Source!F38</f>
        <v>01.7.07.07</v>
      </c>
      <c r="C96" s="43" t="str">
        <f>Source!G38</f>
        <v>Строительный мусор</v>
      </c>
      <c r="D96" s="30" t="str">
        <f>Source!H38</f>
        <v>т</v>
      </c>
      <c r="E96" s="31">
        <f>Source!I38</f>
        <v>2.5211999999999999</v>
      </c>
      <c r="F96" s="32">
        <f>Source!AL38+Source!AM38+Source!AO38</f>
        <v>0</v>
      </c>
      <c r="G96" s="37" t="s">
        <v>3</v>
      </c>
      <c r="H96" s="32">
        <f>ROUND(Source!AC38*Source!I38, 2)+ROUND(Source!AD38*Source!I38, 2)+ROUND(Source!AF38*Source!I38, 2)</f>
        <v>0</v>
      </c>
      <c r="I96" s="33"/>
      <c r="J96" s="33">
        <f>IF(Source!BC38&lt;&gt; 0, Source!BC38, 1)</f>
        <v>6.53</v>
      </c>
      <c r="K96" s="32">
        <f>Source!O38</f>
        <v>0</v>
      </c>
      <c r="L96" s="38"/>
      <c r="S96">
        <f>ROUND((Source!FX38/100)*((ROUND(Source!AF38*Source!I38, 2)+ROUND(Source!AE38*Source!I38, 2))), 2)</f>
        <v>0</v>
      </c>
      <c r="T96">
        <f>Source!X38</f>
        <v>0</v>
      </c>
      <c r="U96">
        <f>ROUND((Source!FY38/100)*((ROUND(Source!AF38*Source!I38, 2)+ROUND(Source!AE38*Source!I38, 2))), 2)</f>
        <v>0</v>
      </c>
      <c r="V96">
        <f>Source!Y38</f>
        <v>0</v>
      </c>
      <c r="W96">
        <f>IF(Source!BI38&lt;=1,H96, 0)</f>
        <v>0</v>
      </c>
      <c r="X96">
        <f>IF(Source!BI38=2,H96, 0)</f>
        <v>0</v>
      </c>
      <c r="Y96">
        <f>IF(Source!BI38=3,H96, 0)</f>
        <v>0</v>
      </c>
      <c r="Z96">
        <f>IF(Source!BI38=4,H96, 0)</f>
        <v>0</v>
      </c>
    </row>
    <row r="97" spans="1:26" ht="15" x14ac:dyDescent="0.25">
      <c r="G97" s="57">
        <f>H90+H91+H93+H94+SUM(H96:H96)</f>
        <v>1194.6500000000001</v>
      </c>
      <c r="H97" s="57"/>
      <c r="J97" s="57">
        <f>K90+K91+K93+K94+SUM(K96:K96)</f>
        <v>7801.11</v>
      </c>
      <c r="K97" s="57"/>
      <c r="L97" s="35">
        <f>Source!U37</f>
        <v>42.478400000000001</v>
      </c>
      <c r="O97" s="21">
        <f>G97</f>
        <v>1194.6500000000001</v>
      </c>
      <c r="P97" s="21">
        <f>J97</f>
        <v>7801.11</v>
      </c>
      <c r="Q97" s="21">
        <f>L97</f>
        <v>42.478400000000001</v>
      </c>
      <c r="W97">
        <f>IF(Source!BI37&lt;=1,H90+H91+H93+H94, 0)</f>
        <v>1194.6500000000001</v>
      </c>
      <c r="X97">
        <f>IF(Source!BI37=2,H90+H91+H93+H94, 0)</f>
        <v>0</v>
      </c>
      <c r="Y97">
        <f>IF(Source!BI37=3,H90+H91+H93+H94, 0)</f>
        <v>0</v>
      </c>
      <c r="Z97">
        <f>IF(Source!BI37=4,H90+H91+H93+H94, 0)</f>
        <v>0</v>
      </c>
    </row>
    <row r="98" spans="1:26" ht="28.5" x14ac:dyDescent="0.2">
      <c r="A98" s="40" t="str">
        <f>Source!E39</f>
        <v>9</v>
      </c>
      <c r="B98" s="41" t="str">
        <f>Source!F39</f>
        <v>13-06-003-01</v>
      </c>
      <c r="C98" s="41" t="str">
        <f>Source!G39</f>
        <v>Очистка поверхности щетками</v>
      </c>
      <c r="D98" s="24" t="str">
        <f>Source!H39</f>
        <v>м2</v>
      </c>
      <c r="E98" s="10">
        <f>Source!I39</f>
        <v>38.200000000000003</v>
      </c>
      <c r="F98" s="25">
        <f>Source!AL39+Source!AM39+Source!AO39</f>
        <v>7.68</v>
      </c>
      <c r="G98" s="26"/>
      <c r="H98" s="25"/>
      <c r="I98" s="26" t="str">
        <f>Source!BO39</f>
        <v/>
      </c>
      <c r="J98" s="26"/>
      <c r="K98" s="25"/>
      <c r="L98" s="27"/>
      <c r="S98">
        <f>ROUND((Source!FX39/100)*((ROUND(Source!AF39*Source!I39, 2)+ROUND(Source!AE39*Source!I39, 2))), 2)</f>
        <v>273.22000000000003</v>
      </c>
      <c r="T98">
        <f>Source!X39</f>
        <v>1784.11</v>
      </c>
      <c r="U98">
        <f>ROUND((Source!FY39/100)*((ROUND(Source!AF39*Source!I39, 2)+ROUND(Source!AE39*Source!I39, 2))), 2)</f>
        <v>200.7</v>
      </c>
      <c r="V98">
        <f>Source!Y39</f>
        <v>1321.57</v>
      </c>
    </row>
    <row r="99" spans="1:26" ht="14.25" x14ac:dyDescent="0.2">
      <c r="A99" s="40"/>
      <c r="B99" s="41"/>
      <c r="C99" s="41" t="s">
        <v>1378</v>
      </c>
      <c r="D99" s="24"/>
      <c r="E99" s="10"/>
      <c r="F99" s="25">
        <f>Source!AO39</f>
        <v>7.68</v>
      </c>
      <c r="G99" s="26" t="str">
        <f>Source!DG39</f>
        <v>)*1,15</v>
      </c>
      <c r="H99" s="25">
        <f>ROUND(Source!AF39*Source!I39, 2)</f>
        <v>337.31</v>
      </c>
      <c r="I99" s="26"/>
      <c r="J99" s="26">
        <f>IF(Source!BA39&lt;&gt; 0, Source!BA39, 1)</f>
        <v>6.53</v>
      </c>
      <c r="K99" s="25">
        <f>Source!S39</f>
        <v>2202.61</v>
      </c>
      <c r="L99" s="27"/>
      <c r="R99">
        <f>H99</f>
        <v>337.31</v>
      </c>
    </row>
    <row r="100" spans="1:26" ht="14.25" x14ac:dyDescent="0.2">
      <c r="A100" s="40"/>
      <c r="B100" s="41"/>
      <c r="C100" s="41" t="s">
        <v>1380</v>
      </c>
      <c r="D100" s="24" t="s">
        <v>1381</v>
      </c>
      <c r="E100" s="10">
        <f>Source!BZ39</f>
        <v>90</v>
      </c>
      <c r="F100" s="58" t="str">
        <f>CONCATENATE(" )", Source!DL39, Source!FT39, "=", Source!FX39)</f>
        <v xml:space="preserve"> )*0,9=81</v>
      </c>
      <c r="G100" s="59"/>
      <c r="H100" s="25">
        <f>SUM(S98:S102)</f>
        <v>273.22000000000003</v>
      </c>
      <c r="I100" s="29"/>
      <c r="J100" s="23">
        <f>Source!AT39</f>
        <v>81</v>
      </c>
      <c r="K100" s="25">
        <f>SUM(T98:T102)</f>
        <v>1784.11</v>
      </c>
      <c r="L100" s="27"/>
    </row>
    <row r="101" spans="1:26" ht="14.25" x14ac:dyDescent="0.2">
      <c r="A101" s="40"/>
      <c r="B101" s="41"/>
      <c r="C101" s="41" t="s">
        <v>1382</v>
      </c>
      <c r="D101" s="24" t="s">
        <v>1381</v>
      </c>
      <c r="E101" s="10">
        <f>Source!CA39</f>
        <v>70</v>
      </c>
      <c r="F101" s="58" t="str">
        <f>CONCATENATE(" )", Source!DM39, Source!FU39, "=", Source!FY39)</f>
        <v xml:space="preserve"> )*0,85=59,5</v>
      </c>
      <c r="G101" s="59"/>
      <c r="H101" s="25">
        <f>SUM(U98:U102)</f>
        <v>200.7</v>
      </c>
      <c r="I101" s="29"/>
      <c r="J101" s="23">
        <f>Source!AU39</f>
        <v>60</v>
      </c>
      <c r="K101" s="25">
        <f>SUM(V98:V102)</f>
        <v>1321.57</v>
      </c>
      <c r="L101" s="27"/>
    </row>
    <row r="102" spans="1:26" ht="14.25" x14ac:dyDescent="0.2">
      <c r="A102" s="42"/>
      <c r="B102" s="43"/>
      <c r="C102" s="43" t="s">
        <v>1383</v>
      </c>
      <c r="D102" s="30" t="s">
        <v>1384</v>
      </c>
      <c r="E102" s="31">
        <f>Source!AQ39</f>
        <v>0.9</v>
      </c>
      <c r="F102" s="32"/>
      <c r="G102" s="33" t="str">
        <f>Source!DI39</f>
        <v>)*1,15</v>
      </c>
      <c r="H102" s="32"/>
      <c r="I102" s="33"/>
      <c r="J102" s="33"/>
      <c r="K102" s="32"/>
      <c r="L102" s="34">
        <f>Source!U39</f>
        <v>39.536999999999999</v>
      </c>
    </row>
    <row r="103" spans="1:26" ht="15" x14ac:dyDescent="0.25">
      <c r="G103" s="57">
        <f>H99+H100+H101</f>
        <v>811.23</v>
      </c>
      <c r="H103" s="57"/>
      <c r="J103" s="57">
        <f>K99+K100+K101</f>
        <v>5308.29</v>
      </c>
      <c r="K103" s="57"/>
      <c r="L103" s="35">
        <f>Source!U39</f>
        <v>39.536999999999999</v>
      </c>
      <c r="O103" s="21">
        <f>G103</f>
        <v>811.23</v>
      </c>
      <c r="P103" s="21">
        <f>J103</f>
        <v>5308.29</v>
      </c>
      <c r="Q103" s="21">
        <f>L103</f>
        <v>39.536999999999999</v>
      </c>
      <c r="W103">
        <f>IF(Source!BI39&lt;=1,H99+H100+H101, 0)</f>
        <v>811.23</v>
      </c>
      <c r="X103">
        <f>IF(Source!BI39=2,H99+H100+H101, 0)</f>
        <v>0</v>
      </c>
      <c r="Y103">
        <f>IF(Source!BI39=3,H99+H100+H101, 0)</f>
        <v>0</v>
      </c>
      <c r="Z103">
        <f>IF(Source!BI39=4,H99+H100+H101, 0)</f>
        <v>0</v>
      </c>
    </row>
    <row r="104" spans="1:26" ht="57" x14ac:dyDescent="0.2">
      <c r="A104" s="40" t="str">
        <f>Source!E40</f>
        <v>10</v>
      </c>
      <c r="B104" s="41" t="str">
        <f>Source!F40</f>
        <v>10-01-039-01</v>
      </c>
      <c r="C104" s="41" t="str">
        <f>Source!G40</f>
        <v>Установка блоков в наружных и внутренних дверных проемах в каменных стенах, площадь проема до 3 м2</v>
      </c>
      <c r="D104" s="24" t="str">
        <f>Source!H40</f>
        <v>100 м2</v>
      </c>
      <c r="E104" s="10">
        <f>Source!I40</f>
        <v>7.5999999999999998E-2</v>
      </c>
      <c r="F104" s="25">
        <f>Source!AL40+Source!AM40+Source!AO40</f>
        <v>3493.69</v>
      </c>
      <c r="G104" s="26"/>
      <c r="H104" s="25"/>
      <c r="I104" s="26" t="str">
        <f>Source!BO40</f>
        <v/>
      </c>
      <c r="J104" s="26"/>
      <c r="K104" s="25"/>
      <c r="L104" s="27"/>
      <c r="S104">
        <f>ROUND((Source!FX40/100)*((ROUND(Source!AF40*Source!I40, 2)+ROUND(Source!AE40*Source!I40, 2))), 2)</f>
        <v>91.81</v>
      </c>
      <c r="T104">
        <f>Source!X40</f>
        <v>598.41</v>
      </c>
      <c r="U104">
        <f>ROUND((Source!FY40/100)*((ROUND(Source!AF40*Source!I40, 2)+ROUND(Source!AE40*Source!I40, 2))), 2)</f>
        <v>46.29</v>
      </c>
      <c r="V104">
        <f>Source!Y40</f>
        <v>304.85000000000002</v>
      </c>
    </row>
    <row r="105" spans="1:26" x14ac:dyDescent="0.2">
      <c r="C105" s="20" t="str">
        <f>"Объем: "&amp;Source!I40&amp;"=7,6/"&amp;"100"</f>
        <v>Объем: 0,076=7,6/100</v>
      </c>
    </row>
    <row r="106" spans="1:26" ht="14.25" x14ac:dyDescent="0.2">
      <c r="A106" s="40"/>
      <c r="B106" s="41"/>
      <c r="C106" s="41" t="s">
        <v>1378</v>
      </c>
      <c r="D106" s="24"/>
      <c r="E106" s="10"/>
      <c r="F106" s="25">
        <f>Source!AO40</f>
        <v>821.89</v>
      </c>
      <c r="G106" s="26" t="str">
        <f>Source!DG40</f>
        <v>)*1,15</v>
      </c>
      <c r="H106" s="25">
        <f>ROUND(Source!AF40*Source!I40, 2)</f>
        <v>71.83</v>
      </c>
      <c r="I106" s="26"/>
      <c r="J106" s="26">
        <f>IF(Source!BA40&lt;&gt; 0, Source!BA40, 1)</f>
        <v>6.53</v>
      </c>
      <c r="K106" s="25">
        <f>Source!S40</f>
        <v>469.07</v>
      </c>
      <c r="L106" s="27"/>
      <c r="R106">
        <f>H106</f>
        <v>71.83</v>
      </c>
    </row>
    <row r="107" spans="1:26" ht="14.25" x14ac:dyDescent="0.2">
      <c r="A107" s="40"/>
      <c r="B107" s="41"/>
      <c r="C107" s="41" t="s">
        <v>272</v>
      </c>
      <c r="D107" s="24"/>
      <c r="E107" s="10"/>
      <c r="F107" s="25">
        <f>Source!AM40</f>
        <v>967.98</v>
      </c>
      <c r="G107" s="26" t="str">
        <f>Source!DE40</f>
        <v>)*1,25</v>
      </c>
      <c r="H107" s="25">
        <f>ROUND(Source!AD40*Source!I40, 2)</f>
        <v>91.96</v>
      </c>
      <c r="I107" s="26"/>
      <c r="J107" s="26">
        <f>IF(Source!BB40&lt;&gt; 0, Source!BB40, 1)</f>
        <v>6.53</v>
      </c>
      <c r="K107" s="25">
        <f>Source!Q40</f>
        <v>600.49</v>
      </c>
      <c r="L107" s="27"/>
    </row>
    <row r="108" spans="1:26" ht="14.25" x14ac:dyDescent="0.2">
      <c r="A108" s="40"/>
      <c r="B108" s="41"/>
      <c r="C108" s="41" t="s">
        <v>1379</v>
      </c>
      <c r="D108" s="24"/>
      <c r="E108" s="10"/>
      <c r="F108" s="25">
        <f>Source!AN40</f>
        <v>153.9</v>
      </c>
      <c r="G108" s="26" t="str">
        <f>Source!DF40</f>
        <v>)*1,25</v>
      </c>
      <c r="H108" s="28">
        <f>ROUND(Source!AE40*Source!I40, 2)</f>
        <v>14.62</v>
      </c>
      <c r="I108" s="26"/>
      <c r="J108" s="26">
        <f>IF(Source!BS40&lt;&gt; 0, Source!BS40, 1)</f>
        <v>6.53</v>
      </c>
      <c r="K108" s="28">
        <f>Source!R40</f>
        <v>95.47</v>
      </c>
      <c r="L108" s="27"/>
      <c r="R108">
        <f>H108</f>
        <v>14.62</v>
      </c>
    </row>
    <row r="109" spans="1:26" ht="14.25" x14ac:dyDescent="0.2">
      <c r="A109" s="40"/>
      <c r="B109" s="41"/>
      <c r="C109" s="41" t="s">
        <v>1385</v>
      </c>
      <c r="D109" s="24"/>
      <c r="E109" s="10"/>
      <c r="F109" s="25">
        <f>Source!AL40</f>
        <v>1703.82</v>
      </c>
      <c r="G109" s="26" t="str">
        <f>Source!DD40</f>
        <v/>
      </c>
      <c r="H109" s="25">
        <f>ROUND(Source!AC40*Source!I40, 2)</f>
        <v>129.49</v>
      </c>
      <c r="I109" s="26"/>
      <c r="J109" s="26">
        <f>IF(Source!BC40&lt;&gt; 0, Source!BC40, 1)</f>
        <v>6.53</v>
      </c>
      <c r="K109" s="25">
        <f>Source!P40</f>
        <v>845.57</v>
      </c>
      <c r="L109" s="27"/>
    </row>
    <row r="110" spans="1:26" ht="14.25" x14ac:dyDescent="0.2">
      <c r="A110" s="40"/>
      <c r="B110" s="41"/>
      <c r="C110" s="41" t="s">
        <v>1380</v>
      </c>
      <c r="D110" s="24" t="s">
        <v>1381</v>
      </c>
      <c r="E110" s="10">
        <f>Source!BZ40</f>
        <v>118</v>
      </c>
      <c r="F110" s="58" t="str">
        <f>CONCATENATE(" )", Source!DL40, Source!FT40, "=", Source!FX40)</f>
        <v xml:space="preserve"> )*0,9=106,2</v>
      </c>
      <c r="G110" s="59"/>
      <c r="H110" s="25">
        <f>SUM(S104:S115)</f>
        <v>91.81</v>
      </c>
      <c r="I110" s="29"/>
      <c r="J110" s="23">
        <f>Source!AT40</f>
        <v>106</v>
      </c>
      <c r="K110" s="25">
        <f>SUM(T104:T115)</f>
        <v>598.41</v>
      </c>
      <c r="L110" s="27"/>
    </row>
    <row r="111" spans="1:26" ht="14.25" x14ac:dyDescent="0.2">
      <c r="A111" s="40"/>
      <c r="B111" s="41"/>
      <c r="C111" s="41" t="s">
        <v>1382</v>
      </c>
      <c r="D111" s="24" t="s">
        <v>1381</v>
      </c>
      <c r="E111" s="10">
        <f>Source!CA40</f>
        <v>63</v>
      </c>
      <c r="F111" s="58" t="str">
        <f>CONCATENATE(" )", Source!DM40, Source!FU40, "=", Source!FY40)</f>
        <v xml:space="preserve"> )*0,85=53,55</v>
      </c>
      <c r="G111" s="59"/>
      <c r="H111" s="25">
        <f>SUM(U104:U115)</f>
        <v>46.29</v>
      </c>
      <c r="I111" s="29"/>
      <c r="J111" s="23">
        <f>Source!AU40</f>
        <v>54</v>
      </c>
      <c r="K111" s="25">
        <f>SUM(V104:V115)</f>
        <v>304.85000000000002</v>
      </c>
      <c r="L111" s="27"/>
    </row>
    <row r="112" spans="1:26" ht="14.25" x14ac:dyDescent="0.2">
      <c r="A112" s="40"/>
      <c r="B112" s="41"/>
      <c r="C112" s="41" t="s">
        <v>1383</v>
      </c>
      <c r="D112" s="24" t="s">
        <v>1384</v>
      </c>
      <c r="E112" s="10">
        <f>Source!AQ40</f>
        <v>89.53</v>
      </c>
      <c r="F112" s="25"/>
      <c r="G112" s="26" t="str">
        <f>Source!DI40</f>
        <v>)*1,15</v>
      </c>
      <c r="H112" s="25"/>
      <c r="I112" s="26"/>
      <c r="J112" s="26"/>
      <c r="K112" s="25"/>
      <c r="L112" s="36">
        <f>Source!U40</f>
        <v>7.824921999999999</v>
      </c>
    </row>
    <row r="113" spans="1:26" ht="42.75" x14ac:dyDescent="0.2">
      <c r="A113" s="40" t="str">
        <f>Source!E41</f>
        <v>10,1</v>
      </c>
      <c r="B113" s="41" t="str">
        <f>Source!F41</f>
        <v>01.7.04.07-0003</v>
      </c>
      <c r="C113" s="41" t="str">
        <f>Source!G41</f>
        <v>Скобяные изделия для блоков входных дверей в помещение однопольных</v>
      </c>
      <c r="D113" s="24" t="str">
        <f>Source!H41</f>
        <v>компл.</v>
      </c>
      <c r="E113" s="10">
        <f>Source!I41</f>
        <v>4</v>
      </c>
      <c r="F113" s="25">
        <f>Source!AL41+Source!AM41+Source!AO41</f>
        <v>94.68</v>
      </c>
      <c r="G113" s="39" t="s">
        <v>3</v>
      </c>
      <c r="H113" s="25">
        <f>ROUND(Source!AC41*Source!I41, 2)+ROUND(Source!AD41*Source!I41, 2)+ROUND(Source!AF41*Source!I41, 2)</f>
        <v>378.72</v>
      </c>
      <c r="I113" s="26"/>
      <c r="J113" s="26">
        <f>IF(Source!BC41&lt;&gt; 0, Source!BC41, 1)</f>
        <v>6.53</v>
      </c>
      <c r="K113" s="25">
        <f>Source!O41</f>
        <v>2473.04</v>
      </c>
      <c r="L113" s="27"/>
      <c r="S113">
        <f>ROUND((Source!FX41/100)*((ROUND(Source!AF41*Source!I41, 2)+ROUND(Source!AE41*Source!I41, 2))), 2)</f>
        <v>0</v>
      </c>
      <c r="T113">
        <f>Source!X41</f>
        <v>0</v>
      </c>
      <c r="U113">
        <f>ROUND((Source!FY41/100)*((ROUND(Source!AF41*Source!I41, 2)+ROUND(Source!AE41*Source!I41, 2))), 2)</f>
        <v>0</v>
      </c>
      <c r="V113">
        <f>Source!Y41</f>
        <v>0</v>
      </c>
      <c r="W113">
        <f>IF(Source!BI41&lt;=1,H113, 0)</f>
        <v>378.72</v>
      </c>
      <c r="X113">
        <f>IF(Source!BI41=2,H113, 0)</f>
        <v>0</v>
      </c>
      <c r="Y113">
        <f>IF(Source!BI41=3,H113, 0)</f>
        <v>0</v>
      </c>
      <c r="Z113">
        <f>IF(Source!BI41=4,H113, 0)</f>
        <v>0</v>
      </c>
    </row>
    <row r="114" spans="1:26" ht="57" x14ac:dyDescent="0.2">
      <c r="A114" s="40" t="str">
        <f>Source!E42</f>
        <v>10,2</v>
      </c>
      <c r="B114" s="41" t="str">
        <f>Source!F42</f>
        <v>11.2.02.01-0021</v>
      </c>
      <c r="C114" s="41" t="str">
        <f>Source!G42</f>
        <v>Блоки дверные внутренние двупольные глухие шлифованные, из массива сосны, без покрытия 1000х2000 мм</v>
      </c>
      <c r="D114" s="24" t="str">
        <f>Source!H42</f>
        <v>м2</v>
      </c>
      <c r="E114" s="10">
        <f>Source!I42</f>
        <v>4</v>
      </c>
      <c r="F114" s="25">
        <f>Source!AL42+Source!AM42+Source!AO42</f>
        <v>995.03</v>
      </c>
      <c r="G114" s="39" t="s">
        <v>3</v>
      </c>
      <c r="H114" s="25">
        <f>ROUND(Source!AC42*Source!I42, 2)+ROUND(Source!AD42*Source!I42, 2)+ROUND(Source!AF42*Source!I42, 2)</f>
        <v>3980.12</v>
      </c>
      <c r="I114" s="26"/>
      <c r="J114" s="26">
        <f>IF(Source!BC42&lt;&gt; 0, Source!BC42, 1)</f>
        <v>6.53</v>
      </c>
      <c r="K114" s="25">
        <f>Source!O42</f>
        <v>25990.18</v>
      </c>
      <c r="L114" s="27"/>
      <c r="S114">
        <f>ROUND((Source!FX42/100)*((ROUND(Source!AF42*Source!I42, 2)+ROUND(Source!AE42*Source!I42, 2))), 2)</f>
        <v>0</v>
      </c>
      <c r="T114">
        <f>Source!X42</f>
        <v>0</v>
      </c>
      <c r="U114">
        <f>ROUND((Source!FY42/100)*((ROUND(Source!AF42*Source!I42, 2)+ROUND(Source!AE42*Source!I42, 2))), 2)</f>
        <v>0</v>
      </c>
      <c r="V114">
        <f>Source!Y42</f>
        <v>0</v>
      </c>
      <c r="W114">
        <f>IF(Source!BI42&lt;=1,H114, 0)</f>
        <v>3980.12</v>
      </c>
      <c r="X114">
        <f>IF(Source!BI42=2,H114, 0)</f>
        <v>0</v>
      </c>
      <c r="Y114">
        <f>IF(Source!BI42=3,H114, 0)</f>
        <v>0</v>
      </c>
      <c r="Z114">
        <f>IF(Source!BI42=4,H114, 0)</f>
        <v>0</v>
      </c>
    </row>
    <row r="115" spans="1:26" ht="57" x14ac:dyDescent="0.2">
      <c r="A115" s="42" t="str">
        <f>Source!E43</f>
        <v>10,3</v>
      </c>
      <c r="B115" s="43" t="str">
        <f>Source!F43</f>
        <v>11.2.02.01-0031</v>
      </c>
      <c r="C115" s="43" t="str">
        <f>Source!G43</f>
        <v>Блоки дверные внутренние однопольные глухие шлифованные, из массива сосны, без покрытия 900х2000</v>
      </c>
      <c r="D115" s="30" t="str">
        <f>Source!H43</f>
        <v>м2</v>
      </c>
      <c r="E115" s="31">
        <f>Source!I43</f>
        <v>3.6</v>
      </c>
      <c r="F115" s="32">
        <f>Source!AL43+Source!AM43+Source!AO43</f>
        <v>930.07</v>
      </c>
      <c r="G115" s="37" t="s">
        <v>3</v>
      </c>
      <c r="H115" s="32">
        <f>ROUND(Source!AC43*Source!I43, 2)+ROUND(Source!AD43*Source!I43, 2)+ROUND(Source!AF43*Source!I43, 2)</f>
        <v>3348.25</v>
      </c>
      <c r="I115" s="33"/>
      <c r="J115" s="33">
        <f>IF(Source!BC43&lt;&gt; 0, Source!BC43, 1)</f>
        <v>6.53</v>
      </c>
      <c r="K115" s="32">
        <f>Source!O43</f>
        <v>21864.09</v>
      </c>
      <c r="L115" s="38"/>
      <c r="S115">
        <f>ROUND((Source!FX43/100)*((ROUND(Source!AF43*Source!I43, 2)+ROUND(Source!AE43*Source!I43, 2))), 2)</f>
        <v>0</v>
      </c>
      <c r="T115">
        <f>Source!X43</f>
        <v>0</v>
      </c>
      <c r="U115">
        <f>ROUND((Source!FY43/100)*((ROUND(Source!AF43*Source!I43, 2)+ROUND(Source!AE43*Source!I43, 2))), 2)</f>
        <v>0</v>
      </c>
      <c r="V115">
        <f>Source!Y43</f>
        <v>0</v>
      </c>
      <c r="W115">
        <f>IF(Source!BI43&lt;=1,H115, 0)</f>
        <v>3348.25</v>
      </c>
      <c r="X115">
        <f>IF(Source!BI43=2,H115, 0)</f>
        <v>0</v>
      </c>
      <c r="Y115">
        <f>IF(Source!BI43=3,H115, 0)</f>
        <v>0</v>
      </c>
      <c r="Z115">
        <f>IF(Source!BI43=4,H115, 0)</f>
        <v>0</v>
      </c>
    </row>
    <row r="116" spans="1:26" ht="15" x14ac:dyDescent="0.25">
      <c r="G116" s="57">
        <f>H106+H107+H109+H110+H111+SUM(H113:H115)</f>
        <v>8138.47</v>
      </c>
      <c r="H116" s="57"/>
      <c r="J116" s="57">
        <f>K106+K107+K109+K110+K111+SUM(K113:K115)</f>
        <v>53145.7</v>
      </c>
      <c r="K116" s="57"/>
      <c r="L116" s="35">
        <f>Source!U40</f>
        <v>7.824921999999999</v>
      </c>
      <c r="O116" s="21">
        <f>G116</f>
        <v>8138.47</v>
      </c>
      <c r="P116" s="21">
        <f>J116</f>
        <v>53145.7</v>
      </c>
      <c r="Q116" s="21">
        <f>L116</f>
        <v>7.824921999999999</v>
      </c>
      <c r="W116">
        <f>IF(Source!BI40&lt;=1,H106+H107+H109+H110+H111, 0)</f>
        <v>431.38</v>
      </c>
      <c r="X116">
        <f>IF(Source!BI40=2,H106+H107+H109+H110+H111, 0)</f>
        <v>0</v>
      </c>
      <c r="Y116">
        <f>IF(Source!BI40=3,H106+H107+H109+H110+H111, 0)</f>
        <v>0</v>
      </c>
      <c r="Z116">
        <f>IF(Source!BI40=4,H106+H107+H109+H110+H111, 0)</f>
        <v>0</v>
      </c>
    </row>
    <row r="117" spans="1:26" ht="28.5" x14ac:dyDescent="0.2">
      <c r="A117" s="40" t="str">
        <f>Source!E44</f>
        <v>11</v>
      </c>
      <c r="B117" s="41" t="str">
        <f>Source!F44</f>
        <v>09-04-012-02</v>
      </c>
      <c r="C117" s="41" t="str">
        <f>Source!G44</f>
        <v>Установка дверного доводчика к металлическим дверям</v>
      </c>
      <c r="D117" s="24" t="str">
        <f>Source!H44</f>
        <v>ШТ</v>
      </c>
      <c r="E117" s="10">
        <f>Source!I44</f>
        <v>2</v>
      </c>
      <c r="F117" s="25">
        <f>Source!AL44+Source!AM44+Source!AO44</f>
        <v>13.84</v>
      </c>
      <c r="G117" s="26"/>
      <c r="H117" s="25"/>
      <c r="I117" s="26" t="str">
        <f>Source!BO44</f>
        <v/>
      </c>
      <c r="J117" s="26"/>
      <c r="K117" s="25"/>
      <c r="L117" s="27"/>
      <c r="S117">
        <f>ROUND((Source!FX44/100)*((ROUND(Source!AF44*Source!I44, 2)+ROUND(Source!AE44*Source!I44, 2))), 2)</f>
        <v>20.51</v>
      </c>
      <c r="T117">
        <f>Source!X44</f>
        <v>133.93</v>
      </c>
      <c r="U117">
        <f>ROUND((Source!FY44/100)*((ROUND(Source!AF44*Source!I44, 2)+ROUND(Source!AE44*Source!I44, 2))), 2)</f>
        <v>18.29</v>
      </c>
      <c r="V117">
        <f>Source!Y44</f>
        <v>119.04</v>
      </c>
    </row>
    <row r="118" spans="1:26" ht="14.25" x14ac:dyDescent="0.2">
      <c r="A118" s="40"/>
      <c r="B118" s="41"/>
      <c r="C118" s="41" t="s">
        <v>1378</v>
      </c>
      <c r="D118" s="24"/>
      <c r="E118" s="10"/>
      <c r="F118" s="25">
        <f>Source!AO44</f>
        <v>11.01</v>
      </c>
      <c r="G118" s="26" t="str">
        <f>Source!DG44</f>
        <v>)*1,15</v>
      </c>
      <c r="H118" s="25">
        <f>ROUND(Source!AF44*Source!I44, 2)</f>
        <v>25.32</v>
      </c>
      <c r="I118" s="26"/>
      <c r="J118" s="26">
        <f>IF(Source!BA44&lt;&gt; 0, Source!BA44, 1)</f>
        <v>6.53</v>
      </c>
      <c r="K118" s="25">
        <f>Source!S44</f>
        <v>165.34</v>
      </c>
      <c r="L118" s="27"/>
      <c r="R118">
        <f>H118</f>
        <v>25.32</v>
      </c>
    </row>
    <row r="119" spans="1:26" ht="14.25" x14ac:dyDescent="0.2">
      <c r="A119" s="40"/>
      <c r="B119" s="41"/>
      <c r="C119" s="41" t="s">
        <v>272</v>
      </c>
      <c r="D119" s="24"/>
      <c r="E119" s="10"/>
      <c r="F119" s="25">
        <f>Source!AM44</f>
        <v>2.11</v>
      </c>
      <c r="G119" s="26" t="str">
        <f>Source!DE44</f>
        <v>)*1,25</v>
      </c>
      <c r="H119" s="25">
        <f>ROUND(Source!AD44*Source!I44, 2)</f>
        <v>5.28</v>
      </c>
      <c r="I119" s="26"/>
      <c r="J119" s="26">
        <f>IF(Source!BB44&lt;&gt; 0, Source!BB44, 1)</f>
        <v>6.53</v>
      </c>
      <c r="K119" s="25">
        <f>Source!Q44</f>
        <v>34.479999999999997</v>
      </c>
      <c r="L119" s="27"/>
    </row>
    <row r="120" spans="1:26" ht="14.25" x14ac:dyDescent="0.2">
      <c r="A120" s="40"/>
      <c r="B120" s="41"/>
      <c r="C120" s="41" t="s">
        <v>1385</v>
      </c>
      <c r="D120" s="24"/>
      <c r="E120" s="10"/>
      <c r="F120" s="25">
        <f>Source!AL44</f>
        <v>0.72</v>
      </c>
      <c r="G120" s="26" t="str">
        <f>Source!DD44</f>
        <v/>
      </c>
      <c r="H120" s="25">
        <f>ROUND(Source!AC44*Source!I44, 2)</f>
        <v>1.44</v>
      </c>
      <c r="I120" s="26"/>
      <c r="J120" s="26">
        <f>IF(Source!BC44&lt;&gt; 0, Source!BC44, 1)</f>
        <v>6.53</v>
      </c>
      <c r="K120" s="25">
        <f>Source!P44</f>
        <v>9.4</v>
      </c>
      <c r="L120" s="27"/>
    </row>
    <row r="121" spans="1:26" ht="14.25" x14ac:dyDescent="0.2">
      <c r="A121" s="40"/>
      <c r="B121" s="41"/>
      <c r="C121" s="41" t="s">
        <v>1380</v>
      </c>
      <c r="D121" s="24" t="s">
        <v>1381</v>
      </c>
      <c r="E121" s="10">
        <f>Source!BZ44</f>
        <v>90</v>
      </c>
      <c r="F121" s="58" t="str">
        <f>CONCATENATE(" )", Source!DL44, Source!FT44, "=", Source!FX44)</f>
        <v xml:space="preserve"> )*0,9=81</v>
      </c>
      <c r="G121" s="59"/>
      <c r="H121" s="25">
        <f>SUM(S117:S125)</f>
        <v>20.51</v>
      </c>
      <c r="I121" s="29"/>
      <c r="J121" s="23">
        <f>Source!AT44</f>
        <v>81</v>
      </c>
      <c r="K121" s="25">
        <f>SUM(T117:T125)</f>
        <v>133.93</v>
      </c>
      <c r="L121" s="27"/>
    </row>
    <row r="122" spans="1:26" ht="14.25" x14ac:dyDescent="0.2">
      <c r="A122" s="40"/>
      <c r="B122" s="41"/>
      <c r="C122" s="41" t="s">
        <v>1382</v>
      </c>
      <c r="D122" s="24" t="s">
        <v>1381</v>
      </c>
      <c r="E122" s="10">
        <f>Source!CA44</f>
        <v>85</v>
      </c>
      <c r="F122" s="58" t="str">
        <f>CONCATENATE(" )", Source!DM44, Source!FU44, "=", Source!FY44)</f>
        <v xml:space="preserve"> )*0,85=72,25</v>
      </c>
      <c r="G122" s="59"/>
      <c r="H122" s="25">
        <f>SUM(U117:U125)</f>
        <v>18.29</v>
      </c>
      <c r="I122" s="29"/>
      <c r="J122" s="23">
        <f>Source!AU44</f>
        <v>72</v>
      </c>
      <c r="K122" s="25">
        <f>SUM(V117:V125)</f>
        <v>119.04</v>
      </c>
      <c r="L122" s="27"/>
    </row>
    <row r="123" spans="1:26" ht="14.25" x14ac:dyDescent="0.2">
      <c r="A123" s="40"/>
      <c r="B123" s="41"/>
      <c r="C123" s="41" t="s">
        <v>1383</v>
      </c>
      <c r="D123" s="24" t="s">
        <v>1384</v>
      </c>
      <c r="E123" s="10">
        <f>Source!AQ44</f>
        <v>1.1100000000000001</v>
      </c>
      <c r="F123" s="25"/>
      <c r="G123" s="26" t="str">
        <f>Source!DI44</f>
        <v>)*1,15</v>
      </c>
      <c r="H123" s="25"/>
      <c r="I123" s="26"/>
      <c r="J123" s="26"/>
      <c r="K123" s="25"/>
      <c r="L123" s="36">
        <f>Source!U44</f>
        <v>2.5529999999999999</v>
      </c>
    </row>
    <row r="124" spans="1:26" ht="42.75" x14ac:dyDescent="0.2">
      <c r="A124" s="40" t="str">
        <f>Source!E45</f>
        <v>11,1</v>
      </c>
      <c r="B124" s="41" t="str">
        <f>Source!F45</f>
        <v>01.7.04.01-0002</v>
      </c>
      <c r="C124" s="41" t="str">
        <f>Source!G45</f>
        <v>Доводчик дверной гидравлический TS-68 с зубчатым приводом (нагрузка до 90 кг)</v>
      </c>
      <c r="D124" s="24" t="str">
        <f>Source!H45</f>
        <v>шт.</v>
      </c>
      <c r="E124" s="10">
        <f>Source!I45</f>
        <v>2</v>
      </c>
      <c r="F124" s="25">
        <f>Source!AL45+Source!AM45+Source!AO45</f>
        <v>272.22000000000003</v>
      </c>
      <c r="G124" s="39" t="s">
        <v>3</v>
      </c>
      <c r="H124" s="25">
        <f>ROUND(Source!AC45*Source!I45, 2)+ROUND(Source!AD45*Source!I45, 2)+ROUND(Source!AF45*Source!I45, 2)</f>
        <v>544.44000000000005</v>
      </c>
      <c r="I124" s="26"/>
      <c r="J124" s="26">
        <f>IF(Source!BC45&lt;&gt; 0, Source!BC45, 1)</f>
        <v>6.53</v>
      </c>
      <c r="K124" s="25">
        <f>Source!O45</f>
        <v>3555.19</v>
      </c>
      <c r="L124" s="27"/>
      <c r="S124">
        <f>ROUND((Source!FX45/100)*((ROUND(Source!AF45*Source!I45, 2)+ROUND(Source!AE45*Source!I45, 2))), 2)</f>
        <v>0</v>
      </c>
      <c r="T124">
        <f>Source!X45</f>
        <v>0</v>
      </c>
      <c r="U124">
        <f>ROUND((Source!FY45/100)*((ROUND(Source!AF45*Source!I45, 2)+ROUND(Source!AE45*Source!I45, 2))), 2)</f>
        <v>0</v>
      </c>
      <c r="V124">
        <f>Source!Y45</f>
        <v>0</v>
      </c>
      <c r="W124">
        <f>IF(Source!BI45&lt;=1,H124, 0)</f>
        <v>544.44000000000005</v>
      </c>
      <c r="X124">
        <f>IF(Source!BI45=2,H124, 0)</f>
        <v>0</v>
      </c>
      <c r="Y124">
        <f>IF(Source!BI45=3,H124, 0)</f>
        <v>0</v>
      </c>
      <c r="Z124">
        <f>IF(Source!BI45=4,H124, 0)</f>
        <v>0</v>
      </c>
    </row>
    <row r="125" spans="1:26" ht="28.5" x14ac:dyDescent="0.2">
      <c r="A125" s="42" t="str">
        <f>Source!E46</f>
        <v>11,2</v>
      </c>
      <c r="B125" s="43" t="str">
        <f>Source!F46</f>
        <v>01.7.04.11-0041</v>
      </c>
      <c r="C125" s="43" t="str">
        <f>Source!G46</f>
        <v>Упор  стальной</v>
      </c>
      <c r="D125" s="30" t="str">
        <f>Source!H46</f>
        <v>компл.</v>
      </c>
      <c r="E125" s="31">
        <f>Source!I46</f>
        <v>2</v>
      </c>
      <c r="F125" s="32">
        <f>Source!AL46+Source!AM46+Source!AO46</f>
        <v>8.3000000000000007</v>
      </c>
      <c r="G125" s="37" t="s">
        <v>3</v>
      </c>
      <c r="H125" s="32">
        <f>ROUND(Source!AC46*Source!I46, 2)+ROUND(Source!AD46*Source!I46, 2)+ROUND(Source!AF46*Source!I46, 2)</f>
        <v>16.600000000000001</v>
      </c>
      <c r="I125" s="33"/>
      <c r="J125" s="33">
        <f>IF(Source!BC46&lt;&gt; 0, Source!BC46, 1)</f>
        <v>6.53</v>
      </c>
      <c r="K125" s="32">
        <f>Source!O46</f>
        <v>108.4</v>
      </c>
      <c r="L125" s="38"/>
      <c r="S125">
        <f>ROUND((Source!FX46/100)*((ROUND(Source!AF46*Source!I46, 2)+ROUND(Source!AE46*Source!I46, 2))), 2)</f>
        <v>0</v>
      </c>
      <c r="T125">
        <f>Source!X46</f>
        <v>0</v>
      </c>
      <c r="U125">
        <f>ROUND((Source!FY46/100)*((ROUND(Source!AF46*Source!I46, 2)+ROUND(Source!AE46*Source!I46, 2))), 2)</f>
        <v>0</v>
      </c>
      <c r="V125">
        <f>Source!Y46</f>
        <v>0</v>
      </c>
      <c r="W125">
        <f>IF(Source!BI46&lt;=1,H125, 0)</f>
        <v>16.600000000000001</v>
      </c>
      <c r="X125">
        <f>IF(Source!BI46=2,H125, 0)</f>
        <v>0</v>
      </c>
      <c r="Y125">
        <f>IF(Source!BI46=3,H125, 0)</f>
        <v>0</v>
      </c>
      <c r="Z125">
        <f>IF(Source!BI46=4,H125, 0)</f>
        <v>0</v>
      </c>
    </row>
    <row r="126" spans="1:26" ht="15" x14ac:dyDescent="0.25">
      <c r="G126" s="57">
        <f>H118+H119+H120+H121+H122+SUM(H124:H125)</f>
        <v>631.88000000000011</v>
      </c>
      <c r="H126" s="57"/>
      <c r="J126" s="57">
        <f>K118+K119+K120+K121+K122+SUM(K124:K125)</f>
        <v>4125.78</v>
      </c>
      <c r="K126" s="57"/>
      <c r="L126" s="35">
        <f>Source!U44</f>
        <v>2.5529999999999999</v>
      </c>
      <c r="O126" s="21">
        <f>G126</f>
        <v>631.88000000000011</v>
      </c>
      <c r="P126" s="21">
        <f>J126</f>
        <v>4125.78</v>
      </c>
      <c r="Q126" s="21">
        <f>L126</f>
        <v>2.5529999999999999</v>
      </c>
      <c r="W126">
        <f>IF(Source!BI44&lt;=1,H118+H119+H120+H121+H122, 0)</f>
        <v>70.84</v>
      </c>
      <c r="X126">
        <f>IF(Source!BI44=2,H118+H119+H120+H121+H122, 0)</f>
        <v>0</v>
      </c>
      <c r="Y126">
        <f>IF(Source!BI44=3,H118+H119+H120+H121+H122, 0)</f>
        <v>0</v>
      </c>
      <c r="Z126">
        <f>IF(Source!BI44=4,H118+H119+H120+H121+H122, 0)</f>
        <v>0</v>
      </c>
    </row>
    <row r="127" spans="1:26" ht="71.25" x14ac:dyDescent="0.2">
      <c r="A127" s="40" t="str">
        <f>Source!E47</f>
        <v>12</v>
      </c>
      <c r="B127" s="41" t="str">
        <f>Source!F47</f>
        <v>10-01-034-06</v>
      </c>
      <c r="C127" s="41" t="str">
        <f>Source!G47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27" s="24" t="str">
        <f>Source!H47</f>
        <v>100 м2</v>
      </c>
      <c r="E127" s="10">
        <f>Source!I47</f>
        <v>4.7399999999999998E-2</v>
      </c>
      <c r="F127" s="25">
        <f>Source!AL47+Source!AM47+Source!AO47</f>
        <v>9827.15</v>
      </c>
      <c r="G127" s="26"/>
      <c r="H127" s="25"/>
      <c r="I127" s="26" t="str">
        <f>Source!BO47</f>
        <v/>
      </c>
      <c r="J127" s="26"/>
      <c r="K127" s="25"/>
      <c r="L127" s="27"/>
      <c r="S127">
        <f>ROUND((Source!FX47/100)*((ROUND(Source!AF47*Source!I47, 2)+ROUND(Source!AE47*Source!I47, 2))), 2)</f>
        <v>76.89</v>
      </c>
      <c r="T127">
        <f>Source!X47</f>
        <v>501.18</v>
      </c>
      <c r="U127">
        <f>ROUND((Source!FY47/100)*((ROUND(Source!AF47*Source!I47, 2)+ROUND(Source!AE47*Source!I47, 2))), 2)</f>
        <v>38.770000000000003</v>
      </c>
      <c r="V127">
        <f>Source!Y47</f>
        <v>255.32</v>
      </c>
    </row>
    <row r="128" spans="1:26" x14ac:dyDescent="0.2">
      <c r="C128" s="20" t="str">
        <f>"Объем: "&amp;Source!I47&amp;"=4,74/"&amp;"100"</f>
        <v>Объем: 0,0474=4,74/100</v>
      </c>
    </row>
    <row r="129" spans="1:26" ht="14.25" x14ac:dyDescent="0.2">
      <c r="A129" s="40"/>
      <c r="B129" s="41"/>
      <c r="C129" s="41" t="s">
        <v>1378</v>
      </c>
      <c r="D129" s="24"/>
      <c r="E129" s="10"/>
      <c r="F129" s="25">
        <f>Source!AO47</f>
        <v>1273.5899999999999</v>
      </c>
      <c r="G129" s="26" t="str">
        <f>Source!DG47</f>
        <v>)*1,15</v>
      </c>
      <c r="H129" s="25">
        <f>ROUND(Source!AF47*Source!I47, 2)</f>
        <v>69.42</v>
      </c>
      <c r="I129" s="26"/>
      <c r="J129" s="26">
        <f>IF(Source!BA47&lt;&gt; 0, Source!BA47, 1)</f>
        <v>6.53</v>
      </c>
      <c r="K129" s="25">
        <f>Source!S47</f>
        <v>453.34</v>
      </c>
      <c r="L129" s="27"/>
      <c r="R129">
        <f>H129</f>
        <v>69.42</v>
      </c>
    </row>
    <row r="130" spans="1:26" ht="14.25" x14ac:dyDescent="0.2">
      <c r="A130" s="40"/>
      <c r="B130" s="41"/>
      <c r="C130" s="41" t="s">
        <v>272</v>
      </c>
      <c r="D130" s="24"/>
      <c r="E130" s="10"/>
      <c r="F130" s="25">
        <f>Source!AM47</f>
        <v>255.21</v>
      </c>
      <c r="G130" s="26" t="str">
        <f>Source!DE47</f>
        <v>)*1,25</v>
      </c>
      <c r="H130" s="25">
        <f>ROUND(Source!AD47*Source!I47, 2)</f>
        <v>15.12</v>
      </c>
      <c r="I130" s="26"/>
      <c r="J130" s="26">
        <f>IF(Source!BB47&lt;&gt; 0, Source!BB47, 1)</f>
        <v>6.53</v>
      </c>
      <c r="K130" s="25">
        <f>Source!Q47</f>
        <v>98.74</v>
      </c>
      <c r="L130" s="27"/>
    </row>
    <row r="131" spans="1:26" ht="14.25" x14ac:dyDescent="0.2">
      <c r="A131" s="40"/>
      <c r="B131" s="41"/>
      <c r="C131" s="41" t="s">
        <v>1379</v>
      </c>
      <c r="D131" s="24"/>
      <c r="E131" s="10"/>
      <c r="F131" s="25">
        <f>Source!AN47</f>
        <v>50.32</v>
      </c>
      <c r="G131" s="26" t="str">
        <f>Source!DF47</f>
        <v>)*1,25</v>
      </c>
      <c r="H131" s="28">
        <f>ROUND(Source!AE47*Source!I47, 2)</f>
        <v>2.98</v>
      </c>
      <c r="I131" s="26"/>
      <c r="J131" s="26">
        <f>IF(Source!BS47&lt;&gt; 0, Source!BS47, 1)</f>
        <v>6.53</v>
      </c>
      <c r="K131" s="28">
        <f>Source!R47</f>
        <v>19.47</v>
      </c>
      <c r="L131" s="27"/>
      <c r="R131">
        <f>H131</f>
        <v>2.98</v>
      </c>
    </row>
    <row r="132" spans="1:26" ht="14.25" x14ac:dyDescent="0.2">
      <c r="A132" s="40"/>
      <c r="B132" s="41"/>
      <c r="C132" s="41" t="s">
        <v>1385</v>
      </c>
      <c r="D132" s="24"/>
      <c r="E132" s="10"/>
      <c r="F132" s="25">
        <f>Source!AL47</f>
        <v>8298.35</v>
      </c>
      <c r="G132" s="26" t="str">
        <f>Source!DD47</f>
        <v/>
      </c>
      <c r="H132" s="25">
        <f>ROUND(Source!AC47*Source!I47, 2)</f>
        <v>393.34</v>
      </c>
      <c r="I132" s="26"/>
      <c r="J132" s="26">
        <f>IF(Source!BC47&lt;&gt; 0, Source!BC47, 1)</f>
        <v>6.53</v>
      </c>
      <c r="K132" s="25">
        <f>Source!P47</f>
        <v>2568.52</v>
      </c>
      <c r="L132" s="27"/>
    </row>
    <row r="133" spans="1:26" ht="14.25" x14ac:dyDescent="0.2">
      <c r="A133" s="40"/>
      <c r="B133" s="41"/>
      <c r="C133" s="41" t="s">
        <v>1380</v>
      </c>
      <c r="D133" s="24" t="s">
        <v>1381</v>
      </c>
      <c r="E133" s="10">
        <f>Source!BZ47</f>
        <v>118</v>
      </c>
      <c r="F133" s="58" t="str">
        <f>CONCATENATE(" )", Source!DL47, Source!FT47, "=", Source!FX47)</f>
        <v xml:space="preserve"> )*0,9=106,2</v>
      </c>
      <c r="G133" s="59"/>
      <c r="H133" s="25">
        <f>SUM(S127:S137)</f>
        <v>76.89</v>
      </c>
      <c r="I133" s="29"/>
      <c r="J133" s="23">
        <f>Source!AT47</f>
        <v>106</v>
      </c>
      <c r="K133" s="25">
        <f>SUM(T127:T137)</f>
        <v>501.18</v>
      </c>
      <c r="L133" s="27"/>
    </row>
    <row r="134" spans="1:26" ht="14.25" x14ac:dyDescent="0.2">
      <c r="A134" s="40"/>
      <c r="B134" s="41"/>
      <c r="C134" s="41" t="s">
        <v>1382</v>
      </c>
      <c r="D134" s="24" t="s">
        <v>1381</v>
      </c>
      <c r="E134" s="10">
        <f>Source!CA47</f>
        <v>63</v>
      </c>
      <c r="F134" s="58" t="str">
        <f>CONCATENATE(" )", Source!DM47, Source!FU47, "=", Source!FY47)</f>
        <v xml:space="preserve"> )*0,85=53,55</v>
      </c>
      <c r="G134" s="59"/>
      <c r="H134" s="25">
        <f>SUM(U127:U137)</f>
        <v>38.770000000000003</v>
      </c>
      <c r="I134" s="29"/>
      <c r="J134" s="23">
        <f>Source!AU47</f>
        <v>54</v>
      </c>
      <c r="K134" s="25">
        <f>SUM(V127:V137)</f>
        <v>255.32</v>
      </c>
      <c r="L134" s="27"/>
    </row>
    <row r="135" spans="1:26" ht="14.25" x14ac:dyDescent="0.2">
      <c r="A135" s="40"/>
      <c r="B135" s="41"/>
      <c r="C135" s="41" t="s">
        <v>1383</v>
      </c>
      <c r="D135" s="24" t="s">
        <v>1384</v>
      </c>
      <c r="E135" s="10">
        <f>Source!AQ47</f>
        <v>145.72</v>
      </c>
      <c r="F135" s="25"/>
      <c r="G135" s="26" t="str">
        <f>Source!DI47</f>
        <v>)*1,15</v>
      </c>
      <c r="H135" s="25"/>
      <c r="I135" s="26"/>
      <c r="J135" s="26"/>
      <c r="K135" s="25"/>
      <c r="L135" s="36">
        <f>Source!U47</f>
        <v>7.9431971999999984</v>
      </c>
    </row>
    <row r="136" spans="1:26" ht="14.25" x14ac:dyDescent="0.2">
      <c r="A136" s="40" t="str">
        <f>Source!E48</f>
        <v>12,1</v>
      </c>
      <c r="B136" s="41" t="str">
        <f>Source!F48</f>
        <v>11.3.02.03</v>
      </c>
      <c r="C136" s="41" t="str">
        <f>Source!G48</f>
        <v>Блоки оконные пластиковые</v>
      </c>
      <c r="D136" s="24" t="str">
        <f>Source!H48</f>
        <v>м2</v>
      </c>
      <c r="E136" s="10">
        <f>Source!I48</f>
        <v>4.74</v>
      </c>
      <c r="F136" s="25">
        <f>Source!AL48+Source!AM48+Source!AO48</f>
        <v>0</v>
      </c>
      <c r="G136" s="39" t="s">
        <v>3</v>
      </c>
      <c r="H136" s="25">
        <f>ROUND(Source!AC48*Source!I48, 2)+ROUND(Source!AD48*Source!I48, 2)+ROUND(Source!AF48*Source!I48, 2)</f>
        <v>0</v>
      </c>
      <c r="I136" s="26"/>
      <c r="J136" s="26">
        <f>IF(Source!BC48&lt;&gt; 0, Source!BC48, 1)</f>
        <v>6.53</v>
      </c>
      <c r="K136" s="25">
        <f>Source!O48</f>
        <v>0</v>
      </c>
      <c r="L136" s="27"/>
      <c r="S136">
        <f>ROUND((Source!FX48/100)*((ROUND(Source!AF48*Source!I48, 2)+ROUND(Source!AE48*Source!I48, 2))), 2)</f>
        <v>0</v>
      </c>
      <c r="T136">
        <f>Source!X48</f>
        <v>0</v>
      </c>
      <c r="U136">
        <f>ROUND((Source!FY48/100)*((ROUND(Source!AF48*Source!I48, 2)+ROUND(Source!AE48*Source!I48, 2))), 2)</f>
        <v>0</v>
      </c>
      <c r="V136">
        <f>Source!Y48</f>
        <v>0</v>
      </c>
      <c r="W136">
        <f>IF(Source!BI48&lt;=1,H136, 0)</f>
        <v>0</v>
      </c>
      <c r="X136">
        <f>IF(Source!BI48=2,H136, 0)</f>
        <v>0</v>
      </c>
      <c r="Y136">
        <f>IF(Source!BI48=3,H136, 0)</f>
        <v>0</v>
      </c>
      <c r="Z136">
        <f>IF(Source!BI48=4,H136, 0)</f>
        <v>0</v>
      </c>
    </row>
    <row r="137" spans="1:26" ht="57" x14ac:dyDescent="0.2">
      <c r="A137" s="42" t="str">
        <f>Source!E49</f>
        <v>12,2</v>
      </c>
      <c r="B137" s="43" t="str">
        <f>Source!F49</f>
        <v>11.3.02.01-0005</v>
      </c>
      <c r="C137" s="43" t="str">
        <f>Source!G49</f>
        <v>Блок оконный пластиковый двустворчатый, глухой с двухкамерным стеклопакетом (32 мм), площадью до 2,5 м2</v>
      </c>
      <c r="D137" s="30" t="str">
        <f>Source!H49</f>
        <v>м2</v>
      </c>
      <c r="E137" s="31">
        <f>Source!I49</f>
        <v>4.74</v>
      </c>
      <c r="F137" s="32">
        <f>Source!AL49+Source!AM49+Source!AO49</f>
        <v>1976.15</v>
      </c>
      <c r="G137" s="37" t="s">
        <v>3</v>
      </c>
      <c r="H137" s="32">
        <f>ROUND(Source!AC49*Source!I49, 2)+ROUND(Source!AD49*Source!I49, 2)+ROUND(Source!AF49*Source!I49, 2)</f>
        <v>9366.9500000000007</v>
      </c>
      <c r="I137" s="33"/>
      <c r="J137" s="33">
        <f>IF(Source!BC49&lt;&gt; 0, Source!BC49, 1)</f>
        <v>6.53</v>
      </c>
      <c r="K137" s="32">
        <f>Source!O49</f>
        <v>61166.19</v>
      </c>
      <c r="L137" s="38"/>
      <c r="S137">
        <f>ROUND((Source!FX49/100)*((ROUND(Source!AF49*Source!I49, 2)+ROUND(Source!AE49*Source!I49, 2))), 2)</f>
        <v>0</v>
      </c>
      <c r="T137">
        <f>Source!X49</f>
        <v>0</v>
      </c>
      <c r="U137">
        <f>ROUND((Source!FY49/100)*((ROUND(Source!AF49*Source!I49, 2)+ROUND(Source!AE49*Source!I49, 2))), 2)</f>
        <v>0</v>
      </c>
      <c r="V137">
        <f>Source!Y49</f>
        <v>0</v>
      </c>
      <c r="W137">
        <f>IF(Source!BI49&lt;=1,H137, 0)</f>
        <v>9366.9500000000007</v>
      </c>
      <c r="X137">
        <f>IF(Source!BI49=2,H137, 0)</f>
        <v>0</v>
      </c>
      <c r="Y137">
        <f>IF(Source!BI49=3,H137, 0)</f>
        <v>0</v>
      </c>
      <c r="Z137">
        <f>IF(Source!BI49=4,H137, 0)</f>
        <v>0</v>
      </c>
    </row>
    <row r="138" spans="1:26" ht="15" x14ac:dyDescent="0.25">
      <c r="G138" s="57">
        <f>H129+H130+H132+H133+H134+SUM(H136:H137)</f>
        <v>9960.4900000000016</v>
      </c>
      <c r="H138" s="57"/>
      <c r="J138" s="57">
        <f>K129+K130+K132+K133+K134+SUM(K136:K137)</f>
        <v>65043.29</v>
      </c>
      <c r="K138" s="57"/>
      <c r="L138" s="35">
        <f>Source!U47</f>
        <v>7.9431971999999984</v>
      </c>
      <c r="O138" s="21">
        <f>G138</f>
        <v>9960.4900000000016</v>
      </c>
      <c r="P138" s="21">
        <f>J138</f>
        <v>65043.29</v>
      </c>
      <c r="Q138" s="21">
        <f>L138</f>
        <v>7.9431971999999984</v>
      </c>
      <c r="W138">
        <f>IF(Source!BI47&lt;=1,H129+H130+H132+H133+H134, 0)</f>
        <v>593.54</v>
      </c>
      <c r="X138">
        <f>IF(Source!BI47=2,H129+H130+H132+H133+H134, 0)</f>
        <v>0</v>
      </c>
      <c r="Y138">
        <f>IF(Source!BI47=3,H129+H130+H132+H133+H134, 0)</f>
        <v>0</v>
      </c>
      <c r="Z138">
        <f>IF(Source!BI47=4,H129+H130+H132+H133+H134, 0)</f>
        <v>0</v>
      </c>
    </row>
    <row r="139" spans="1:26" ht="28.5" x14ac:dyDescent="0.2">
      <c r="A139" s="40" t="str">
        <f>Source!E50</f>
        <v>13</v>
      </c>
      <c r="B139" s="41" t="str">
        <f>Source!F50</f>
        <v>10-01-035-01</v>
      </c>
      <c r="C139" s="41" t="str">
        <f>Source!G50</f>
        <v>Установка подоконных досок из ПВХ в каменных стенах толщиной до 0,51 м</v>
      </c>
      <c r="D139" s="24" t="str">
        <f>Source!H50</f>
        <v>100 м</v>
      </c>
      <c r="E139" s="10">
        <f>Source!I50</f>
        <v>2.64E-2</v>
      </c>
      <c r="F139" s="25">
        <f>Source!AL50+Source!AM50+Source!AO50</f>
        <v>4184.0599999999995</v>
      </c>
      <c r="G139" s="26"/>
      <c r="H139" s="25"/>
      <c r="I139" s="26" t="str">
        <f>Source!BO50</f>
        <v/>
      </c>
      <c r="J139" s="26"/>
      <c r="K139" s="25"/>
      <c r="L139" s="27"/>
      <c r="S139">
        <f>ROUND((Source!FX50/100)*((ROUND(Source!AF50*Source!I50, 2)+ROUND(Source!AE50*Source!I50, 2))), 2)</f>
        <v>5.92</v>
      </c>
      <c r="T139">
        <f>Source!X50</f>
        <v>38.5</v>
      </c>
      <c r="U139">
        <f>ROUND((Source!FY50/100)*((ROUND(Source!AF50*Source!I50, 2)+ROUND(Source!AE50*Source!I50, 2))), 2)</f>
        <v>2.98</v>
      </c>
      <c r="V139">
        <f>Source!Y50</f>
        <v>19.61</v>
      </c>
    </row>
    <row r="140" spans="1:26" x14ac:dyDescent="0.2">
      <c r="C140" s="20" t="str">
        <f>"Объем: "&amp;Source!I50&amp;"=2,64/"&amp;"100"</f>
        <v>Объем: 0,0264=2,64/100</v>
      </c>
    </row>
    <row r="141" spans="1:26" ht="14.25" x14ac:dyDescent="0.2">
      <c r="A141" s="40"/>
      <c r="B141" s="41"/>
      <c r="C141" s="41" t="s">
        <v>1378</v>
      </c>
      <c r="D141" s="24"/>
      <c r="E141" s="10"/>
      <c r="F141" s="25">
        <f>Source!AO50</f>
        <v>180.75</v>
      </c>
      <c r="G141" s="26" t="str">
        <f>Source!DG50</f>
        <v>)*1,15</v>
      </c>
      <c r="H141" s="25">
        <f>ROUND(Source!AF50*Source!I50, 2)</f>
        <v>5.49</v>
      </c>
      <c r="I141" s="26"/>
      <c r="J141" s="26">
        <f>IF(Source!BA50&lt;&gt; 0, Source!BA50, 1)</f>
        <v>6.53</v>
      </c>
      <c r="K141" s="25">
        <f>Source!S50</f>
        <v>35.83</v>
      </c>
      <c r="L141" s="27"/>
      <c r="R141">
        <f>H141</f>
        <v>5.49</v>
      </c>
    </row>
    <row r="142" spans="1:26" ht="14.25" x14ac:dyDescent="0.2">
      <c r="A142" s="40"/>
      <c r="B142" s="41"/>
      <c r="C142" s="41" t="s">
        <v>272</v>
      </c>
      <c r="D142" s="24"/>
      <c r="E142" s="10"/>
      <c r="F142" s="25">
        <f>Source!AM50</f>
        <v>11.11</v>
      </c>
      <c r="G142" s="26" t="str">
        <f>Source!DE50</f>
        <v>)*1,25</v>
      </c>
      <c r="H142" s="25">
        <f>ROUND(Source!AD50*Source!I50, 2)</f>
        <v>0.37</v>
      </c>
      <c r="I142" s="26"/>
      <c r="J142" s="26">
        <f>IF(Source!BB50&lt;&gt; 0, Source!BB50, 1)</f>
        <v>6.53</v>
      </c>
      <c r="K142" s="25">
        <f>Source!Q50</f>
        <v>2.39</v>
      </c>
      <c r="L142" s="27"/>
    </row>
    <row r="143" spans="1:26" ht="14.25" x14ac:dyDescent="0.2">
      <c r="A143" s="40"/>
      <c r="B143" s="41"/>
      <c r="C143" s="41" t="s">
        <v>1379</v>
      </c>
      <c r="D143" s="24"/>
      <c r="E143" s="10"/>
      <c r="F143" s="25">
        <f>Source!AN50</f>
        <v>2.2799999999999998</v>
      </c>
      <c r="G143" s="26" t="str">
        <f>Source!DF50</f>
        <v>)*1,25</v>
      </c>
      <c r="H143" s="28">
        <f>ROUND(Source!AE50*Source!I50, 2)</f>
        <v>0.08</v>
      </c>
      <c r="I143" s="26"/>
      <c r="J143" s="26">
        <f>IF(Source!BS50&lt;&gt; 0, Source!BS50, 1)</f>
        <v>6.53</v>
      </c>
      <c r="K143" s="28">
        <f>Source!R50</f>
        <v>0.49</v>
      </c>
      <c r="L143" s="27"/>
      <c r="R143">
        <f>H143</f>
        <v>0.08</v>
      </c>
    </row>
    <row r="144" spans="1:26" ht="14.25" x14ac:dyDescent="0.2">
      <c r="A144" s="40"/>
      <c r="B144" s="41"/>
      <c r="C144" s="41" t="s">
        <v>1385</v>
      </c>
      <c r="D144" s="24"/>
      <c r="E144" s="10"/>
      <c r="F144" s="25">
        <f>Source!AL50</f>
        <v>3992.2</v>
      </c>
      <c r="G144" s="26" t="str">
        <f>Source!DD50</f>
        <v/>
      </c>
      <c r="H144" s="25">
        <f>ROUND(Source!AC50*Source!I50, 2)</f>
        <v>105.39</v>
      </c>
      <c r="I144" s="26"/>
      <c r="J144" s="26">
        <f>IF(Source!BC50&lt;&gt; 0, Source!BC50, 1)</f>
        <v>6.53</v>
      </c>
      <c r="K144" s="25">
        <f>Source!P50</f>
        <v>688.22</v>
      </c>
      <c r="L144" s="27"/>
    </row>
    <row r="145" spans="1:26" ht="14.25" x14ac:dyDescent="0.2">
      <c r="A145" s="40"/>
      <c r="B145" s="41"/>
      <c r="C145" s="41" t="s">
        <v>1380</v>
      </c>
      <c r="D145" s="24" t="s">
        <v>1381</v>
      </c>
      <c r="E145" s="10">
        <f>Source!BZ50</f>
        <v>118</v>
      </c>
      <c r="F145" s="58" t="str">
        <f>CONCATENATE(" )", Source!DL50, Source!FT50, "=", Source!FX50)</f>
        <v xml:space="preserve"> )*0,9=106,2</v>
      </c>
      <c r="G145" s="59"/>
      <c r="H145" s="25">
        <f>SUM(S139:S148)</f>
        <v>5.92</v>
      </c>
      <c r="I145" s="29"/>
      <c r="J145" s="23">
        <f>Source!AT50</f>
        <v>106</v>
      </c>
      <c r="K145" s="25">
        <f>SUM(T139:T148)</f>
        <v>38.5</v>
      </c>
      <c r="L145" s="27"/>
    </row>
    <row r="146" spans="1:26" ht="14.25" x14ac:dyDescent="0.2">
      <c r="A146" s="40"/>
      <c r="B146" s="41"/>
      <c r="C146" s="41" t="s">
        <v>1382</v>
      </c>
      <c r="D146" s="24" t="s">
        <v>1381</v>
      </c>
      <c r="E146" s="10">
        <f>Source!CA50</f>
        <v>63</v>
      </c>
      <c r="F146" s="58" t="str">
        <f>CONCATENATE(" )", Source!DM50, Source!FU50, "=", Source!FY50)</f>
        <v xml:space="preserve"> )*0,85=53,55</v>
      </c>
      <c r="G146" s="59"/>
      <c r="H146" s="25">
        <f>SUM(U139:U148)</f>
        <v>2.98</v>
      </c>
      <c r="I146" s="29"/>
      <c r="J146" s="23">
        <f>Source!AU50</f>
        <v>54</v>
      </c>
      <c r="K146" s="25">
        <f>SUM(V139:V148)</f>
        <v>19.61</v>
      </c>
      <c r="L146" s="27"/>
    </row>
    <row r="147" spans="1:26" ht="14.25" x14ac:dyDescent="0.2">
      <c r="A147" s="40"/>
      <c r="B147" s="41"/>
      <c r="C147" s="41" t="s">
        <v>1383</v>
      </c>
      <c r="D147" s="24" t="s">
        <v>1384</v>
      </c>
      <c r="E147" s="10">
        <f>Source!AQ50</f>
        <v>21.19</v>
      </c>
      <c r="F147" s="25"/>
      <c r="G147" s="26" t="str">
        <f>Source!DI50</f>
        <v>)*1,15</v>
      </c>
      <c r="H147" s="25"/>
      <c r="I147" s="26"/>
      <c r="J147" s="26"/>
      <c r="K147" s="25"/>
      <c r="L147" s="36">
        <f>Source!U50</f>
        <v>0.64332840000000002</v>
      </c>
    </row>
    <row r="148" spans="1:26" ht="28.5" x14ac:dyDescent="0.2">
      <c r="A148" s="42" t="str">
        <f>Source!E51</f>
        <v>13,1</v>
      </c>
      <c r="B148" s="43" t="str">
        <f>Source!F51</f>
        <v>11.3.03.01-0007</v>
      </c>
      <c r="C148" s="43" t="str">
        <f>Source!G51</f>
        <v>Доски подоконные ПВХ, шириной 400 мм</v>
      </c>
      <c r="D148" s="30" t="str">
        <f>Source!H51</f>
        <v>м</v>
      </c>
      <c r="E148" s="31">
        <f>Source!I51</f>
        <v>2.64</v>
      </c>
      <c r="F148" s="32">
        <f>Source!AL51+Source!AM51+Source!AO51</f>
        <v>49.56</v>
      </c>
      <c r="G148" s="37" t="s">
        <v>3</v>
      </c>
      <c r="H148" s="32">
        <f>ROUND(Source!AC51*Source!I51, 2)+ROUND(Source!AD51*Source!I51, 2)+ROUND(Source!AF51*Source!I51, 2)</f>
        <v>130.84</v>
      </c>
      <c r="I148" s="33"/>
      <c r="J148" s="33">
        <f>IF(Source!BC51&lt;&gt; 0, Source!BC51, 1)</f>
        <v>6.53</v>
      </c>
      <c r="K148" s="32">
        <f>Source!O51</f>
        <v>854.37</v>
      </c>
      <c r="L148" s="38"/>
      <c r="S148">
        <f>ROUND((Source!FX51/100)*((ROUND(Source!AF51*Source!I51, 2)+ROUND(Source!AE51*Source!I51, 2))), 2)</f>
        <v>0</v>
      </c>
      <c r="T148">
        <f>Source!X51</f>
        <v>0</v>
      </c>
      <c r="U148">
        <f>ROUND((Source!FY51/100)*((ROUND(Source!AF51*Source!I51, 2)+ROUND(Source!AE51*Source!I51, 2))), 2)</f>
        <v>0</v>
      </c>
      <c r="V148">
        <f>Source!Y51</f>
        <v>0</v>
      </c>
      <c r="W148">
        <f>IF(Source!BI51&lt;=1,H148, 0)</f>
        <v>130.84</v>
      </c>
      <c r="X148">
        <f>IF(Source!BI51=2,H148, 0)</f>
        <v>0</v>
      </c>
      <c r="Y148">
        <f>IF(Source!BI51=3,H148, 0)</f>
        <v>0</v>
      </c>
      <c r="Z148">
        <f>IF(Source!BI51=4,H148, 0)</f>
        <v>0</v>
      </c>
    </row>
    <row r="149" spans="1:26" ht="15" x14ac:dyDescent="0.25">
      <c r="G149" s="57">
        <f>H141+H142+H144+H145+H146+SUM(H148:H148)</f>
        <v>250.99</v>
      </c>
      <c r="H149" s="57"/>
      <c r="J149" s="57">
        <f>K141+K142+K144+K145+K146+SUM(K148:K148)</f>
        <v>1638.92</v>
      </c>
      <c r="K149" s="57"/>
      <c r="L149" s="35">
        <f>Source!U50</f>
        <v>0.64332840000000002</v>
      </c>
      <c r="O149" s="21">
        <f>G149</f>
        <v>250.99</v>
      </c>
      <c r="P149" s="21">
        <f>J149</f>
        <v>1638.92</v>
      </c>
      <c r="Q149" s="21">
        <f>L149</f>
        <v>0.64332840000000002</v>
      </c>
      <c r="W149">
        <f>IF(Source!BI50&lt;=1,H141+H142+H144+H145+H146, 0)</f>
        <v>120.15</v>
      </c>
      <c r="X149">
        <f>IF(Source!BI50=2,H141+H142+H144+H145+H146, 0)</f>
        <v>0</v>
      </c>
      <c r="Y149">
        <f>IF(Source!BI50=3,H141+H142+H144+H145+H146, 0)</f>
        <v>0</v>
      </c>
      <c r="Z149">
        <f>IF(Source!BI50=4,H141+H142+H144+H145+H146, 0)</f>
        <v>0</v>
      </c>
    </row>
    <row r="150" spans="1:26" ht="28.5" x14ac:dyDescent="0.2">
      <c r="A150" s="40" t="str">
        <f>Source!E52</f>
        <v>14</v>
      </c>
      <c r="B150" s="41" t="str">
        <f>Source!F52</f>
        <v>15-04-006-03</v>
      </c>
      <c r="C150" s="41" t="str">
        <f>Source!G52</f>
        <v>Покрытие поверхностей грунтовкой глубокого проникновения за 1 раз стен</v>
      </c>
      <c r="D150" s="24" t="str">
        <f>Source!H52</f>
        <v>100 м2</v>
      </c>
      <c r="E150" s="10">
        <f>Source!I52</f>
        <v>2.1080000000000001</v>
      </c>
      <c r="F150" s="25">
        <f>Source!AL52+Source!AM52+Source!AO52</f>
        <v>64.16</v>
      </c>
      <c r="G150" s="26"/>
      <c r="H150" s="25"/>
      <c r="I150" s="26" t="str">
        <f>Source!BO52</f>
        <v/>
      </c>
      <c r="J150" s="26"/>
      <c r="K150" s="25"/>
      <c r="L150" s="27"/>
      <c r="S150">
        <f>ROUND((Source!FX52/100)*((ROUND(Source!AF52*Source!I52, 2)+ROUND(Source!AE52*Source!I52, 2))), 2)</f>
        <v>145.01</v>
      </c>
      <c r="T150">
        <f>Source!X52</f>
        <v>951.87</v>
      </c>
      <c r="U150">
        <f>ROUND((Source!FY52/100)*((ROUND(Source!AF52*Source!I52, 2)+ROUND(Source!AE52*Source!I52, 2))), 2)</f>
        <v>71.739999999999995</v>
      </c>
      <c r="V150">
        <f>Source!Y52</f>
        <v>470.93</v>
      </c>
    </row>
    <row r="151" spans="1:26" x14ac:dyDescent="0.2">
      <c r="C151" s="20" t="str">
        <f>"Объем: "&amp;Source!I52&amp;"=210,8/"&amp;"100"</f>
        <v>Объем: 2,108=210,8/100</v>
      </c>
    </row>
    <row r="152" spans="1:26" ht="14.25" x14ac:dyDescent="0.2">
      <c r="A152" s="40"/>
      <c r="B152" s="41"/>
      <c r="C152" s="41" t="s">
        <v>1378</v>
      </c>
      <c r="D152" s="24"/>
      <c r="E152" s="10"/>
      <c r="F152" s="25">
        <f>Source!AO52</f>
        <v>63.01</v>
      </c>
      <c r="G152" s="26" t="str">
        <f>Source!DG52</f>
        <v>)*1,15</v>
      </c>
      <c r="H152" s="25">
        <f>ROUND(Source!AF52*Source!I52, 2)</f>
        <v>152.75</v>
      </c>
      <c r="I152" s="26"/>
      <c r="J152" s="26">
        <f>IF(Source!BA52&lt;&gt; 0, Source!BA52, 1)</f>
        <v>6.53</v>
      </c>
      <c r="K152" s="25">
        <f>Source!S52</f>
        <v>997.43</v>
      </c>
      <c r="L152" s="27"/>
      <c r="R152">
        <f>H152</f>
        <v>152.75</v>
      </c>
    </row>
    <row r="153" spans="1:26" ht="14.25" x14ac:dyDescent="0.2">
      <c r="A153" s="40"/>
      <c r="B153" s="41"/>
      <c r="C153" s="41" t="s">
        <v>272</v>
      </c>
      <c r="D153" s="24"/>
      <c r="E153" s="10"/>
      <c r="F153" s="25">
        <f>Source!AM52</f>
        <v>0.97</v>
      </c>
      <c r="G153" s="26" t="str">
        <f>Source!DE52</f>
        <v>)*1,25</v>
      </c>
      <c r="H153" s="25">
        <f>ROUND(Source!AD52*Source!I52, 2)</f>
        <v>2.57</v>
      </c>
      <c r="I153" s="26"/>
      <c r="J153" s="26">
        <f>IF(Source!BB52&lt;&gt; 0, Source!BB52, 1)</f>
        <v>6.53</v>
      </c>
      <c r="K153" s="25">
        <f>Source!Q52</f>
        <v>16.79</v>
      </c>
      <c r="L153" s="27"/>
    </row>
    <row r="154" spans="1:26" ht="14.25" x14ac:dyDescent="0.2">
      <c r="A154" s="40"/>
      <c r="B154" s="41"/>
      <c r="C154" s="41" t="s">
        <v>1379</v>
      </c>
      <c r="D154" s="24"/>
      <c r="E154" s="10"/>
      <c r="F154" s="25">
        <f>Source!AN52</f>
        <v>0.26</v>
      </c>
      <c r="G154" s="26" t="str">
        <f>Source!DF52</f>
        <v>)*1,25</v>
      </c>
      <c r="H154" s="28">
        <f>ROUND(Source!AE52*Source!I52, 2)</f>
        <v>0.7</v>
      </c>
      <c r="I154" s="26"/>
      <c r="J154" s="26">
        <f>IF(Source!BS52&lt;&gt; 0, Source!BS52, 1)</f>
        <v>6.53</v>
      </c>
      <c r="K154" s="28">
        <f>Source!R52</f>
        <v>4.54</v>
      </c>
      <c r="L154" s="27"/>
      <c r="R154">
        <f>H154</f>
        <v>0.7</v>
      </c>
    </row>
    <row r="155" spans="1:26" ht="14.25" x14ac:dyDescent="0.2">
      <c r="A155" s="40"/>
      <c r="B155" s="41"/>
      <c r="C155" s="41" t="s">
        <v>1385</v>
      </c>
      <c r="D155" s="24"/>
      <c r="E155" s="10"/>
      <c r="F155" s="25">
        <f>Source!AL52</f>
        <v>0.18</v>
      </c>
      <c r="G155" s="26" t="str">
        <f>Source!DD52</f>
        <v/>
      </c>
      <c r="H155" s="25">
        <f>ROUND(Source!AC52*Source!I52, 2)</f>
        <v>0.38</v>
      </c>
      <c r="I155" s="26"/>
      <c r="J155" s="26">
        <f>IF(Source!BC52&lt;&gt; 0, Source!BC52, 1)</f>
        <v>6.53</v>
      </c>
      <c r="K155" s="25">
        <f>Source!P52</f>
        <v>2.48</v>
      </c>
      <c r="L155" s="27"/>
    </row>
    <row r="156" spans="1:26" ht="14.25" x14ac:dyDescent="0.2">
      <c r="A156" s="40"/>
      <c r="B156" s="41"/>
      <c r="C156" s="41" t="s">
        <v>1380</v>
      </c>
      <c r="D156" s="24" t="s">
        <v>1381</v>
      </c>
      <c r="E156" s="10">
        <f>Source!BZ52</f>
        <v>105</v>
      </c>
      <c r="F156" s="58" t="str">
        <f>CONCATENATE(" )", Source!DL52, Source!FT52, "=", Source!FX52)</f>
        <v xml:space="preserve"> )*0,9=94,5</v>
      </c>
      <c r="G156" s="59"/>
      <c r="H156" s="25">
        <f>SUM(S150:S160)</f>
        <v>145.01</v>
      </c>
      <c r="I156" s="29"/>
      <c r="J156" s="23">
        <f>Source!AT52</f>
        <v>95</v>
      </c>
      <c r="K156" s="25">
        <f>SUM(T150:T160)</f>
        <v>951.87</v>
      </c>
      <c r="L156" s="27"/>
    </row>
    <row r="157" spans="1:26" ht="14.25" x14ac:dyDescent="0.2">
      <c r="A157" s="40"/>
      <c r="B157" s="41"/>
      <c r="C157" s="41" t="s">
        <v>1382</v>
      </c>
      <c r="D157" s="24" t="s">
        <v>1381</v>
      </c>
      <c r="E157" s="10">
        <f>Source!CA52</f>
        <v>55</v>
      </c>
      <c r="F157" s="58" t="str">
        <f>CONCATENATE(" )", Source!DM52, Source!FU52, "=", Source!FY52)</f>
        <v xml:space="preserve"> )*0,85=46,75</v>
      </c>
      <c r="G157" s="59"/>
      <c r="H157" s="25">
        <f>SUM(U150:U160)</f>
        <v>71.739999999999995</v>
      </c>
      <c r="I157" s="29"/>
      <c r="J157" s="23">
        <f>Source!AU52</f>
        <v>47</v>
      </c>
      <c r="K157" s="25">
        <f>SUM(V150:V160)</f>
        <v>470.93</v>
      </c>
      <c r="L157" s="27"/>
    </row>
    <row r="158" spans="1:26" ht="14.25" x14ac:dyDescent="0.2">
      <c r="A158" s="40"/>
      <c r="B158" s="41"/>
      <c r="C158" s="41" t="s">
        <v>1383</v>
      </c>
      <c r="D158" s="24" t="s">
        <v>1384</v>
      </c>
      <c r="E158" s="10">
        <f>Source!AQ52</f>
        <v>6.55</v>
      </c>
      <c r="F158" s="25"/>
      <c r="G158" s="26" t="str">
        <f>Source!DI52</f>
        <v>)*1,15</v>
      </c>
      <c r="H158" s="25"/>
      <c r="I158" s="26"/>
      <c r="J158" s="26"/>
      <c r="K158" s="25"/>
      <c r="L158" s="36">
        <f>Source!U52</f>
        <v>15.878509999999999</v>
      </c>
    </row>
    <row r="159" spans="1:26" ht="14.25" x14ac:dyDescent="0.2">
      <c r="A159" s="40" t="str">
        <f>Source!E53</f>
        <v>14,1</v>
      </c>
      <c r="B159" s="41" t="str">
        <f>Source!F53</f>
        <v>14.4.01.21</v>
      </c>
      <c r="C159" s="41" t="str">
        <f>Source!G53</f>
        <v>Грунтовка</v>
      </c>
      <c r="D159" s="24" t="str">
        <f>Source!H53</f>
        <v>т</v>
      </c>
      <c r="E159" s="10">
        <f>Source!I53</f>
        <v>2.7404000000000001E-2</v>
      </c>
      <c r="F159" s="25">
        <f>Source!AL53+Source!AM53+Source!AO53</f>
        <v>0</v>
      </c>
      <c r="G159" s="39" t="s">
        <v>3</v>
      </c>
      <c r="H159" s="25">
        <f>ROUND(Source!AC53*Source!I53, 2)+ROUND(Source!AD53*Source!I53, 2)+ROUND(Source!AF53*Source!I53, 2)</f>
        <v>0</v>
      </c>
      <c r="I159" s="26"/>
      <c r="J159" s="26">
        <f>IF(Source!BC53&lt;&gt; 0, Source!BC53, 1)</f>
        <v>6.53</v>
      </c>
      <c r="K159" s="25">
        <f>Source!O53</f>
        <v>0</v>
      </c>
      <c r="L159" s="27"/>
      <c r="S159">
        <f>ROUND((Source!FX53/100)*((ROUND(Source!AF53*Source!I53, 2)+ROUND(Source!AE53*Source!I53, 2))), 2)</f>
        <v>0</v>
      </c>
      <c r="T159">
        <f>Source!X53</f>
        <v>0</v>
      </c>
      <c r="U159">
        <f>ROUND((Source!FY53/100)*((ROUND(Source!AF53*Source!I53, 2)+ROUND(Source!AE53*Source!I53, 2))), 2)</f>
        <v>0</v>
      </c>
      <c r="V159">
        <f>Source!Y53</f>
        <v>0</v>
      </c>
      <c r="W159">
        <f>IF(Source!BI53&lt;=1,H159, 0)</f>
        <v>0</v>
      </c>
      <c r="X159">
        <f>IF(Source!BI53=2,H159, 0)</f>
        <v>0</v>
      </c>
      <c r="Y159">
        <f>IF(Source!BI53=3,H159, 0)</f>
        <v>0</v>
      </c>
      <c r="Z159">
        <f>IF(Source!BI53=4,H159, 0)</f>
        <v>0</v>
      </c>
    </row>
    <row r="160" spans="1:26" ht="28.5" x14ac:dyDescent="0.2">
      <c r="A160" s="42" t="str">
        <f>Source!E54</f>
        <v>14,2</v>
      </c>
      <c r="B160" s="43" t="str">
        <f>Source!F54</f>
        <v>14.4.01.02-0022</v>
      </c>
      <c r="C160" s="43" t="str">
        <f>Source!G54</f>
        <v>Грунтовка акриловая CAPAGRUND, адгезионная, CAPAROL</v>
      </c>
      <c r="D160" s="30" t="str">
        <f>Source!H54</f>
        <v>л</v>
      </c>
      <c r="E160" s="31">
        <f>Source!I54</f>
        <v>2.7404000000000002</v>
      </c>
      <c r="F160" s="32">
        <f>Source!AL54+Source!AM54+Source!AO54</f>
        <v>58.16</v>
      </c>
      <c r="G160" s="37" t="s">
        <v>3</v>
      </c>
      <c r="H160" s="32">
        <f>ROUND(Source!AC54*Source!I54, 2)+ROUND(Source!AD54*Source!I54, 2)+ROUND(Source!AF54*Source!I54, 2)</f>
        <v>159.38</v>
      </c>
      <c r="I160" s="33"/>
      <c r="J160" s="33">
        <f>IF(Source!BC54&lt;&gt; 0, Source!BC54, 1)</f>
        <v>6.53</v>
      </c>
      <c r="K160" s="32">
        <f>Source!O54</f>
        <v>1040.76</v>
      </c>
      <c r="L160" s="38"/>
      <c r="S160">
        <f>ROUND((Source!FX54/100)*((ROUND(Source!AF54*Source!I54, 2)+ROUND(Source!AE54*Source!I54, 2))), 2)</f>
        <v>0</v>
      </c>
      <c r="T160">
        <f>Source!X54</f>
        <v>0</v>
      </c>
      <c r="U160">
        <f>ROUND((Source!FY54/100)*((ROUND(Source!AF54*Source!I54, 2)+ROUND(Source!AE54*Source!I54, 2))), 2)</f>
        <v>0</v>
      </c>
      <c r="V160">
        <f>Source!Y54</f>
        <v>0</v>
      </c>
      <c r="W160">
        <f>IF(Source!BI54&lt;=1,H160, 0)</f>
        <v>159.38</v>
      </c>
      <c r="X160">
        <f>IF(Source!BI54=2,H160, 0)</f>
        <v>0</v>
      </c>
      <c r="Y160">
        <f>IF(Source!BI54=3,H160, 0)</f>
        <v>0</v>
      </c>
      <c r="Z160">
        <f>IF(Source!BI54=4,H160, 0)</f>
        <v>0</v>
      </c>
    </row>
    <row r="161" spans="1:26" ht="15" x14ac:dyDescent="0.25">
      <c r="G161" s="57">
        <f>H152+H153+H155+H156+H157+SUM(H159:H160)</f>
        <v>531.82999999999993</v>
      </c>
      <c r="H161" s="57"/>
      <c r="J161" s="57">
        <f>K152+K153+K155+K156+K157+SUM(K159:K160)</f>
        <v>3480.26</v>
      </c>
      <c r="K161" s="57"/>
      <c r="L161" s="35">
        <f>Source!U52</f>
        <v>15.878509999999999</v>
      </c>
      <c r="O161" s="21">
        <f>G161</f>
        <v>531.82999999999993</v>
      </c>
      <c r="P161" s="21">
        <f>J161</f>
        <v>3480.26</v>
      </c>
      <c r="Q161" s="21">
        <f>L161</f>
        <v>15.878509999999999</v>
      </c>
      <c r="W161">
        <f>IF(Source!BI52&lt;=1,H152+H153+H155+H156+H157, 0)</f>
        <v>372.45</v>
      </c>
      <c r="X161">
        <f>IF(Source!BI52=2,H152+H153+H155+H156+H157, 0)</f>
        <v>0</v>
      </c>
      <c r="Y161">
        <f>IF(Source!BI52=3,H152+H153+H155+H156+H157, 0)</f>
        <v>0</v>
      </c>
      <c r="Z161">
        <f>IF(Source!BI52=4,H152+H153+H155+H156+H157, 0)</f>
        <v>0</v>
      </c>
    </row>
    <row r="162" spans="1:26" ht="42.75" x14ac:dyDescent="0.2">
      <c r="A162" s="40" t="str">
        <f>Source!E55</f>
        <v>15</v>
      </c>
      <c r="B162" s="41" t="str">
        <f>Source!F55</f>
        <v>61-7-1</v>
      </c>
      <c r="C162" s="41" t="str">
        <f>Source!G55</f>
        <v>Ремонт штукатурки откосов внутри здания по камню и бетону цементно-песчаным раствором прямолинейных</v>
      </c>
      <c r="D162" s="24" t="str">
        <f>Source!H55</f>
        <v>100 м2</v>
      </c>
      <c r="E162" s="10">
        <f>Source!I55</f>
        <v>4.0000000000000001E-3</v>
      </c>
      <c r="F162" s="25">
        <f>Source!AL55+Source!AM55+Source!AO55</f>
        <v>5751.9600000000009</v>
      </c>
      <c r="G162" s="26"/>
      <c r="H162" s="25"/>
      <c r="I162" s="26" t="str">
        <f>Source!BO55</f>
        <v/>
      </c>
      <c r="J162" s="26"/>
      <c r="K162" s="25"/>
      <c r="L162" s="27"/>
      <c r="S162">
        <f>ROUND((Source!FX55/100)*((ROUND(Source!AF55*Source!I55, 2)+ROUND(Source!AE55*Source!I55, 2))), 2)</f>
        <v>10.9</v>
      </c>
      <c r="T162">
        <f>Source!X55</f>
        <v>71.23</v>
      </c>
      <c r="U162">
        <f>ROUND((Source!FY55/100)*((ROUND(Source!AF55*Source!I55, 2)+ROUND(Source!AE55*Source!I55, 2))), 2)</f>
        <v>6.9</v>
      </c>
      <c r="V162">
        <f>Source!Y55</f>
        <v>45.08</v>
      </c>
    </row>
    <row r="163" spans="1:26" x14ac:dyDescent="0.2">
      <c r="C163" s="20" t="str">
        <f>"Объем: "&amp;Source!I55&amp;"=0,4/"&amp;"100"</f>
        <v>Объем: 0,004=0,4/100</v>
      </c>
    </row>
    <row r="164" spans="1:26" ht="14.25" x14ac:dyDescent="0.2">
      <c r="A164" s="40"/>
      <c r="B164" s="41"/>
      <c r="C164" s="41" t="s">
        <v>1378</v>
      </c>
      <c r="D164" s="24"/>
      <c r="E164" s="10"/>
      <c r="F164" s="25">
        <f>Source!AO55</f>
        <v>3436.05</v>
      </c>
      <c r="G164" s="26" t="str">
        <f>Source!DG55</f>
        <v/>
      </c>
      <c r="H164" s="25">
        <f>ROUND(Source!AF55*Source!I55, 2)</f>
        <v>13.74</v>
      </c>
      <c r="I164" s="26"/>
      <c r="J164" s="26">
        <f>IF(Source!BA55&lt;&gt; 0, Source!BA55, 1)</f>
        <v>6.53</v>
      </c>
      <c r="K164" s="25">
        <f>Source!S55</f>
        <v>89.75</v>
      </c>
      <c r="L164" s="27"/>
      <c r="R164">
        <f>H164</f>
        <v>13.74</v>
      </c>
    </row>
    <row r="165" spans="1:26" ht="14.25" x14ac:dyDescent="0.2">
      <c r="A165" s="40"/>
      <c r="B165" s="41"/>
      <c r="C165" s="41" t="s">
        <v>272</v>
      </c>
      <c r="D165" s="24"/>
      <c r="E165" s="10"/>
      <c r="F165" s="25">
        <f>Source!AM55</f>
        <v>36.26</v>
      </c>
      <c r="G165" s="26" t="str">
        <f>Source!DE55</f>
        <v/>
      </c>
      <c r="H165" s="25">
        <f>ROUND(Source!AD55*Source!I55, 2)</f>
        <v>0.15</v>
      </c>
      <c r="I165" s="26"/>
      <c r="J165" s="26">
        <f>IF(Source!BB55&lt;&gt; 0, Source!BB55, 1)</f>
        <v>6.53</v>
      </c>
      <c r="K165" s="25">
        <f>Source!Q55</f>
        <v>0.95</v>
      </c>
      <c r="L165" s="27"/>
    </row>
    <row r="166" spans="1:26" ht="14.25" x14ac:dyDescent="0.2">
      <c r="A166" s="40"/>
      <c r="B166" s="41"/>
      <c r="C166" s="41" t="s">
        <v>1379</v>
      </c>
      <c r="D166" s="24"/>
      <c r="E166" s="10"/>
      <c r="F166" s="25">
        <f>Source!AN55</f>
        <v>15.66</v>
      </c>
      <c r="G166" s="26" t="str">
        <f>Source!DF55</f>
        <v/>
      </c>
      <c r="H166" s="28">
        <f>ROUND(Source!AE55*Source!I55, 2)</f>
        <v>0.06</v>
      </c>
      <c r="I166" s="26"/>
      <c r="J166" s="26">
        <f>IF(Source!BS55&lt;&gt; 0, Source!BS55, 1)</f>
        <v>6.53</v>
      </c>
      <c r="K166" s="28">
        <f>Source!R55</f>
        <v>0.41</v>
      </c>
      <c r="L166" s="27"/>
      <c r="R166">
        <f>H166</f>
        <v>0.06</v>
      </c>
    </row>
    <row r="167" spans="1:26" ht="14.25" x14ac:dyDescent="0.2">
      <c r="A167" s="40"/>
      <c r="B167" s="41"/>
      <c r="C167" s="41" t="s">
        <v>1385</v>
      </c>
      <c r="D167" s="24"/>
      <c r="E167" s="10"/>
      <c r="F167" s="25">
        <f>Source!AL55</f>
        <v>2279.65</v>
      </c>
      <c r="G167" s="26" t="str">
        <f>Source!DD55</f>
        <v/>
      </c>
      <c r="H167" s="25">
        <f>ROUND(Source!AC55*Source!I55, 2)</f>
        <v>9.1199999999999992</v>
      </c>
      <c r="I167" s="26"/>
      <c r="J167" s="26">
        <f>IF(Source!BC55&lt;&gt; 0, Source!BC55, 1)</f>
        <v>6.53</v>
      </c>
      <c r="K167" s="25">
        <f>Source!P55</f>
        <v>59.54</v>
      </c>
      <c r="L167" s="27"/>
    </row>
    <row r="168" spans="1:26" ht="14.25" x14ac:dyDescent="0.2">
      <c r="A168" s="40"/>
      <c r="B168" s="41"/>
      <c r="C168" s="41" t="s">
        <v>1380</v>
      </c>
      <c r="D168" s="24" t="s">
        <v>1381</v>
      </c>
      <c r="E168" s="10">
        <f>Source!BZ55</f>
        <v>79</v>
      </c>
      <c r="F168" s="44"/>
      <c r="G168" s="26"/>
      <c r="H168" s="25">
        <f>SUM(S162:S170)</f>
        <v>10.9</v>
      </c>
      <c r="I168" s="29"/>
      <c r="J168" s="23">
        <f>Source!AT55</f>
        <v>79</v>
      </c>
      <c r="K168" s="25">
        <f>SUM(T162:T170)</f>
        <v>71.23</v>
      </c>
      <c r="L168" s="27"/>
    </row>
    <row r="169" spans="1:26" ht="14.25" x14ac:dyDescent="0.2">
      <c r="A169" s="40"/>
      <c r="B169" s="41"/>
      <c r="C169" s="41" t="s">
        <v>1382</v>
      </c>
      <c r="D169" s="24" t="s">
        <v>1381</v>
      </c>
      <c r="E169" s="10">
        <f>Source!CA55</f>
        <v>50</v>
      </c>
      <c r="F169" s="44"/>
      <c r="G169" s="26"/>
      <c r="H169" s="25">
        <f>SUM(U162:U170)</f>
        <v>6.9</v>
      </c>
      <c r="I169" s="29"/>
      <c r="J169" s="23">
        <f>Source!AU55</f>
        <v>50</v>
      </c>
      <c r="K169" s="25">
        <f>SUM(V162:V170)</f>
        <v>45.08</v>
      </c>
      <c r="L169" s="27"/>
    </row>
    <row r="170" spans="1:26" ht="14.25" x14ac:dyDescent="0.2">
      <c r="A170" s="42"/>
      <c r="B170" s="43"/>
      <c r="C170" s="43" t="s">
        <v>1383</v>
      </c>
      <c r="D170" s="30" t="s">
        <v>1384</v>
      </c>
      <c r="E170" s="31">
        <f>Source!AQ55</f>
        <v>383.06</v>
      </c>
      <c r="F170" s="32"/>
      <c r="G170" s="33" t="str">
        <f>Source!DI55</f>
        <v/>
      </c>
      <c r="H170" s="32"/>
      <c r="I170" s="33"/>
      <c r="J170" s="33"/>
      <c r="K170" s="32"/>
      <c r="L170" s="34">
        <f>Source!U55</f>
        <v>1.53224</v>
      </c>
    </row>
    <row r="171" spans="1:26" ht="15" x14ac:dyDescent="0.25">
      <c r="G171" s="57">
        <f>H164+H165+H167+H168+H169</f>
        <v>40.809999999999995</v>
      </c>
      <c r="H171" s="57"/>
      <c r="J171" s="57">
        <f>K164+K165+K167+K168+K169</f>
        <v>266.55</v>
      </c>
      <c r="K171" s="57"/>
      <c r="L171" s="35">
        <f>Source!U55</f>
        <v>1.53224</v>
      </c>
      <c r="O171" s="21">
        <f>G171</f>
        <v>40.809999999999995</v>
      </c>
      <c r="P171" s="21">
        <f>J171</f>
        <v>266.55</v>
      </c>
      <c r="Q171" s="21">
        <f>L171</f>
        <v>1.53224</v>
      </c>
      <c r="W171">
        <f>IF(Source!BI55&lt;=1,H164+H165+H167+H168+H169, 0)</f>
        <v>40.809999999999995</v>
      </c>
      <c r="X171">
        <f>IF(Source!BI55=2,H164+H165+H167+H168+H169, 0)</f>
        <v>0</v>
      </c>
      <c r="Y171">
        <f>IF(Source!BI55=3,H164+H165+H167+H168+H169, 0)</f>
        <v>0</v>
      </c>
      <c r="Z171">
        <f>IF(Source!BI55=4,H164+H165+H167+H168+H169, 0)</f>
        <v>0</v>
      </c>
    </row>
    <row r="172" spans="1:26" ht="57" x14ac:dyDescent="0.2">
      <c r="A172" s="40" t="str">
        <f>Source!E56</f>
        <v>16</v>
      </c>
      <c r="B172" s="41" t="str">
        <f>Source!F56</f>
        <v>15-02-016-03</v>
      </c>
      <c r="C172" s="41" t="str">
        <f>Source!G56</f>
        <v>Штукатурка поверхностей внутри здания цементно-известковым или цементным раствором по камню и бетону улучшенная стен</v>
      </c>
      <c r="D172" s="24" t="str">
        <f>Source!H56</f>
        <v>100 м2</v>
      </c>
      <c r="E172" s="10">
        <f>Source!I56</f>
        <v>2.1080000000000001</v>
      </c>
      <c r="F172" s="25">
        <f>Source!AL56+Source!AM56+Source!AO56</f>
        <v>2040.6800000000003</v>
      </c>
      <c r="G172" s="26"/>
      <c r="H172" s="25"/>
      <c r="I172" s="26" t="str">
        <f>Source!BO56</f>
        <v/>
      </c>
      <c r="J172" s="26"/>
      <c r="K172" s="25"/>
      <c r="L172" s="27"/>
      <c r="S172">
        <f>ROUND((Source!FX56/100)*((ROUND(Source!AF56*Source!I56, 2)+ROUND(Source!AE56*Source!I56, 2))), 2)</f>
        <v>1997.68</v>
      </c>
      <c r="T172">
        <f>Source!X56</f>
        <v>13113.86</v>
      </c>
      <c r="U172">
        <f>ROUND((Source!FY56/100)*((ROUND(Source!AF56*Source!I56, 2)+ROUND(Source!AE56*Source!I56, 2))), 2)</f>
        <v>988.27</v>
      </c>
      <c r="V172">
        <f>Source!Y56</f>
        <v>6487.91</v>
      </c>
    </row>
    <row r="173" spans="1:26" x14ac:dyDescent="0.2">
      <c r="C173" s="20" t="str">
        <f>"Объем: "&amp;Source!I56&amp;"=210,8/"&amp;"100"</f>
        <v>Объем: 2,108=210,8/100</v>
      </c>
    </row>
    <row r="174" spans="1:26" ht="14.25" x14ac:dyDescent="0.2">
      <c r="A174" s="40"/>
      <c r="B174" s="41"/>
      <c r="C174" s="41" t="s">
        <v>1378</v>
      </c>
      <c r="D174" s="24"/>
      <c r="E174" s="10"/>
      <c r="F174" s="25">
        <f>Source!AO56</f>
        <v>806.9</v>
      </c>
      <c r="G174" s="26" t="str">
        <f>Source!DG56</f>
        <v>)*1,15</v>
      </c>
      <c r="H174" s="25">
        <f>ROUND(Source!AF56*Source!I56, 2)</f>
        <v>1956.1</v>
      </c>
      <c r="I174" s="26"/>
      <c r="J174" s="26">
        <f>IF(Source!BA56&lt;&gt; 0, Source!BA56, 1)</f>
        <v>6.53</v>
      </c>
      <c r="K174" s="25">
        <f>Source!S56</f>
        <v>12773.32</v>
      </c>
      <c r="L174" s="27"/>
      <c r="R174">
        <f>H174</f>
        <v>1956.1</v>
      </c>
    </row>
    <row r="175" spans="1:26" ht="14.25" x14ac:dyDescent="0.2">
      <c r="A175" s="40"/>
      <c r="B175" s="41"/>
      <c r="C175" s="41" t="s">
        <v>272</v>
      </c>
      <c r="D175" s="24"/>
      <c r="E175" s="10"/>
      <c r="F175" s="25">
        <f>Source!AM56</f>
        <v>103.38</v>
      </c>
      <c r="G175" s="26" t="str">
        <f>Source!DE56</f>
        <v>)*1,25</v>
      </c>
      <c r="H175" s="25">
        <f>ROUND(Source!AD56*Source!I56, 2)</f>
        <v>272.42</v>
      </c>
      <c r="I175" s="26"/>
      <c r="J175" s="26">
        <f>IF(Source!BB56&lt;&gt; 0, Source!BB56, 1)</f>
        <v>6.53</v>
      </c>
      <c r="K175" s="25">
        <f>Source!Q56</f>
        <v>1778.88</v>
      </c>
      <c r="L175" s="27"/>
    </row>
    <row r="176" spans="1:26" ht="14.25" x14ac:dyDescent="0.2">
      <c r="A176" s="40"/>
      <c r="B176" s="41"/>
      <c r="C176" s="41" t="s">
        <v>1379</v>
      </c>
      <c r="D176" s="24"/>
      <c r="E176" s="10"/>
      <c r="F176" s="25">
        <f>Source!AN56</f>
        <v>59.9</v>
      </c>
      <c r="G176" s="26" t="str">
        <f>Source!DF56</f>
        <v>)*1,25</v>
      </c>
      <c r="H176" s="28">
        <f>ROUND(Source!AE56*Source!I56, 2)</f>
        <v>157.85</v>
      </c>
      <c r="I176" s="26"/>
      <c r="J176" s="26">
        <f>IF(Source!BS56&lt;&gt; 0, Source!BS56, 1)</f>
        <v>6.53</v>
      </c>
      <c r="K176" s="28">
        <f>Source!R56</f>
        <v>1030.74</v>
      </c>
      <c r="L176" s="27"/>
      <c r="R176">
        <f>H176</f>
        <v>157.85</v>
      </c>
    </row>
    <row r="177" spans="1:26" ht="14.25" x14ac:dyDescent="0.2">
      <c r="A177" s="40"/>
      <c r="B177" s="41"/>
      <c r="C177" s="41" t="s">
        <v>1385</v>
      </c>
      <c r="D177" s="24"/>
      <c r="E177" s="10"/>
      <c r="F177" s="25">
        <f>Source!AL56</f>
        <v>1130.4000000000001</v>
      </c>
      <c r="G177" s="26" t="str">
        <f>Source!DD56</f>
        <v/>
      </c>
      <c r="H177" s="25">
        <f>ROUND(Source!AC56*Source!I56, 2)</f>
        <v>2382.88</v>
      </c>
      <c r="I177" s="26"/>
      <c r="J177" s="26">
        <f>IF(Source!BC56&lt;&gt; 0, Source!BC56, 1)</f>
        <v>6.53</v>
      </c>
      <c r="K177" s="25">
        <f>Source!P56</f>
        <v>15560.23</v>
      </c>
      <c r="L177" s="27"/>
    </row>
    <row r="178" spans="1:26" ht="14.25" x14ac:dyDescent="0.2">
      <c r="A178" s="40"/>
      <c r="B178" s="41"/>
      <c r="C178" s="41" t="s">
        <v>1380</v>
      </c>
      <c r="D178" s="24" t="s">
        <v>1381</v>
      </c>
      <c r="E178" s="10">
        <f>Source!BZ56</f>
        <v>105</v>
      </c>
      <c r="F178" s="58" t="str">
        <f>CONCATENATE(" )", Source!DL56, Source!FT56, "=", Source!FX56)</f>
        <v xml:space="preserve"> )*0,9=94,5</v>
      </c>
      <c r="G178" s="59"/>
      <c r="H178" s="25">
        <f>SUM(S172:S180)</f>
        <v>1997.68</v>
      </c>
      <c r="I178" s="29"/>
      <c r="J178" s="23">
        <f>Source!AT56</f>
        <v>95</v>
      </c>
      <c r="K178" s="25">
        <f>SUM(T172:T180)</f>
        <v>13113.86</v>
      </c>
      <c r="L178" s="27"/>
    </row>
    <row r="179" spans="1:26" ht="14.25" x14ac:dyDescent="0.2">
      <c r="A179" s="40"/>
      <c r="B179" s="41"/>
      <c r="C179" s="41" t="s">
        <v>1382</v>
      </c>
      <c r="D179" s="24" t="s">
        <v>1381</v>
      </c>
      <c r="E179" s="10">
        <f>Source!CA56</f>
        <v>55</v>
      </c>
      <c r="F179" s="58" t="str">
        <f>CONCATENATE(" )", Source!DM56, Source!FU56, "=", Source!FY56)</f>
        <v xml:space="preserve"> )*0,85=46,75</v>
      </c>
      <c r="G179" s="59"/>
      <c r="H179" s="25">
        <f>SUM(U172:U180)</f>
        <v>988.27</v>
      </c>
      <c r="I179" s="29"/>
      <c r="J179" s="23">
        <f>Source!AU56</f>
        <v>47</v>
      </c>
      <c r="K179" s="25">
        <f>SUM(V172:V180)</f>
        <v>6487.91</v>
      </c>
      <c r="L179" s="27"/>
    </row>
    <row r="180" spans="1:26" ht="14.25" x14ac:dyDescent="0.2">
      <c r="A180" s="42"/>
      <c r="B180" s="43"/>
      <c r="C180" s="43" t="s">
        <v>1383</v>
      </c>
      <c r="D180" s="30" t="s">
        <v>1384</v>
      </c>
      <c r="E180" s="31">
        <f>Source!AQ56</f>
        <v>85.84</v>
      </c>
      <c r="F180" s="32"/>
      <c r="G180" s="33" t="str">
        <f>Source!DI56</f>
        <v>)*1,15</v>
      </c>
      <c r="H180" s="32"/>
      <c r="I180" s="33"/>
      <c r="J180" s="33"/>
      <c r="K180" s="32"/>
      <c r="L180" s="34">
        <f>Source!U56</f>
        <v>208.09332799999999</v>
      </c>
    </row>
    <row r="181" spans="1:26" ht="15" x14ac:dyDescent="0.25">
      <c r="G181" s="57">
        <f>H174+H175+H177+H178+H179</f>
        <v>7597.35</v>
      </c>
      <c r="H181" s="57"/>
      <c r="J181" s="57">
        <f>K174+K175+K177+K178+K179</f>
        <v>49714.2</v>
      </c>
      <c r="K181" s="57"/>
      <c r="L181" s="35">
        <f>Source!U56</f>
        <v>208.09332799999999</v>
      </c>
      <c r="O181" s="21">
        <f>G181</f>
        <v>7597.35</v>
      </c>
      <c r="P181" s="21">
        <f>J181</f>
        <v>49714.2</v>
      </c>
      <c r="Q181" s="21">
        <f>L181</f>
        <v>208.09332799999999</v>
      </c>
      <c r="W181">
        <f>IF(Source!BI56&lt;=1,H174+H175+H177+H178+H179, 0)</f>
        <v>7597.35</v>
      </c>
      <c r="X181">
        <f>IF(Source!BI56=2,H174+H175+H177+H178+H179, 0)</f>
        <v>0</v>
      </c>
      <c r="Y181">
        <f>IF(Source!BI56=3,H174+H175+H177+H178+H179, 0)</f>
        <v>0</v>
      </c>
      <c r="Z181">
        <f>IF(Source!BI56=4,H174+H175+H177+H178+H179, 0)</f>
        <v>0</v>
      </c>
    </row>
    <row r="182" spans="1:26" ht="57" x14ac:dyDescent="0.2">
      <c r="A182" s="40" t="str">
        <f>Source!E57</f>
        <v>17</v>
      </c>
      <c r="B182" s="41" t="str">
        <f>Source!F57</f>
        <v>15-01-050-04</v>
      </c>
      <c r="C182" s="41" t="str">
        <f>Source!G57</f>
        <v>Облицовка оконных и дверных откосов декоративным бумажно-слоистым пластиком или листами из синтетических материалов на клее</v>
      </c>
      <c r="D182" s="24" t="str">
        <f>Source!H57</f>
        <v>100 м2</v>
      </c>
      <c r="E182" s="10">
        <f>Source!I57</f>
        <v>1.9599999999999999E-2</v>
      </c>
      <c r="F182" s="25">
        <f>Source!AL57+Source!AM57+Source!AO57</f>
        <v>1563.91</v>
      </c>
      <c r="G182" s="26"/>
      <c r="H182" s="25"/>
      <c r="I182" s="26" t="str">
        <f>Source!BO57</f>
        <v/>
      </c>
      <c r="J182" s="26"/>
      <c r="K182" s="25"/>
      <c r="L182" s="27"/>
      <c r="S182">
        <f>ROUND((Source!FX57/100)*((ROUND(Source!AF57*Source!I57, 2)+ROUND(Source!AE57*Source!I57, 2))), 2)</f>
        <v>32.72</v>
      </c>
      <c r="T182">
        <f>Source!X57</f>
        <v>214.73</v>
      </c>
      <c r="U182">
        <f>ROUND((Source!FY57/100)*((ROUND(Source!AF57*Source!I57, 2)+ROUND(Source!AE57*Source!I57, 2))), 2)</f>
        <v>16.18</v>
      </c>
      <c r="V182">
        <f>Source!Y57</f>
        <v>106.23</v>
      </c>
    </row>
    <row r="183" spans="1:26" x14ac:dyDescent="0.2">
      <c r="C183" s="20" t="str">
        <f>"Объем: "&amp;Source!I57&amp;"=1,96/"&amp;"100"</f>
        <v>Объем: 0,0196=1,96/100</v>
      </c>
    </row>
    <row r="184" spans="1:26" ht="14.25" x14ac:dyDescent="0.2">
      <c r="A184" s="40"/>
      <c r="B184" s="41"/>
      <c r="C184" s="41" t="s">
        <v>1378</v>
      </c>
      <c r="D184" s="24"/>
      <c r="E184" s="10"/>
      <c r="F184" s="25">
        <f>Source!AO57</f>
        <v>1528.19</v>
      </c>
      <c r="G184" s="26" t="str">
        <f>Source!DG57</f>
        <v>)*1,15</v>
      </c>
      <c r="H184" s="25">
        <f>ROUND(Source!AF57*Source!I57, 2)</f>
        <v>34.450000000000003</v>
      </c>
      <c r="I184" s="26"/>
      <c r="J184" s="26">
        <f>IF(Source!BA57&lt;&gt; 0, Source!BA57, 1)</f>
        <v>6.53</v>
      </c>
      <c r="K184" s="25">
        <f>Source!S57</f>
        <v>224.93</v>
      </c>
      <c r="L184" s="27"/>
      <c r="R184">
        <f>H184</f>
        <v>34.450000000000003</v>
      </c>
    </row>
    <row r="185" spans="1:26" ht="14.25" x14ac:dyDescent="0.2">
      <c r="A185" s="40"/>
      <c r="B185" s="41"/>
      <c r="C185" s="41" t="s">
        <v>272</v>
      </c>
      <c r="D185" s="24"/>
      <c r="E185" s="10"/>
      <c r="F185" s="25">
        <f>Source!AM57</f>
        <v>35.36</v>
      </c>
      <c r="G185" s="26" t="str">
        <f>Source!DE57</f>
        <v>)*1,25</v>
      </c>
      <c r="H185" s="25">
        <f>ROUND(Source!AD57*Source!I57, 2)</f>
        <v>0.87</v>
      </c>
      <c r="I185" s="26"/>
      <c r="J185" s="26">
        <f>IF(Source!BB57&lt;&gt; 0, Source!BB57, 1)</f>
        <v>6.53</v>
      </c>
      <c r="K185" s="25">
        <f>Source!Q57</f>
        <v>5.66</v>
      </c>
      <c r="L185" s="27"/>
    </row>
    <row r="186" spans="1:26" ht="14.25" x14ac:dyDescent="0.2">
      <c r="A186" s="40"/>
      <c r="B186" s="41"/>
      <c r="C186" s="41" t="s">
        <v>1379</v>
      </c>
      <c r="D186" s="24"/>
      <c r="E186" s="10"/>
      <c r="F186" s="25">
        <f>Source!AN57</f>
        <v>6.88</v>
      </c>
      <c r="G186" s="26" t="str">
        <f>Source!DF57</f>
        <v>)*1,25</v>
      </c>
      <c r="H186" s="28">
        <f>ROUND(Source!AE57*Source!I57, 2)</f>
        <v>0.17</v>
      </c>
      <c r="I186" s="26"/>
      <c r="J186" s="26">
        <f>IF(Source!BS57&lt;&gt; 0, Source!BS57, 1)</f>
        <v>6.53</v>
      </c>
      <c r="K186" s="28">
        <f>Source!R57</f>
        <v>1.1000000000000001</v>
      </c>
      <c r="L186" s="27"/>
      <c r="R186">
        <f>H186</f>
        <v>0.17</v>
      </c>
    </row>
    <row r="187" spans="1:26" ht="14.25" x14ac:dyDescent="0.2">
      <c r="A187" s="40"/>
      <c r="B187" s="41"/>
      <c r="C187" s="41" t="s">
        <v>1385</v>
      </c>
      <c r="D187" s="24"/>
      <c r="E187" s="10"/>
      <c r="F187" s="25">
        <f>Source!AL57</f>
        <v>0.36</v>
      </c>
      <c r="G187" s="26" t="str">
        <f>Source!DD57</f>
        <v/>
      </c>
      <c r="H187" s="25">
        <f>ROUND(Source!AC57*Source!I57, 2)</f>
        <v>0.01</v>
      </c>
      <c r="I187" s="26"/>
      <c r="J187" s="26">
        <f>IF(Source!BC57&lt;&gt; 0, Source!BC57, 1)</f>
        <v>6.53</v>
      </c>
      <c r="K187" s="25">
        <f>Source!P57</f>
        <v>0.05</v>
      </c>
      <c r="L187" s="27"/>
    </row>
    <row r="188" spans="1:26" ht="14.25" x14ac:dyDescent="0.2">
      <c r="A188" s="40"/>
      <c r="B188" s="41"/>
      <c r="C188" s="41" t="s">
        <v>1380</v>
      </c>
      <c r="D188" s="24" t="s">
        <v>1381</v>
      </c>
      <c r="E188" s="10">
        <f>Source!BZ57</f>
        <v>105</v>
      </c>
      <c r="F188" s="58" t="str">
        <f>CONCATENATE(" )", Source!DL57, Source!FT57, "=", Source!FX57)</f>
        <v xml:space="preserve"> )*0,9=94,5</v>
      </c>
      <c r="G188" s="59"/>
      <c r="H188" s="25">
        <f>SUM(S182:S193)</f>
        <v>32.72</v>
      </c>
      <c r="I188" s="29"/>
      <c r="J188" s="23">
        <f>Source!AT57</f>
        <v>95</v>
      </c>
      <c r="K188" s="25">
        <f>SUM(T182:T193)</f>
        <v>214.73</v>
      </c>
      <c r="L188" s="27"/>
    </row>
    <row r="189" spans="1:26" ht="14.25" x14ac:dyDescent="0.2">
      <c r="A189" s="40"/>
      <c r="B189" s="41"/>
      <c r="C189" s="41" t="s">
        <v>1382</v>
      </c>
      <c r="D189" s="24" t="s">
        <v>1381</v>
      </c>
      <c r="E189" s="10">
        <f>Source!CA57</f>
        <v>55</v>
      </c>
      <c r="F189" s="58" t="str">
        <f>CONCATENATE(" )", Source!DM57, Source!FU57, "=", Source!FY57)</f>
        <v xml:space="preserve"> )*0,85=46,75</v>
      </c>
      <c r="G189" s="59"/>
      <c r="H189" s="25">
        <f>SUM(U182:U193)</f>
        <v>16.18</v>
      </c>
      <c r="I189" s="29"/>
      <c r="J189" s="23">
        <f>Source!AU57</f>
        <v>47</v>
      </c>
      <c r="K189" s="25">
        <f>SUM(V182:V193)</f>
        <v>106.23</v>
      </c>
      <c r="L189" s="27"/>
    </row>
    <row r="190" spans="1:26" ht="14.25" x14ac:dyDescent="0.2">
      <c r="A190" s="40"/>
      <c r="B190" s="41"/>
      <c r="C190" s="41" t="s">
        <v>1383</v>
      </c>
      <c r="D190" s="24" t="s">
        <v>1384</v>
      </c>
      <c r="E190" s="10">
        <f>Source!AQ57</f>
        <v>166.47</v>
      </c>
      <c r="F190" s="25"/>
      <c r="G190" s="26" t="str">
        <f>Source!DI57</f>
        <v>)*1,15</v>
      </c>
      <c r="H190" s="25"/>
      <c r="I190" s="26"/>
      <c r="J190" s="26"/>
      <c r="K190" s="25"/>
      <c r="L190" s="36">
        <f>Source!U57</f>
        <v>3.7522337999999995</v>
      </c>
    </row>
    <row r="191" spans="1:26" ht="14.25" x14ac:dyDescent="0.2">
      <c r="A191" s="40" t="str">
        <f>Source!E58</f>
        <v>17,1</v>
      </c>
      <c r="B191" s="41" t="str">
        <f>Source!F58</f>
        <v>01.6.01.11</v>
      </c>
      <c r="C191" s="41" t="str">
        <f>Source!G58</f>
        <v>Листы облицовочные декоративные</v>
      </c>
      <c r="D191" s="24" t="str">
        <f>Source!H58</f>
        <v>м2</v>
      </c>
      <c r="E191" s="10">
        <f>Source!I58</f>
        <v>2.0579999999999998</v>
      </c>
      <c r="F191" s="25">
        <f>Source!AL58+Source!AM58+Source!AO58</f>
        <v>0</v>
      </c>
      <c r="G191" s="39" t="s">
        <v>3</v>
      </c>
      <c r="H191" s="25">
        <f>ROUND(Source!AC58*Source!I58, 2)+ROUND(Source!AD58*Source!I58, 2)+ROUND(Source!AF58*Source!I58, 2)</f>
        <v>0</v>
      </c>
      <c r="I191" s="26"/>
      <c r="J191" s="26">
        <f>IF(Source!BC58&lt;&gt; 0, Source!BC58, 1)</f>
        <v>6.53</v>
      </c>
      <c r="K191" s="25">
        <f>Source!O58</f>
        <v>0</v>
      </c>
      <c r="L191" s="27"/>
      <c r="S191">
        <f>ROUND((Source!FX58/100)*((ROUND(Source!AF58*Source!I58, 2)+ROUND(Source!AE58*Source!I58, 2))), 2)</f>
        <v>0</v>
      </c>
      <c r="T191">
        <f>Source!X58</f>
        <v>0</v>
      </c>
      <c r="U191">
        <f>ROUND((Source!FY58/100)*((ROUND(Source!AF58*Source!I58, 2)+ROUND(Source!AE58*Source!I58, 2))), 2)</f>
        <v>0</v>
      </c>
      <c r="V191">
        <f>Source!Y58</f>
        <v>0</v>
      </c>
      <c r="W191">
        <f>IF(Source!BI58&lt;=1,H191, 0)</f>
        <v>0</v>
      </c>
      <c r="X191">
        <f>IF(Source!BI58=2,H191, 0)</f>
        <v>0</v>
      </c>
      <c r="Y191">
        <f>IF(Source!BI58=3,H191, 0)</f>
        <v>0</v>
      </c>
      <c r="Z191">
        <f>IF(Source!BI58=4,H191, 0)</f>
        <v>0</v>
      </c>
    </row>
    <row r="192" spans="1:26" ht="85.5" x14ac:dyDescent="0.2">
      <c r="A192" s="40" t="str">
        <f>Source!E59</f>
        <v>17,2</v>
      </c>
      <c r="B192" s="41" t="str">
        <f>Source!F59</f>
        <v>11.3.03.05-0011</v>
      </c>
      <c r="C192" s="41" t="str">
        <f>Source!G59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192" s="24" t="str">
        <f>Source!H59</f>
        <v>м2</v>
      </c>
      <c r="E192" s="10">
        <f>Source!I59</f>
        <v>2.0579999999999998</v>
      </c>
      <c r="F192" s="25">
        <f>Source!AL59+Source!AM59+Source!AO59</f>
        <v>59.16</v>
      </c>
      <c r="G192" s="39" t="s">
        <v>3</v>
      </c>
      <c r="H192" s="25">
        <f>ROUND(Source!AC59*Source!I59, 2)+ROUND(Source!AD59*Source!I59, 2)+ROUND(Source!AF59*Source!I59, 2)</f>
        <v>121.75</v>
      </c>
      <c r="I192" s="26"/>
      <c r="J192" s="26">
        <f>IF(Source!BC59&lt;&gt; 0, Source!BC59, 1)</f>
        <v>6.53</v>
      </c>
      <c r="K192" s="25">
        <f>Source!O59</f>
        <v>795.04</v>
      </c>
      <c r="L192" s="27"/>
      <c r="S192">
        <f>ROUND((Source!FX59/100)*((ROUND(Source!AF59*Source!I59, 2)+ROUND(Source!AE59*Source!I59, 2))), 2)</f>
        <v>0</v>
      </c>
      <c r="T192">
        <f>Source!X59</f>
        <v>0</v>
      </c>
      <c r="U192">
        <f>ROUND((Source!FY59/100)*((ROUND(Source!AF59*Source!I59, 2)+ROUND(Source!AE59*Source!I59, 2))), 2)</f>
        <v>0</v>
      </c>
      <c r="V192">
        <f>Source!Y59</f>
        <v>0</v>
      </c>
      <c r="W192">
        <f>IF(Source!BI59&lt;=1,H192, 0)</f>
        <v>121.75</v>
      </c>
      <c r="X192">
        <f>IF(Source!BI59=2,H192, 0)</f>
        <v>0</v>
      </c>
      <c r="Y192">
        <f>IF(Source!BI59=3,H192, 0)</f>
        <v>0</v>
      </c>
      <c r="Z192">
        <f>IF(Source!BI59=4,H192, 0)</f>
        <v>0</v>
      </c>
    </row>
    <row r="193" spans="1:26" ht="28.5" x14ac:dyDescent="0.2">
      <c r="A193" s="42" t="str">
        <f>Source!E60</f>
        <v>17,3</v>
      </c>
      <c r="B193" s="43" t="str">
        <f>Source!F60</f>
        <v>14.1.02.03-0002</v>
      </c>
      <c r="C193" s="43" t="str">
        <f>Source!G60</f>
        <v>Клей ПВА</v>
      </c>
      <c r="D193" s="30" t="str">
        <f>Source!H60</f>
        <v>кг</v>
      </c>
      <c r="E193" s="31">
        <f>Source!I60</f>
        <v>0.58799999999999997</v>
      </c>
      <c r="F193" s="32">
        <f>Source!AL60+Source!AM60+Source!AO60</f>
        <v>15.9</v>
      </c>
      <c r="G193" s="37" t="s">
        <v>3</v>
      </c>
      <c r="H193" s="32">
        <f>ROUND(Source!AC60*Source!I60, 2)+ROUND(Source!AD60*Source!I60, 2)+ROUND(Source!AF60*Source!I60, 2)</f>
        <v>9.35</v>
      </c>
      <c r="I193" s="33"/>
      <c r="J193" s="33">
        <f>IF(Source!BC60&lt;&gt; 0, Source!BC60, 1)</f>
        <v>6.53</v>
      </c>
      <c r="K193" s="32">
        <f>Source!O60</f>
        <v>61.05</v>
      </c>
      <c r="L193" s="38"/>
      <c r="S193">
        <f>ROUND((Source!FX60/100)*((ROUND(Source!AF60*Source!I60, 2)+ROUND(Source!AE60*Source!I60, 2))), 2)</f>
        <v>0</v>
      </c>
      <c r="T193">
        <f>Source!X60</f>
        <v>0</v>
      </c>
      <c r="U193">
        <f>ROUND((Source!FY60/100)*((ROUND(Source!AF60*Source!I60, 2)+ROUND(Source!AE60*Source!I60, 2))), 2)</f>
        <v>0</v>
      </c>
      <c r="V193">
        <f>Source!Y60</f>
        <v>0</v>
      </c>
      <c r="W193">
        <f>IF(Source!BI60&lt;=1,H193, 0)</f>
        <v>9.35</v>
      </c>
      <c r="X193">
        <f>IF(Source!BI60=2,H193, 0)</f>
        <v>0</v>
      </c>
      <c r="Y193">
        <f>IF(Source!BI60=3,H193, 0)</f>
        <v>0</v>
      </c>
      <c r="Z193">
        <f>IF(Source!BI60=4,H193, 0)</f>
        <v>0</v>
      </c>
    </row>
    <row r="194" spans="1:26" ht="15" x14ac:dyDescent="0.25">
      <c r="G194" s="57">
        <f>H184+H185+H187+H188+H189+SUM(H191:H193)</f>
        <v>215.32999999999998</v>
      </c>
      <c r="H194" s="57"/>
      <c r="J194" s="57">
        <f>K184+K185+K187+K188+K189+SUM(K191:K193)</f>
        <v>1407.69</v>
      </c>
      <c r="K194" s="57"/>
      <c r="L194" s="35">
        <f>Source!U57</f>
        <v>3.7522337999999995</v>
      </c>
      <c r="O194" s="21">
        <f>G194</f>
        <v>215.32999999999998</v>
      </c>
      <c r="P194" s="21">
        <f>J194</f>
        <v>1407.69</v>
      </c>
      <c r="Q194" s="21">
        <f>L194</f>
        <v>3.7522337999999995</v>
      </c>
      <c r="W194">
        <f>IF(Source!BI57&lt;=1,H184+H185+H187+H188+H189, 0)</f>
        <v>84.22999999999999</v>
      </c>
      <c r="X194">
        <f>IF(Source!BI57=2,H184+H185+H187+H188+H189, 0)</f>
        <v>0</v>
      </c>
      <c r="Y194">
        <f>IF(Source!BI57=3,H184+H185+H187+H188+H189, 0)</f>
        <v>0</v>
      </c>
      <c r="Z194">
        <f>IF(Source!BI57=4,H184+H185+H187+H188+H189, 0)</f>
        <v>0</v>
      </c>
    </row>
    <row r="195" spans="1:26" ht="28.5" x14ac:dyDescent="0.2">
      <c r="A195" s="40" t="str">
        <f>Source!E61</f>
        <v>18</v>
      </c>
      <c r="B195" s="41" t="str">
        <f>Source!F61</f>
        <v>10-01-036-01</v>
      </c>
      <c r="C195" s="41" t="str">
        <f>Source!G61</f>
        <v>Установка уголков ПВХ на клее</v>
      </c>
      <c r="D195" s="24" t="str">
        <f>Source!H61</f>
        <v>100 м</v>
      </c>
      <c r="E195" s="10">
        <f>Source!I61</f>
        <v>0.21279999999999999</v>
      </c>
      <c r="F195" s="25">
        <f>Source!AL61+Source!AM61+Source!AO61</f>
        <v>93.15</v>
      </c>
      <c r="G195" s="26"/>
      <c r="H195" s="25"/>
      <c r="I195" s="26" t="str">
        <f>Source!BO61</f>
        <v/>
      </c>
      <c r="J195" s="26"/>
      <c r="K195" s="25"/>
      <c r="L195" s="27"/>
      <c r="S195">
        <f>ROUND((Source!FX61/100)*((ROUND(Source!AF61*Source!I61, 2)+ROUND(Source!AE61*Source!I61, 2))), 2)</f>
        <v>14.86</v>
      </c>
      <c r="T195">
        <f>Source!X61</f>
        <v>96.8</v>
      </c>
      <c r="U195">
        <f>ROUND((Source!FY61/100)*((ROUND(Source!AF61*Source!I61, 2)+ROUND(Source!AE61*Source!I61, 2))), 2)</f>
        <v>7.49</v>
      </c>
      <c r="V195">
        <f>Source!Y61</f>
        <v>49.31</v>
      </c>
    </row>
    <row r="196" spans="1:26" x14ac:dyDescent="0.2">
      <c r="C196" s="20" t="str">
        <f>"Объем: "&amp;Source!I61&amp;"=21,28/"&amp;"100"</f>
        <v>Объем: 0,2128=21,28/100</v>
      </c>
    </row>
    <row r="197" spans="1:26" ht="14.25" x14ac:dyDescent="0.2">
      <c r="A197" s="40"/>
      <c r="B197" s="41"/>
      <c r="C197" s="41" t="s">
        <v>1378</v>
      </c>
      <c r="D197" s="24"/>
      <c r="E197" s="10"/>
      <c r="F197" s="25">
        <f>Source!AO61</f>
        <v>57.15</v>
      </c>
      <c r="G197" s="26" t="str">
        <f>Source!DG61</f>
        <v>)*1,15</v>
      </c>
      <c r="H197" s="25">
        <f>ROUND(Source!AF61*Source!I61, 2)</f>
        <v>13.99</v>
      </c>
      <c r="I197" s="26"/>
      <c r="J197" s="26">
        <f>IF(Source!BA61&lt;&gt; 0, Source!BA61, 1)</f>
        <v>6.53</v>
      </c>
      <c r="K197" s="25">
        <f>Source!S61</f>
        <v>91.32</v>
      </c>
      <c r="L197" s="27"/>
      <c r="R197">
        <f>H197</f>
        <v>13.99</v>
      </c>
    </row>
    <row r="198" spans="1:26" ht="14.25" x14ac:dyDescent="0.2">
      <c r="A198" s="40"/>
      <c r="B198" s="41"/>
      <c r="C198" s="41" t="s">
        <v>1385</v>
      </c>
      <c r="D198" s="24"/>
      <c r="E198" s="10"/>
      <c r="F198" s="25">
        <f>Source!AL61</f>
        <v>36</v>
      </c>
      <c r="G198" s="26" t="str">
        <f>Source!DD61</f>
        <v/>
      </c>
      <c r="H198" s="25">
        <f>ROUND(Source!AC61*Source!I61, 2)</f>
        <v>7.66</v>
      </c>
      <c r="I198" s="26"/>
      <c r="J198" s="26">
        <f>IF(Source!BC61&lt;&gt; 0, Source!BC61, 1)</f>
        <v>6.53</v>
      </c>
      <c r="K198" s="25">
        <f>Source!P61</f>
        <v>50.03</v>
      </c>
      <c r="L198" s="27"/>
    </row>
    <row r="199" spans="1:26" ht="14.25" x14ac:dyDescent="0.2">
      <c r="A199" s="40"/>
      <c r="B199" s="41"/>
      <c r="C199" s="41" t="s">
        <v>1380</v>
      </c>
      <c r="D199" s="24" t="s">
        <v>1381</v>
      </c>
      <c r="E199" s="10">
        <f>Source!BZ61</f>
        <v>118</v>
      </c>
      <c r="F199" s="58" t="str">
        <f>CONCATENATE(" )", Source!DL61, Source!FT61, "=", Source!FX61)</f>
        <v xml:space="preserve"> )*0,9=106,2</v>
      </c>
      <c r="G199" s="59"/>
      <c r="H199" s="25">
        <f>SUM(S195:S202)</f>
        <v>14.86</v>
      </c>
      <c r="I199" s="29"/>
      <c r="J199" s="23">
        <f>Source!AT61</f>
        <v>106</v>
      </c>
      <c r="K199" s="25">
        <f>SUM(T195:T202)</f>
        <v>96.8</v>
      </c>
      <c r="L199" s="27"/>
    </row>
    <row r="200" spans="1:26" ht="14.25" x14ac:dyDescent="0.2">
      <c r="A200" s="40"/>
      <c r="B200" s="41"/>
      <c r="C200" s="41" t="s">
        <v>1382</v>
      </c>
      <c r="D200" s="24" t="s">
        <v>1381</v>
      </c>
      <c r="E200" s="10">
        <f>Source!CA61</f>
        <v>63</v>
      </c>
      <c r="F200" s="58" t="str">
        <f>CONCATENATE(" )", Source!DM61, Source!FU61, "=", Source!FY61)</f>
        <v xml:space="preserve"> )*0,85=53,55</v>
      </c>
      <c r="G200" s="59"/>
      <c r="H200" s="25">
        <f>SUM(U195:U202)</f>
        <v>7.49</v>
      </c>
      <c r="I200" s="29"/>
      <c r="J200" s="23">
        <f>Source!AU61</f>
        <v>54</v>
      </c>
      <c r="K200" s="25">
        <f>SUM(V195:V202)</f>
        <v>49.31</v>
      </c>
      <c r="L200" s="27"/>
    </row>
    <row r="201" spans="1:26" ht="14.25" x14ac:dyDescent="0.2">
      <c r="A201" s="40"/>
      <c r="B201" s="41"/>
      <c r="C201" s="41" t="s">
        <v>1383</v>
      </c>
      <c r="D201" s="24" t="s">
        <v>1384</v>
      </c>
      <c r="E201" s="10">
        <f>Source!AQ61</f>
        <v>6.7</v>
      </c>
      <c r="F201" s="25"/>
      <c r="G201" s="26" t="str">
        <f>Source!DI61</f>
        <v>)*1,15</v>
      </c>
      <c r="H201" s="25"/>
      <c r="I201" s="26"/>
      <c r="J201" s="26"/>
      <c r="K201" s="25"/>
      <c r="L201" s="36">
        <f>Source!U61</f>
        <v>1.6396239999999997</v>
      </c>
    </row>
    <row r="202" spans="1:26" ht="28.5" x14ac:dyDescent="0.2">
      <c r="A202" s="42" t="str">
        <f>Source!E62</f>
        <v>18,1</v>
      </c>
      <c r="B202" s="43" t="str">
        <f>Source!F62</f>
        <v>11.3.03.13-0043</v>
      </c>
      <c r="C202" s="43" t="str">
        <f>Source!G62</f>
        <v>Уголок ПВХ, размером 20х20 мм</v>
      </c>
      <c r="D202" s="30" t="str">
        <f>Source!H62</f>
        <v>10 м</v>
      </c>
      <c r="E202" s="31">
        <f>Source!I62</f>
        <v>21.28</v>
      </c>
      <c r="F202" s="32">
        <f>Source!AL62+Source!AM62+Source!AO62</f>
        <v>25.6</v>
      </c>
      <c r="G202" s="37" t="s">
        <v>3</v>
      </c>
      <c r="H202" s="32">
        <f>ROUND(Source!AC62*Source!I62, 2)+ROUND(Source!AD62*Source!I62, 2)+ROUND(Source!AF62*Source!I62, 2)</f>
        <v>544.77</v>
      </c>
      <c r="I202" s="33"/>
      <c r="J202" s="33">
        <f>IF(Source!BC62&lt;&gt; 0, Source!BC62, 1)</f>
        <v>6.53</v>
      </c>
      <c r="K202" s="32">
        <f>Source!O62</f>
        <v>3557.34</v>
      </c>
      <c r="L202" s="38"/>
      <c r="S202">
        <f>ROUND((Source!FX62/100)*((ROUND(Source!AF62*Source!I62, 2)+ROUND(Source!AE62*Source!I62, 2))), 2)</f>
        <v>0</v>
      </c>
      <c r="T202">
        <f>Source!X62</f>
        <v>0</v>
      </c>
      <c r="U202">
        <f>ROUND((Source!FY62/100)*((ROUND(Source!AF62*Source!I62, 2)+ROUND(Source!AE62*Source!I62, 2))), 2)</f>
        <v>0</v>
      </c>
      <c r="V202">
        <f>Source!Y62</f>
        <v>0</v>
      </c>
      <c r="W202">
        <f>IF(Source!BI62&lt;=1,H202, 0)</f>
        <v>544.77</v>
      </c>
      <c r="X202">
        <f>IF(Source!BI62=2,H202, 0)</f>
        <v>0</v>
      </c>
      <c r="Y202">
        <f>IF(Source!BI62=3,H202, 0)</f>
        <v>0</v>
      </c>
      <c r="Z202">
        <f>IF(Source!BI62=4,H202, 0)</f>
        <v>0</v>
      </c>
    </row>
    <row r="203" spans="1:26" ht="15" x14ac:dyDescent="0.25">
      <c r="G203" s="57">
        <f>H197+H198+H199+H200+SUM(H202:H202)</f>
        <v>588.77</v>
      </c>
      <c r="H203" s="57"/>
      <c r="J203" s="57">
        <f>K197+K198+K199+K200+SUM(K202:K202)</f>
        <v>3844.8</v>
      </c>
      <c r="K203" s="57"/>
      <c r="L203" s="35">
        <f>Source!U61</f>
        <v>1.6396239999999997</v>
      </c>
      <c r="O203" s="21">
        <f>G203</f>
        <v>588.77</v>
      </c>
      <c r="P203" s="21">
        <f>J203</f>
        <v>3844.8</v>
      </c>
      <c r="Q203" s="21">
        <f>L203</f>
        <v>1.6396239999999997</v>
      </c>
      <c r="W203">
        <f>IF(Source!BI61&lt;=1,H197+H198+H199+H200, 0)</f>
        <v>44</v>
      </c>
      <c r="X203">
        <f>IF(Source!BI61=2,H197+H198+H199+H200, 0)</f>
        <v>0</v>
      </c>
      <c r="Y203">
        <f>IF(Source!BI61=3,H197+H198+H199+H200, 0)</f>
        <v>0</v>
      </c>
      <c r="Z203">
        <f>IF(Source!BI61=4,H197+H198+H199+H200, 0)</f>
        <v>0</v>
      </c>
    </row>
    <row r="204" spans="1:26" ht="85.5" x14ac:dyDescent="0.2">
      <c r="A204" s="40" t="str">
        <f>Source!E63</f>
        <v>19</v>
      </c>
      <c r="B204" s="41" t="str">
        <f>Source!F63</f>
        <v>15-01-019-01</v>
      </c>
      <c r="C204" s="41" t="str">
        <f>Source!G63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204" s="24" t="str">
        <f>Source!H63</f>
        <v>100 м2</v>
      </c>
      <c r="E204" s="10">
        <f>Source!I63</f>
        <v>2.1080000000000001</v>
      </c>
      <c r="F204" s="25">
        <f>Source!AL63+Source!AM63+Source!AO63</f>
        <v>2890.37</v>
      </c>
      <c r="G204" s="26"/>
      <c r="H204" s="25"/>
      <c r="I204" s="26" t="str">
        <f>Source!BO63</f>
        <v/>
      </c>
      <c r="J204" s="26"/>
      <c r="K204" s="25"/>
      <c r="L204" s="27"/>
      <c r="S204">
        <f>ROUND((Source!FX63/100)*((ROUND(Source!AF63*Source!I63, 2)+ROUND(Source!AE63*Source!I63, 2))), 2)</f>
        <v>4823.37</v>
      </c>
      <c r="T204">
        <f>Source!X63</f>
        <v>31663.279999999999</v>
      </c>
      <c r="U204">
        <f>ROUND((Source!FY63/100)*((ROUND(Source!AF63*Source!I63, 2)+ROUND(Source!AE63*Source!I63, 2))), 2)</f>
        <v>2386.17</v>
      </c>
      <c r="V204">
        <f>Source!Y63</f>
        <v>15664.99</v>
      </c>
    </row>
    <row r="205" spans="1:26" x14ac:dyDescent="0.2">
      <c r="C205" s="20" t="str">
        <f>"Объем: "&amp;Source!I63&amp;"=210,8/"&amp;"100"</f>
        <v>Объем: 2,108=210,8/100</v>
      </c>
    </row>
    <row r="206" spans="1:26" ht="14.25" x14ac:dyDescent="0.2">
      <c r="A206" s="40"/>
      <c r="B206" s="41"/>
      <c r="C206" s="41" t="s">
        <v>1378</v>
      </c>
      <c r="D206" s="24"/>
      <c r="E206" s="10"/>
      <c r="F206" s="25">
        <f>Source!AO63</f>
        <v>2093.04</v>
      </c>
      <c r="G206" s="26" t="str">
        <f>Source!DG63</f>
        <v>)*1,15</v>
      </c>
      <c r="H206" s="25">
        <f>ROUND(Source!AF63*Source!I63, 2)</f>
        <v>5073.96</v>
      </c>
      <c r="I206" s="26"/>
      <c r="J206" s="26">
        <f>IF(Source!BA63&lt;&gt; 0, Source!BA63, 1)</f>
        <v>6.53</v>
      </c>
      <c r="K206" s="25">
        <f>Source!S63</f>
        <v>33132.93</v>
      </c>
      <c r="L206" s="27"/>
      <c r="R206">
        <f>H206</f>
        <v>5073.96</v>
      </c>
    </row>
    <row r="207" spans="1:26" ht="14.25" x14ac:dyDescent="0.2">
      <c r="A207" s="40"/>
      <c r="B207" s="41"/>
      <c r="C207" s="41" t="s">
        <v>272</v>
      </c>
      <c r="D207" s="24"/>
      <c r="E207" s="10"/>
      <c r="F207" s="25">
        <f>Source!AM63</f>
        <v>29.82</v>
      </c>
      <c r="G207" s="26" t="str">
        <f>Source!DE63</f>
        <v>)*1,25</v>
      </c>
      <c r="H207" s="25">
        <f>ROUND(Source!AD63*Source!I63, 2)</f>
        <v>78.59</v>
      </c>
      <c r="I207" s="26"/>
      <c r="J207" s="26">
        <f>IF(Source!BB63&lt;&gt; 0, Source!BB63, 1)</f>
        <v>6.53</v>
      </c>
      <c r="K207" s="25">
        <f>Source!Q63</f>
        <v>513.16999999999996</v>
      </c>
      <c r="L207" s="27"/>
    </row>
    <row r="208" spans="1:26" ht="14.25" x14ac:dyDescent="0.2">
      <c r="A208" s="40"/>
      <c r="B208" s="41"/>
      <c r="C208" s="41" t="s">
        <v>1379</v>
      </c>
      <c r="D208" s="24"/>
      <c r="E208" s="10"/>
      <c r="F208" s="25">
        <f>Source!AN63</f>
        <v>11.44</v>
      </c>
      <c r="G208" s="26" t="str">
        <f>Source!DF63</f>
        <v>)*1,25</v>
      </c>
      <c r="H208" s="28">
        <f>ROUND(Source!AE63*Source!I63, 2)</f>
        <v>30.14</v>
      </c>
      <c r="I208" s="26"/>
      <c r="J208" s="26">
        <f>IF(Source!BS63&lt;&gt; 0, Source!BS63, 1)</f>
        <v>6.53</v>
      </c>
      <c r="K208" s="28">
        <f>Source!R63</f>
        <v>196.84</v>
      </c>
      <c r="L208" s="27"/>
      <c r="R208">
        <f>H208</f>
        <v>30.14</v>
      </c>
    </row>
    <row r="209" spans="1:26" ht="14.25" x14ac:dyDescent="0.2">
      <c r="A209" s="40"/>
      <c r="B209" s="41"/>
      <c r="C209" s="41" t="s">
        <v>1385</v>
      </c>
      <c r="D209" s="24"/>
      <c r="E209" s="10"/>
      <c r="F209" s="25">
        <f>Source!AL63</f>
        <v>767.51</v>
      </c>
      <c r="G209" s="26" t="str">
        <f>Source!DD63</f>
        <v/>
      </c>
      <c r="H209" s="25">
        <f>ROUND(Source!AC63*Source!I63, 2)</f>
        <v>1617.91</v>
      </c>
      <c r="I209" s="26"/>
      <c r="J209" s="26">
        <f>IF(Source!BC63&lt;&gt; 0, Source!BC63, 1)</f>
        <v>6.53</v>
      </c>
      <c r="K209" s="25">
        <f>Source!P63</f>
        <v>10564.96</v>
      </c>
      <c r="L209" s="27"/>
    </row>
    <row r="210" spans="1:26" ht="14.25" x14ac:dyDescent="0.2">
      <c r="A210" s="40"/>
      <c r="B210" s="41"/>
      <c r="C210" s="41" t="s">
        <v>1380</v>
      </c>
      <c r="D210" s="24" t="s">
        <v>1381</v>
      </c>
      <c r="E210" s="10">
        <f>Source!BZ63</f>
        <v>105</v>
      </c>
      <c r="F210" s="58" t="str">
        <f>CONCATENATE(" )", Source!DL63, Source!FT63, "=", Source!FX63)</f>
        <v xml:space="preserve"> )*0,9=94,5</v>
      </c>
      <c r="G210" s="59"/>
      <c r="H210" s="25">
        <f>SUM(S204:S213)</f>
        <v>4823.37</v>
      </c>
      <c r="I210" s="29"/>
      <c r="J210" s="23">
        <f>Source!AT63</f>
        <v>95</v>
      </c>
      <c r="K210" s="25">
        <f>SUM(T204:T213)</f>
        <v>31663.279999999999</v>
      </c>
      <c r="L210" s="27"/>
    </row>
    <row r="211" spans="1:26" ht="14.25" x14ac:dyDescent="0.2">
      <c r="A211" s="40"/>
      <c r="B211" s="41"/>
      <c r="C211" s="41" t="s">
        <v>1382</v>
      </c>
      <c r="D211" s="24" t="s">
        <v>1381</v>
      </c>
      <c r="E211" s="10">
        <f>Source!CA63</f>
        <v>55</v>
      </c>
      <c r="F211" s="58" t="str">
        <f>CONCATENATE(" )", Source!DM63, Source!FU63, "=", Source!FY63)</f>
        <v xml:space="preserve"> )*0,85=46,75</v>
      </c>
      <c r="G211" s="59"/>
      <c r="H211" s="25">
        <f>SUM(U204:U213)</f>
        <v>2386.17</v>
      </c>
      <c r="I211" s="29"/>
      <c r="J211" s="23">
        <f>Source!AU63</f>
        <v>47</v>
      </c>
      <c r="K211" s="25">
        <f>SUM(V204:V213)</f>
        <v>15664.99</v>
      </c>
      <c r="L211" s="27"/>
    </row>
    <row r="212" spans="1:26" ht="14.25" x14ac:dyDescent="0.2">
      <c r="A212" s="40"/>
      <c r="B212" s="41"/>
      <c r="C212" s="41" t="s">
        <v>1383</v>
      </c>
      <c r="D212" s="24" t="s">
        <v>1384</v>
      </c>
      <c r="E212" s="10">
        <f>Source!AQ63</f>
        <v>228</v>
      </c>
      <c r="F212" s="25"/>
      <c r="G212" s="26" t="str">
        <f>Source!DI63</f>
        <v>)*1,15</v>
      </c>
      <c r="H212" s="25"/>
      <c r="I212" s="26"/>
      <c r="J212" s="26"/>
      <c r="K212" s="25"/>
      <c r="L212" s="36">
        <f>Source!U63</f>
        <v>552.71759999999995</v>
      </c>
    </row>
    <row r="213" spans="1:26" ht="57" x14ac:dyDescent="0.2">
      <c r="A213" s="42" t="str">
        <f>Source!E64</f>
        <v>19,1</v>
      </c>
      <c r="B213" s="43" t="str">
        <f>Source!F64</f>
        <v>06.2.01.02-0012</v>
      </c>
      <c r="C213" s="43" t="str">
        <f>Source!G64</f>
        <v>Плитки керамические глазурованные для внутренней облицовки стен гладкие без завала цветные (однотонные) 300х300мм</v>
      </c>
      <c r="D213" s="30" t="str">
        <f>Source!H64</f>
        <v>м2</v>
      </c>
      <c r="E213" s="31">
        <f>Source!I64</f>
        <v>210.8</v>
      </c>
      <c r="F213" s="32">
        <f>Source!AL64+Source!AM64+Source!AO64</f>
        <v>108.12</v>
      </c>
      <c r="G213" s="37" t="s">
        <v>3</v>
      </c>
      <c r="H213" s="32">
        <f>ROUND(Source!AC64*Source!I64, 2)+ROUND(Source!AD64*Source!I64, 2)+ROUND(Source!AF64*Source!I64, 2)</f>
        <v>22791.7</v>
      </c>
      <c r="I213" s="33"/>
      <c r="J213" s="33">
        <f>IF(Source!BC64&lt;&gt; 0, Source!BC64, 1)</f>
        <v>6.53</v>
      </c>
      <c r="K213" s="32">
        <f>Source!O64</f>
        <v>148829.76999999999</v>
      </c>
      <c r="L213" s="38"/>
      <c r="S213">
        <f>ROUND((Source!FX64/100)*((ROUND(Source!AF64*Source!I64, 2)+ROUND(Source!AE64*Source!I64, 2))), 2)</f>
        <v>0</v>
      </c>
      <c r="T213">
        <f>Source!X64</f>
        <v>0</v>
      </c>
      <c r="U213">
        <f>ROUND((Source!FY64/100)*((ROUND(Source!AF64*Source!I64, 2)+ROUND(Source!AE64*Source!I64, 2))), 2)</f>
        <v>0</v>
      </c>
      <c r="V213">
        <f>Source!Y64</f>
        <v>0</v>
      </c>
      <c r="W213">
        <f>IF(Source!BI64&lt;=1,H213, 0)</f>
        <v>22791.7</v>
      </c>
      <c r="X213">
        <f>IF(Source!BI64=2,H213, 0)</f>
        <v>0</v>
      </c>
      <c r="Y213">
        <f>IF(Source!BI64=3,H213, 0)</f>
        <v>0</v>
      </c>
      <c r="Z213">
        <f>IF(Source!BI64=4,H213, 0)</f>
        <v>0</v>
      </c>
    </row>
    <row r="214" spans="1:26" ht="15" x14ac:dyDescent="0.25">
      <c r="G214" s="57">
        <f>H206+H207+H209+H210+H211+SUM(H213:H213)</f>
        <v>36771.699999999997</v>
      </c>
      <c r="H214" s="57"/>
      <c r="J214" s="57">
        <f>K206+K207+K209+K210+K211+SUM(K213:K213)</f>
        <v>240369.09999999998</v>
      </c>
      <c r="K214" s="57"/>
      <c r="L214" s="35">
        <f>Source!U63</f>
        <v>552.71759999999995</v>
      </c>
      <c r="O214" s="21">
        <f>G214</f>
        <v>36771.699999999997</v>
      </c>
      <c r="P214" s="21">
        <f>J214</f>
        <v>240369.09999999998</v>
      </c>
      <c r="Q214" s="21">
        <f>L214</f>
        <v>552.71759999999995</v>
      </c>
      <c r="W214">
        <f>IF(Source!BI63&lt;=1,H206+H207+H209+H210+H211, 0)</f>
        <v>13980</v>
      </c>
      <c r="X214">
        <f>IF(Source!BI63=2,H206+H207+H209+H210+H211, 0)</f>
        <v>0</v>
      </c>
      <c r="Y214">
        <f>IF(Source!BI63=3,H206+H207+H209+H210+H211, 0)</f>
        <v>0</v>
      </c>
      <c r="Z214">
        <f>IF(Source!BI63=4,H206+H207+H209+H210+H211, 0)</f>
        <v>0</v>
      </c>
    </row>
    <row r="215" spans="1:26" ht="57" x14ac:dyDescent="0.2">
      <c r="A215" s="40" t="str">
        <f>Source!E65</f>
        <v>20</v>
      </c>
      <c r="B215" s="41" t="str">
        <f>Source!F65</f>
        <v>11-01-004-05</v>
      </c>
      <c r="C215" s="41" t="str">
        <f>Source!G65</f>
        <v>Устройство гидроизоляции обмазочной  Litokol ELASTOCEM Mono в один слой толщиной 2 мм с выходом на стену 150 мм</v>
      </c>
      <c r="D215" s="24" t="str">
        <f>Source!H65</f>
        <v>100 м2</v>
      </c>
      <c r="E215" s="10">
        <f>Source!I65</f>
        <v>0.45479999999999998</v>
      </c>
      <c r="F215" s="25">
        <f>Source!AL65+Source!AM65+Source!AO65</f>
        <v>1144.8800000000001</v>
      </c>
      <c r="G215" s="26"/>
      <c r="H215" s="25"/>
      <c r="I215" s="26" t="str">
        <f>Source!BO65</f>
        <v/>
      </c>
      <c r="J215" s="26"/>
      <c r="K215" s="25"/>
      <c r="L215" s="27"/>
      <c r="S215">
        <f>ROUND((Source!FX65/100)*((ROUND(Source!AF65*Source!I65, 2)+ROUND(Source!AE65*Source!I65, 2))), 2)</f>
        <v>174.19</v>
      </c>
      <c r="T215">
        <f>Source!X65</f>
        <v>1140.5</v>
      </c>
      <c r="U215">
        <f>ROUND((Source!FY65/100)*((ROUND(Source!AF65*Source!I65, 2)+ROUND(Source!AE65*Source!I65, 2))), 2)</f>
        <v>100.31</v>
      </c>
      <c r="V215">
        <f>Source!Y65</f>
        <v>657.59</v>
      </c>
    </row>
    <row r="216" spans="1:26" x14ac:dyDescent="0.2">
      <c r="C216" s="20" t="str">
        <f>"Объем: "&amp;Source!I65&amp;"=45,48/"&amp;"100"</f>
        <v>Объем: 0,4548=45,48/100</v>
      </c>
    </row>
    <row r="217" spans="1:26" ht="14.25" x14ac:dyDescent="0.2">
      <c r="A217" s="40"/>
      <c r="B217" s="41"/>
      <c r="C217" s="41" t="s">
        <v>1378</v>
      </c>
      <c r="D217" s="24"/>
      <c r="E217" s="10"/>
      <c r="F217" s="25">
        <f>Source!AO65</f>
        <v>295.05</v>
      </c>
      <c r="G217" s="26" t="str">
        <f>Source!DG65</f>
        <v>)*1,15</v>
      </c>
      <c r="H217" s="25">
        <f>ROUND(Source!AF65*Source!I65, 2)</f>
        <v>154.32</v>
      </c>
      <c r="I217" s="26"/>
      <c r="J217" s="26">
        <f>IF(Source!BA65&lt;&gt; 0, Source!BA65, 1)</f>
        <v>6.53</v>
      </c>
      <c r="K217" s="25">
        <f>Source!S65</f>
        <v>1007.7</v>
      </c>
      <c r="L217" s="27"/>
      <c r="R217">
        <f>H217</f>
        <v>154.32</v>
      </c>
    </row>
    <row r="218" spans="1:26" ht="14.25" x14ac:dyDescent="0.2">
      <c r="A218" s="40"/>
      <c r="B218" s="41"/>
      <c r="C218" s="41" t="s">
        <v>272</v>
      </c>
      <c r="D218" s="24"/>
      <c r="E218" s="10"/>
      <c r="F218" s="25">
        <f>Source!AM65</f>
        <v>157.21</v>
      </c>
      <c r="G218" s="26" t="str">
        <f>Source!DE65</f>
        <v>)*1,25</v>
      </c>
      <c r="H218" s="25">
        <f>ROUND(Source!AD65*Source!I65, 2)</f>
        <v>89.37</v>
      </c>
      <c r="I218" s="26"/>
      <c r="J218" s="26">
        <f>IF(Source!BB65&lt;&gt; 0, Source!BB65, 1)</f>
        <v>6.53</v>
      </c>
      <c r="K218" s="25">
        <f>Source!Q65</f>
        <v>583.6</v>
      </c>
      <c r="L218" s="27"/>
    </row>
    <row r="219" spans="1:26" ht="14.25" x14ac:dyDescent="0.2">
      <c r="A219" s="40"/>
      <c r="B219" s="41"/>
      <c r="C219" s="41" t="s">
        <v>1379</v>
      </c>
      <c r="D219" s="24"/>
      <c r="E219" s="10"/>
      <c r="F219" s="25">
        <f>Source!AN65</f>
        <v>5.33</v>
      </c>
      <c r="G219" s="26" t="str">
        <f>Source!DF65</f>
        <v>)*1,25</v>
      </c>
      <c r="H219" s="28">
        <f>ROUND(Source!AE65*Source!I65, 2)</f>
        <v>3.03</v>
      </c>
      <c r="I219" s="26"/>
      <c r="J219" s="26">
        <f>IF(Source!BS65&lt;&gt; 0, Source!BS65, 1)</f>
        <v>6.53</v>
      </c>
      <c r="K219" s="28">
        <f>Source!R65</f>
        <v>19.78</v>
      </c>
      <c r="L219" s="27"/>
      <c r="R219">
        <f>H219</f>
        <v>3.03</v>
      </c>
    </row>
    <row r="220" spans="1:26" ht="14.25" x14ac:dyDescent="0.2">
      <c r="A220" s="40"/>
      <c r="B220" s="41"/>
      <c r="C220" s="41" t="s">
        <v>1385</v>
      </c>
      <c r="D220" s="24"/>
      <c r="E220" s="10"/>
      <c r="F220" s="25">
        <f>Source!AL65</f>
        <v>692.62</v>
      </c>
      <c r="G220" s="26" t="str">
        <f>Source!DD65</f>
        <v/>
      </c>
      <c r="H220" s="25">
        <f>ROUND(Source!AC65*Source!I65, 2)</f>
        <v>315</v>
      </c>
      <c r="I220" s="26"/>
      <c r="J220" s="26">
        <f>IF(Source!BC65&lt;&gt; 0, Source!BC65, 1)</f>
        <v>6.53</v>
      </c>
      <c r="K220" s="25">
        <f>Source!P65</f>
        <v>2056.9699999999998</v>
      </c>
      <c r="L220" s="27"/>
    </row>
    <row r="221" spans="1:26" ht="14.25" x14ac:dyDescent="0.2">
      <c r="A221" s="40"/>
      <c r="B221" s="41"/>
      <c r="C221" s="41" t="s">
        <v>1380</v>
      </c>
      <c r="D221" s="24" t="s">
        <v>1381</v>
      </c>
      <c r="E221" s="10">
        <f>Source!BZ65</f>
        <v>123</v>
      </c>
      <c r="F221" s="58" t="str">
        <f>CONCATENATE(" )", Source!DL65, Source!FT65, "=", Source!FX65)</f>
        <v xml:space="preserve"> )*0,9=110,7</v>
      </c>
      <c r="G221" s="59"/>
      <c r="H221" s="25">
        <f>SUM(S215:S223)</f>
        <v>174.19</v>
      </c>
      <c r="I221" s="29"/>
      <c r="J221" s="23">
        <f>Source!AT65</f>
        <v>111</v>
      </c>
      <c r="K221" s="25">
        <f>SUM(T215:T223)</f>
        <v>1140.5</v>
      </c>
      <c r="L221" s="27"/>
    </row>
    <row r="222" spans="1:26" ht="14.25" x14ac:dyDescent="0.2">
      <c r="A222" s="40"/>
      <c r="B222" s="41"/>
      <c r="C222" s="41" t="s">
        <v>1382</v>
      </c>
      <c r="D222" s="24" t="s">
        <v>1381</v>
      </c>
      <c r="E222" s="10">
        <f>Source!CA65</f>
        <v>75</v>
      </c>
      <c r="F222" s="58" t="str">
        <f>CONCATENATE(" )", Source!DM65, Source!FU65, "=", Source!FY65)</f>
        <v xml:space="preserve"> )*0,85=63,75</v>
      </c>
      <c r="G222" s="59"/>
      <c r="H222" s="25">
        <f>SUM(U215:U223)</f>
        <v>100.31</v>
      </c>
      <c r="I222" s="29"/>
      <c r="J222" s="23">
        <f>Source!AU65</f>
        <v>64</v>
      </c>
      <c r="K222" s="25">
        <f>SUM(V215:V223)</f>
        <v>657.59</v>
      </c>
      <c r="L222" s="27"/>
    </row>
    <row r="223" spans="1:26" ht="14.25" x14ac:dyDescent="0.2">
      <c r="A223" s="42"/>
      <c r="B223" s="43"/>
      <c r="C223" s="43" t="s">
        <v>1383</v>
      </c>
      <c r="D223" s="30" t="s">
        <v>1384</v>
      </c>
      <c r="E223" s="31">
        <f>Source!AQ65</f>
        <v>26.97</v>
      </c>
      <c r="F223" s="32"/>
      <c r="G223" s="33" t="str">
        <f>Source!DI65</f>
        <v>)*1,15</v>
      </c>
      <c r="H223" s="32"/>
      <c r="I223" s="33"/>
      <c r="J223" s="33"/>
      <c r="K223" s="32"/>
      <c r="L223" s="34">
        <f>Source!U65</f>
        <v>14.105849399999997</v>
      </c>
    </row>
    <row r="224" spans="1:26" ht="15" x14ac:dyDescent="0.25">
      <c r="G224" s="57">
        <f>H217+H218+H220+H221+H222</f>
        <v>833.19</v>
      </c>
      <c r="H224" s="57"/>
      <c r="J224" s="57">
        <f>K217+K218+K220+K221+K222</f>
        <v>5446.3600000000006</v>
      </c>
      <c r="K224" s="57"/>
      <c r="L224" s="35">
        <f>Source!U65</f>
        <v>14.105849399999997</v>
      </c>
      <c r="O224" s="21">
        <f>G224</f>
        <v>833.19</v>
      </c>
      <c r="P224" s="21">
        <f>J224</f>
        <v>5446.3600000000006</v>
      </c>
      <c r="Q224" s="21">
        <f>L224</f>
        <v>14.105849399999997</v>
      </c>
      <c r="W224">
        <f>IF(Source!BI65&lt;=1,H217+H218+H220+H221+H222, 0)</f>
        <v>833.19</v>
      </c>
      <c r="X224">
        <f>IF(Source!BI65=2,H217+H218+H220+H221+H222, 0)</f>
        <v>0</v>
      </c>
      <c r="Y224">
        <f>IF(Source!BI65=3,H217+H218+H220+H221+H222, 0)</f>
        <v>0</v>
      </c>
      <c r="Z224">
        <f>IF(Source!BI65=4,H217+H218+H220+H221+H222, 0)</f>
        <v>0</v>
      </c>
    </row>
    <row r="225" spans="1:26" ht="57" x14ac:dyDescent="0.2">
      <c r="A225" s="40" t="str">
        <f>Source!E66</f>
        <v>21</v>
      </c>
      <c r="B225" s="41" t="str">
        <f>Source!F66</f>
        <v>11-01-004-06</v>
      </c>
      <c r="C225" s="41" t="str">
        <f>Source!G66</f>
        <v>Устройство гидроизоляции обмазочной на каждый последующий слой толщиной 1 мм добавлять к расценке 11-01-004-05</v>
      </c>
      <c r="D225" s="24" t="str">
        <f>Source!H66</f>
        <v>100 м2</v>
      </c>
      <c r="E225" s="10">
        <f>Source!I66</f>
        <v>0.45479999999999998</v>
      </c>
      <c r="F225" s="25">
        <f>Source!AL66+Source!AM66+Source!AO66</f>
        <v>336.46</v>
      </c>
      <c r="G225" s="26"/>
      <c r="H225" s="25"/>
      <c r="I225" s="26" t="str">
        <f>Source!BO66</f>
        <v/>
      </c>
      <c r="J225" s="26"/>
      <c r="K225" s="25"/>
      <c r="L225" s="27"/>
      <c r="S225">
        <f>ROUND((Source!FX66/100)*((ROUND(Source!AF66*Source!I66, 2)+ROUND(Source!AE66*Source!I66, 2))), 2)</f>
        <v>59.51</v>
      </c>
      <c r="T225">
        <f>Source!X66</f>
        <v>389.62</v>
      </c>
      <c r="U225">
        <f>ROUND((Source!FY66/100)*((ROUND(Source!AF66*Source!I66, 2)+ROUND(Source!AE66*Source!I66, 2))), 2)</f>
        <v>34.270000000000003</v>
      </c>
      <c r="V225">
        <f>Source!Y66</f>
        <v>224.65</v>
      </c>
    </row>
    <row r="226" spans="1:26" x14ac:dyDescent="0.2">
      <c r="C226" s="20" t="str">
        <f>"Объем: "&amp;Source!I66&amp;"=45,48/"&amp;"100"</f>
        <v>Объем: 0,4548=45,48/100</v>
      </c>
    </row>
    <row r="227" spans="1:26" ht="14.25" x14ac:dyDescent="0.2">
      <c r="A227" s="40"/>
      <c r="B227" s="41"/>
      <c r="C227" s="41" t="s">
        <v>1378</v>
      </c>
      <c r="D227" s="24"/>
      <c r="E227" s="10"/>
      <c r="F227" s="25">
        <f>Source!AO66</f>
        <v>99.55</v>
      </c>
      <c r="G227" s="26" t="str">
        <f>Source!DG66</f>
        <v>)*1,15</v>
      </c>
      <c r="H227" s="25">
        <f>ROUND(Source!AF66*Source!I66, 2)</f>
        <v>52.07</v>
      </c>
      <c r="I227" s="26"/>
      <c r="J227" s="26">
        <f>IF(Source!BA66&lt;&gt; 0, Source!BA66, 1)</f>
        <v>6.53</v>
      </c>
      <c r="K227" s="25">
        <f>Source!S66</f>
        <v>339.99</v>
      </c>
      <c r="L227" s="27"/>
      <c r="R227">
        <f>H227</f>
        <v>52.07</v>
      </c>
    </row>
    <row r="228" spans="1:26" ht="14.25" x14ac:dyDescent="0.2">
      <c r="A228" s="40"/>
      <c r="B228" s="41"/>
      <c r="C228" s="41" t="s">
        <v>272</v>
      </c>
      <c r="D228" s="24"/>
      <c r="E228" s="10"/>
      <c r="F228" s="25">
        <f>Source!AM66</f>
        <v>81</v>
      </c>
      <c r="G228" s="26" t="str">
        <f>Source!DE66</f>
        <v>)*1,25</v>
      </c>
      <c r="H228" s="25">
        <f>ROUND(Source!AD66*Source!I66, 2)</f>
        <v>46.05</v>
      </c>
      <c r="I228" s="26"/>
      <c r="J228" s="26">
        <f>IF(Source!BB66&lt;&gt; 0, Source!BB66, 1)</f>
        <v>6.53</v>
      </c>
      <c r="K228" s="25">
        <f>Source!Q66</f>
        <v>300.7</v>
      </c>
      <c r="L228" s="27"/>
    </row>
    <row r="229" spans="1:26" ht="14.25" x14ac:dyDescent="0.2">
      <c r="A229" s="40"/>
      <c r="B229" s="41"/>
      <c r="C229" s="41" t="s">
        <v>1379</v>
      </c>
      <c r="D229" s="24"/>
      <c r="E229" s="10"/>
      <c r="F229" s="25">
        <f>Source!AN66</f>
        <v>2.97</v>
      </c>
      <c r="G229" s="26" t="str">
        <f>Source!DF66</f>
        <v>)*1,25</v>
      </c>
      <c r="H229" s="28">
        <f>ROUND(Source!AE66*Source!I66, 2)</f>
        <v>1.69</v>
      </c>
      <c r="I229" s="26"/>
      <c r="J229" s="26">
        <f>IF(Source!BS66&lt;&gt; 0, Source!BS66, 1)</f>
        <v>6.53</v>
      </c>
      <c r="K229" s="28">
        <f>Source!R66</f>
        <v>11.02</v>
      </c>
      <c r="L229" s="27"/>
      <c r="R229">
        <f>H229</f>
        <v>1.69</v>
      </c>
    </row>
    <row r="230" spans="1:26" ht="14.25" x14ac:dyDescent="0.2">
      <c r="A230" s="40"/>
      <c r="B230" s="41"/>
      <c r="C230" s="41" t="s">
        <v>1385</v>
      </c>
      <c r="D230" s="24"/>
      <c r="E230" s="10"/>
      <c r="F230" s="25">
        <f>Source!AL66</f>
        <v>155.91</v>
      </c>
      <c r="G230" s="26" t="str">
        <f>Source!DD66</f>
        <v/>
      </c>
      <c r="H230" s="25">
        <f>ROUND(Source!AC66*Source!I66, 2)</f>
        <v>70.91</v>
      </c>
      <c r="I230" s="26"/>
      <c r="J230" s="26">
        <f>IF(Source!BC66&lt;&gt; 0, Source!BC66, 1)</f>
        <v>6.53</v>
      </c>
      <c r="K230" s="25">
        <f>Source!P66</f>
        <v>463.03</v>
      </c>
      <c r="L230" s="27"/>
    </row>
    <row r="231" spans="1:26" ht="14.25" x14ac:dyDescent="0.2">
      <c r="A231" s="40"/>
      <c r="B231" s="41"/>
      <c r="C231" s="41" t="s">
        <v>1380</v>
      </c>
      <c r="D231" s="24" t="s">
        <v>1381</v>
      </c>
      <c r="E231" s="10">
        <f>Source!BZ66</f>
        <v>123</v>
      </c>
      <c r="F231" s="58" t="str">
        <f>CONCATENATE(" )", Source!DL66, Source!FT66, "=", Source!FX66)</f>
        <v xml:space="preserve"> )*0,9=110,7</v>
      </c>
      <c r="G231" s="59"/>
      <c r="H231" s="25">
        <f>SUM(S225:S233)</f>
        <v>59.51</v>
      </c>
      <c r="I231" s="29"/>
      <c r="J231" s="23">
        <f>Source!AT66</f>
        <v>111</v>
      </c>
      <c r="K231" s="25">
        <f>SUM(T225:T233)</f>
        <v>389.62</v>
      </c>
      <c r="L231" s="27"/>
    </row>
    <row r="232" spans="1:26" ht="14.25" x14ac:dyDescent="0.2">
      <c r="A232" s="40"/>
      <c r="B232" s="41"/>
      <c r="C232" s="41" t="s">
        <v>1382</v>
      </c>
      <c r="D232" s="24" t="s">
        <v>1381</v>
      </c>
      <c r="E232" s="10">
        <f>Source!CA66</f>
        <v>75</v>
      </c>
      <c r="F232" s="58" t="str">
        <f>CONCATENATE(" )", Source!DM66, Source!FU66, "=", Source!FY66)</f>
        <v xml:space="preserve"> )*0,85=63,75</v>
      </c>
      <c r="G232" s="59"/>
      <c r="H232" s="25">
        <f>SUM(U225:U233)</f>
        <v>34.270000000000003</v>
      </c>
      <c r="I232" s="29"/>
      <c r="J232" s="23">
        <f>Source!AU66</f>
        <v>64</v>
      </c>
      <c r="K232" s="25">
        <f>SUM(V225:V233)</f>
        <v>224.65</v>
      </c>
      <c r="L232" s="27"/>
    </row>
    <row r="233" spans="1:26" ht="14.25" x14ac:dyDescent="0.2">
      <c r="A233" s="42"/>
      <c r="B233" s="43"/>
      <c r="C233" s="43" t="s">
        <v>1383</v>
      </c>
      <c r="D233" s="30" t="s">
        <v>1384</v>
      </c>
      <c r="E233" s="31">
        <f>Source!AQ66</f>
        <v>9.1</v>
      </c>
      <c r="F233" s="32"/>
      <c r="G233" s="33" t="str">
        <f>Source!DI66</f>
        <v>)*1,15</v>
      </c>
      <c r="H233" s="32"/>
      <c r="I233" s="33"/>
      <c r="J233" s="33"/>
      <c r="K233" s="32"/>
      <c r="L233" s="34">
        <f>Source!U66</f>
        <v>4.7594819999999993</v>
      </c>
    </row>
    <row r="234" spans="1:26" ht="15" x14ac:dyDescent="0.25">
      <c r="G234" s="57">
        <f>H227+H228+H230+H231+H232</f>
        <v>262.81</v>
      </c>
      <c r="H234" s="57"/>
      <c r="J234" s="57">
        <f>K227+K228+K230+K231+K232</f>
        <v>1717.9900000000002</v>
      </c>
      <c r="K234" s="57"/>
      <c r="L234" s="35">
        <f>Source!U66</f>
        <v>4.7594819999999993</v>
      </c>
      <c r="O234" s="21">
        <f>G234</f>
        <v>262.81</v>
      </c>
      <c r="P234" s="21">
        <f>J234</f>
        <v>1717.9900000000002</v>
      </c>
      <c r="Q234" s="21">
        <f>L234</f>
        <v>4.7594819999999993</v>
      </c>
      <c r="W234">
        <f>IF(Source!BI66&lt;=1,H227+H228+H230+H231+H232, 0)</f>
        <v>262.81</v>
      </c>
      <c r="X234">
        <f>IF(Source!BI66=2,H227+H228+H230+H231+H232, 0)</f>
        <v>0</v>
      </c>
      <c r="Y234">
        <f>IF(Source!BI66=3,H227+H228+H230+H231+H232, 0)</f>
        <v>0</v>
      </c>
      <c r="Z234">
        <f>IF(Source!BI66=4,H227+H228+H230+H231+H232, 0)</f>
        <v>0</v>
      </c>
    </row>
    <row r="235" spans="1:26" ht="28.5" x14ac:dyDescent="0.2">
      <c r="A235" s="40" t="str">
        <f>Source!E67</f>
        <v>22</v>
      </c>
      <c r="B235" s="41" t="str">
        <f>Source!F67</f>
        <v>11-01-011-01</v>
      </c>
      <c r="C235" s="41" t="str">
        <f>Source!G67</f>
        <v>Устройство стяжек цементных толщиной 20 мм (толщ. 70 мм)</v>
      </c>
      <c r="D235" s="24" t="str">
        <f>Source!H67</f>
        <v>100 м2</v>
      </c>
      <c r="E235" s="10">
        <f>Source!I67</f>
        <v>0.38200000000000001</v>
      </c>
      <c r="F235" s="25">
        <f>Source!AL67+Source!AM67+Source!AO67</f>
        <v>366.49</v>
      </c>
      <c r="G235" s="26"/>
      <c r="H235" s="25"/>
      <c r="I235" s="26" t="str">
        <f>Source!BO67</f>
        <v/>
      </c>
      <c r="J235" s="26"/>
      <c r="K235" s="25"/>
      <c r="L235" s="27"/>
      <c r="S235">
        <f>ROUND((Source!FX67/100)*((ROUND(Source!AF67*Source!I67, 2)+ROUND(Source!AE67*Source!I67, 2))), 2)</f>
        <v>161.62</v>
      </c>
      <c r="T235">
        <f>Source!X67</f>
        <v>1058.29</v>
      </c>
      <c r="U235">
        <f>ROUND((Source!FY67/100)*((ROUND(Source!AF67*Source!I67, 2)+ROUND(Source!AE67*Source!I67, 2))), 2)</f>
        <v>93.08</v>
      </c>
      <c r="V235">
        <f>Source!Y67</f>
        <v>610.17999999999995</v>
      </c>
    </row>
    <row r="236" spans="1:26" x14ac:dyDescent="0.2">
      <c r="C236" s="20" t="str">
        <f>"Объем: "&amp;Source!I67&amp;"=38,2/"&amp;"100"</f>
        <v>Объем: 0,382=38,2/100</v>
      </c>
    </row>
    <row r="237" spans="1:26" ht="14.25" x14ac:dyDescent="0.2">
      <c r="A237" s="40"/>
      <c r="B237" s="41"/>
      <c r="C237" s="41" t="s">
        <v>1378</v>
      </c>
      <c r="D237" s="24"/>
      <c r="E237" s="10"/>
      <c r="F237" s="25">
        <f>Source!AO67</f>
        <v>313.70999999999998</v>
      </c>
      <c r="G237" s="26" t="str">
        <f>Source!DG67</f>
        <v>)*1,15</v>
      </c>
      <c r="H237" s="25">
        <f>ROUND(Source!AF67*Source!I67, 2)</f>
        <v>137.81</v>
      </c>
      <c r="I237" s="26"/>
      <c r="J237" s="26">
        <f>IF(Source!BA67&lt;&gt; 0, Source!BA67, 1)</f>
        <v>6.53</v>
      </c>
      <c r="K237" s="25">
        <f>Source!S67</f>
        <v>899.93</v>
      </c>
      <c r="L237" s="27"/>
      <c r="R237">
        <f>H237</f>
        <v>137.81</v>
      </c>
    </row>
    <row r="238" spans="1:26" ht="14.25" x14ac:dyDescent="0.2">
      <c r="A238" s="40"/>
      <c r="B238" s="41"/>
      <c r="C238" s="41" t="s">
        <v>272</v>
      </c>
      <c r="D238" s="24"/>
      <c r="E238" s="10"/>
      <c r="F238" s="25">
        <f>Source!AM67</f>
        <v>44.24</v>
      </c>
      <c r="G238" s="26" t="str">
        <f>Source!DE67</f>
        <v>)*1,25</v>
      </c>
      <c r="H238" s="25">
        <f>ROUND(Source!AD67*Source!I67, 2)</f>
        <v>21.12</v>
      </c>
      <c r="I238" s="26"/>
      <c r="J238" s="26">
        <f>IF(Source!BB67&lt;&gt; 0, Source!BB67, 1)</f>
        <v>6.53</v>
      </c>
      <c r="K238" s="25">
        <f>Source!Q67</f>
        <v>137.94</v>
      </c>
      <c r="L238" s="27"/>
    </row>
    <row r="239" spans="1:26" ht="14.25" x14ac:dyDescent="0.2">
      <c r="A239" s="40"/>
      <c r="B239" s="41"/>
      <c r="C239" s="41" t="s">
        <v>1379</v>
      </c>
      <c r="D239" s="24"/>
      <c r="E239" s="10"/>
      <c r="F239" s="25">
        <f>Source!AN67</f>
        <v>17.149999999999999</v>
      </c>
      <c r="G239" s="26" t="str">
        <f>Source!DF67</f>
        <v>)*1,25</v>
      </c>
      <c r="H239" s="28">
        <f>ROUND(Source!AE67*Source!I67, 2)</f>
        <v>8.19</v>
      </c>
      <c r="I239" s="26"/>
      <c r="J239" s="26">
        <f>IF(Source!BS67&lt;&gt; 0, Source!BS67, 1)</f>
        <v>6.53</v>
      </c>
      <c r="K239" s="28">
        <f>Source!R67</f>
        <v>53.48</v>
      </c>
      <c r="L239" s="27"/>
      <c r="R239">
        <f>H239</f>
        <v>8.19</v>
      </c>
    </row>
    <row r="240" spans="1:26" ht="14.25" x14ac:dyDescent="0.2">
      <c r="A240" s="40"/>
      <c r="B240" s="41"/>
      <c r="C240" s="41" t="s">
        <v>1385</v>
      </c>
      <c r="D240" s="24"/>
      <c r="E240" s="10"/>
      <c r="F240" s="25">
        <f>Source!AL67</f>
        <v>8.5399999999999991</v>
      </c>
      <c r="G240" s="26" t="str">
        <f>Source!DD67</f>
        <v/>
      </c>
      <c r="H240" s="25">
        <f>ROUND(Source!AC67*Source!I67, 2)</f>
        <v>3.26</v>
      </c>
      <c r="I240" s="26"/>
      <c r="J240" s="26">
        <f>IF(Source!BC67&lt;&gt; 0, Source!BC67, 1)</f>
        <v>6.53</v>
      </c>
      <c r="K240" s="25">
        <f>Source!P67</f>
        <v>21.3</v>
      </c>
      <c r="L240" s="27"/>
    </row>
    <row r="241" spans="1:26" ht="14.25" x14ac:dyDescent="0.2">
      <c r="A241" s="40"/>
      <c r="B241" s="41"/>
      <c r="C241" s="41" t="s">
        <v>1380</v>
      </c>
      <c r="D241" s="24" t="s">
        <v>1381</v>
      </c>
      <c r="E241" s="10">
        <f>Source!BZ67</f>
        <v>123</v>
      </c>
      <c r="F241" s="58" t="str">
        <f>CONCATENATE(" )", Source!DL67, Source!FT67, "=", Source!FX67)</f>
        <v xml:space="preserve"> )*0,9=110,7</v>
      </c>
      <c r="G241" s="59"/>
      <c r="H241" s="25">
        <f>SUM(S235:S245)</f>
        <v>161.62</v>
      </c>
      <c r="I241" s="29"/>
      <c r="J241" s="23">
        <f>Source!AT67</f>
        <v>111</v>
      </c>
      <c r="K241" s="25">
        <f>SUM(T235:T245)</f>
        <v>1058.29</v>
      </c>
      <c r="L241" s="27"/>
    </row>
    <row r="242" spans="1:26" ht="14.25" x14ac:dyDescent="0.2">
      <c r="A242" s="40"/>
      <c r="B242" s="41"/>
      <c r="C242" s="41" t="s">
        <v>1382</v>
      </c>
      <c r="D242" s="24" t="s">
        <v>1381</v>
      </c>
      <c r="E242" s="10">
        <f>Source!CA67</f>
        <v>75</v>
      </c>
      <c r="F242" s="58" t="str">
        <f>CONCATENATE(" )", Source!DM67, Source!FU67, "=", Source!FY67)</f>
        <v xml:space="preserve"> )*0,85=63,75</v>
      </c>
      <c r="G242" s="59"/>
      <c r="H242" s="25">
        <f>SUM(U235:U245)</f>
        <v>93.08</v>
      </c>
      <c r="I242" s="29"/>
      <c r="J242" s="23">
        <f>Source!AU67</f>
        <v>64</v>
      </c>
      <c r="K242" s="25">
        <f>SUM(V235:V245)</f>
        <v>610.17999999999995</v>
      </c>
      <c r="L242" s="27"/>
    </row>
    <row r="243" spans="1:26" ht="14.25" x14ac:dyDescent="0.2">
      <c r="A243" s="40"/>
      <c r="B243" s="41"/>
      <c r="C243" s="41" t="s">
        <v>1383</v>
      </c>
      <c r="D243" s="24" t="s">
        <v>1384</v>
      </c>
      <c r="E243" s="10">
        <f>Source!AQ67</f>
        <v>39.51</v>
      </c>
      <c r="F243" s="25"/>
      <c r="G243" s="26" t="str">
        <f>Source!DI67</f>
        <v>)*1,15</v>
      </c>
      <c r="H243" s="25"/>
      <c r="I243" s="26"/>
      <c r="J243" s="26"/>
      <c r="K243" s="25"/>
      <c r="L243" s="36">
        <f>Source!U67</f>
        <v>17.356742999999998</v>
      </c>
    </row>
    <row r="244" spans="1:26" ht="28.5" x14ac:dyDescent="0.2">
      <c r="A244" s="40" t="str">
        <f>Source!E68</f>
        <v>22,1</v>
      </c>
      <c r="B244" s="41" t="str">
        <f>Source!F68</f>
        <v>04.3.01.09</v>
      </c>
      <c r="C244" s="41" t="str">
        <f>Source!G68</f>
        <v>Раствор готовый кладочный тяжелый цементный</v>
      </c>
      <c r="D244" s="24" t="str">
        <f>Source!H68</f>
        <v>м3</v>
      </c>
      <c r="E244" s="10">
        <f>Source!I68</f>
        <v>0.77927999999999997</v>
      </c>
      <c r="F244" s="25">
        <f>Source!AL68+Source!AM68+Source!AO68</f>
        <v>0</v>
      </c>
      <c r="G244" s="39" t="s">
        <v>3</v>
      </c>
      <c r="H244" s="25">
        <f>ROUND(Source!AC68*Source!I68, 2)+ROUND(Source!AD68*Source!I68, 2)+ROUND(Source!AF68*Source!I68, 2)</f>
        <v>0</v>
      </c>
      <c r="I244" s="26"/>
      <c r="J244" s="26">
        <f>IF(Source!BC68&lt;&gt; 0, Source!BC68, 1)</f>
        <v>6.53</v>
      </c>
      <c r="K244" s="25">
        <f>Source!O68</f>
        <v>0</v>
      </c>
      <c r="L244" s="27"/>
      <c r="S244">
        <f>ROUND((Source!FX68/100)*((ROUND(Source!AF68*Source!I68, 2)+ROUND(Source!AE68*Source!I68, 2))), 2)</f>
        <v>0</v>
      </c>
      <c r="T244">
        <f>Source!X68</f>
        <v>0</v>
      </c>
      <c r="U244">
        <f>ROUND((Source!FY68/100)*((ROUND(Source!AF68*Source!I68, 2)+ROUND(Source!AE68*Source!I68, 2))), 2)</f>
        <v>0</v>
      </c>
      <c r="V244">
        <f>Source!Y68</f>
        <v>0</v>
      </c>
      <c r="W244">
        <f>IF(Source!BI68&lt;=1,H244, 0)</f>
        <v>0</v>
      </c>
      <c r="X244">
        <f>IF(Source!BI68=2,H244, 0)</f>
        <v>0</v>
      </c>
      <c r="Y244">
        <f>IF(Source!BI68=3,H244, 0)</f>
        <v>0</v>
      </c>
      <c r="Z244">
        <f>IF(Source!BI68=4,H244, 0)</f>
        <v>0</v>
      </c>
    </row>
    <row r="245" spans="1:26" ht="28.5" x14ac:dyDescent="0.2">
      <c r="A245" s="42" t="str">
        <f>Source!E69</f>
        <v>22,2</v>
      </c>
      <c r="B245" s="43" t="str">
        <f>Source!F69</f>
        <v>04.3.01.09-0015</v>
      </c>
      <c r="C245" s="43" t="str">
        <f>Source!G69</f>
        <v>Раствор готовый кладочный цементный марки 150</v>
      </c>
      <c r="D245" s="30" t="str">
        <f>Source!H69</f>
        <v>м3</v>
      </c>
      <c r="E245" s="31">
        <f>Source!I69</f>
        <v>0.77927999999999997</v>
      </c>
      <c r="F245" s="32">
        <f>Source!AL69+Source!AM69+Source!AO69</f>
        <v>548.29999999999995</v>
      </c>
      <c r="G245" s="37" t="s">
        <v>3</v>
      </c>
      <c r="H245" s="32">
        <f>ROUND(Source!AC69*Source!I69, 2)+ROUND(Source!AD69*Source!I69, 2)+ROUND(Source!AF69*Source!I69, 2)</f>
        <v>427.28</v>
      </c>
      <c r="I245" s="33"/>
      <c r="J245" s="33">
        <f>IF(Source!BC69&lt;&gt; 0, Source!BC69, 1)</f>
        <v>6.53</v>
      </c>
      <c r="K245" s="32">
        <f>Source!O69</f>
        <v>2790.13</v>
      </c>
      <c r="L245" s="38"/>
      <c r="S245">
        <f>ROUND((Source!FX69/100)*((ROUND(Source!AF69*Source!I69, 2)+ROUND(Source!AE69*Source!I69, 2))), 2)</f>
        <v>0</v>
      </c>
      <c r="T245">
        <f>Source!X69</f>
        <v>0</v>
      </c>
      <c r="U245">
        <f>ROUND((Source!FY69/100)*((ROUND(Source!AF69*Source!I69, 2)+ROUND(Source!AE69*Source!I69, 2))), 2)</f>
        <v>0</v>
      </c>
      <c r="V245">
        <f>Source!Y69</f>
        <v>0</v>
      </c>
      <c r="W245">
        <f>IF(Source!BI69&lt;=1,H245, 0)</f>
        <v>427.28</v>
      </c>
      <c r="X245">
        <f>IF(Source!BI69=2,H245, 0)</f>
        <v>0</v>
      </c>
      <c r="Y245">
        <f>IF(Source!BI69=3,H245, 0)</f>
        <v>0</v>
      </c>
      <c r="Z245">
        <f>IF(Source!BI69=4,H245, 0)</f>
        <v>0</v>
      </c>
    </row>
    <row r="246" spans="1:26" ht="15" x14ac:dyDescent="0.25">
      <c r="G246" s="57">
        <f>H237+H238+H240+H241+H242+SUM(H244:H245)</f>
        <v>844.17</v>
      </c>
      <c r="H246" s="57"/>
      <c r="J246" s="57">
        <f>K237+K238+K240+K241+K242+SUM(K244:K245)</f>
        <v>5517.77</v>
      </c>
      <c r="K246" s="57"/>
      <c r="L246" s="35">
        <f>Source!U67</f>
        <v>17.356742999999998</v>
      </c>
      <c r="O246" s="21">
        <f>G246</f>
        <v>844.17</v>
      </c>
      <c r="P246" s="21">
        <f>J246</f>
        <v>5517.77</v>
      </c>
      <c r="Q246" s="21">
        <f>L246</f>
        <v>17.356742999999998</v>
      </c>
      <c r="W246">
        <f>IF(Source!BI67&lt;=1,H237+H238+H240+H241+H242, 0)</f>
        <v>416.89</v>
      </c>
      <c r="X246">
        <f>IF(Source!BI67=2,H237+H238+H240+H241+H242, 0)</f>
        <v>0</v>
      </c>
      <c r="Y246">
        <f>IF(Source!BI67=3,H237+H238+H240+H241+H242, 0)</f>
        <v>0</v>
      </c>
      <c r="Z246">
        <f>IF(Source!BI67=4,H237+H238+H240+H241+H242, 0)</f>
        <v>0</v>
      </c>
    </row>
    <row r="247" spans="1:26" ht="57" x14ac:dyDescent="0.2">
      <c r="A247" s="40" t="str">
        <f>Source!E70</f>
        <v>23</v>
      </c>
      <c r="B247" s="41" t="str">
        <f>Source!F70</f>
        <v>11-01-011-02</v>
      </c>
      <c r="C247" s="41" t="str">
        <f>Source!G70</f>
        <v>Устройство стяжек на каждые 5 мм изменения толщины стяжки добавлять или исключать к расценке 11-01-011-01</v>
      </c>
      <c r="D247" s="24" t="str">
        <f>Source!H70</f>
        <v>100 м2</v>
      </c>
      <c r="E247" s="10">
        <f>Source!I70</f>
        <v>0.38200000000000001</v>
      </c>
      <c r="F247" s="25">
        <f>Source!AL70+Source!AM70+Source!AO70</f>
        <v>11.69</v>
      </c>
      <c r="G247" s="26"/>
      <c r="H247" s="25"/>
      <c r="I247" s="26" t="str">
        <f>Source!BO70</f>
        <v/>
      </c>
      <c r="J247" s="26"/>
      <c r="K247" s="25"/>
      <c r="L247" s="27"/>
      <c r="S247">
        <f>ROUND((Source!FX70/100)*((ROUND(Source!AF70*Source!I70, 2)+ROUND(Source!AE70*Source!I70, 2))), 2)</f>
        <v>30.89</v>
      </c>
      <c r="T247">
        <f>Source!X70</f>
        <v>202.24</v>
      </c>
      <c r="U247">
        <f>ROUND((Source!FY70/100)*((ROUND(Source!AF70*Source!I70, 2)+ROUND(Source!AE70*Source!I70, 2))), 2)</f>
        <v>17.79</v>
      </c>
      <c r="V247">
        <f>Source!Y70</f>
        <v>116.61</v>
      </c>
    </row>
    <row r="248" spans="1:26" x14ac:dyDescent="0.2">
      <c r="C248" s="20" t="str">
        <f>"Объем: "&amp;Source!I70&amp;"=38,2/"&amp;"100"</f>
        <v>Объем: 0,382=38,2/100</v>
      </c>
    </row>
    <row r="249" spans="1:26" ht="14.25" x14ac:dyDescent="0.2">
      <c r="A249" s="40"/>
      <c r="B249" s="41"/>
      <c r="C249" s="41" t="s">
        <v>1378</v>
      </c>
      <c r="D249" s="24"/>
      <c r="E249" s="10"/>
      <c r="F249" s="25">
        <f>Source!AO70</f>
        <v>3.97</v>
      </c>
      <c r="G249" s="26" t="str">
        <f>Source!DG70</f>
        <v>*9)*1,15</v>
      </c>
      <c r="H249" s="25">
        <f>ROUND(Source!AF70*Source!I70, 2)</f>
        <v>15.7</v>
      </c>
      <c r="I249" s="26"/>
      <c r="J249" s="26">
        <f>IF(Source!BA70&lt;&gt; 0, Source!BA70, 1)</f>
        <v>6.53</v>
      </c>
      <c r="K249" s="25">
        <f>Source!S70</f>
        <v>102.5</v>
      </c>
      <c r="L249" s="27"/>
      <c r="R249">
        <f>H249</f>
        <v>15.7</v>
      </c>
    </row>
    <row r="250" spans="1:26" ht="14.25" x14ac:dyDescent="0.2">
      <c r="A250" s="40"/>
      <c r="B250" s="41"/>
      <c r="C250" s="41" t="s">
        <v>272</v>
      </c>
      <c r="D250" s="24"/>
      <c r="E250" s="10"/>
      <c r="F250" s="25">
        <f>Source!AM70</f>
        <v>7.72</v>
      </c>
      <c r="G250" s="26" t="str">
        <f>Source!DE70</f>
        <v>*9)*1,25</v>
      </c>
      <c r="H250" s="25">
        <f>ROUND(Source!AD70*Source!I70, 2)</f>
        <v>33.18</v>
      </c>
      <c r="I250" s="26"/>
      <c r="J250" s="26">
        <f>IF(Source!BB70&lt;&gt; 0, Source!BB70, 1)</f>
        <v>6.53</v>
      </c>
      <c r="K250" s="25">
        <f>Source!Q70</f>
        <v>216.64</v>
      </c>
      <c r="L250" s="27"/>
    </row>
    <row r="251" spans="1:26" ht="14.25" x14ac:dyDescent="0.2">
      <c r="A251" s="40"/>
      <c r="B251" s="41"/>
      <c r="C251" s="41" t="s">
        <v>1379</v>
      </c>
      <c r="D251" s="24"/>
      <c r="E251" s="10"/>
      <c r="F251" s="25">
        <f>Source!AN70</f>
        <v>2.84</v>
      </c>
      <c r="G251" s="26" t="str">
        <f>Source!DF70</f>
        <v>*9)*1,25</v>
      </c>
      <c r="H251" s="28">
        <f>ROUND(Source!AE70*Source!I70, 2)</f>
        <v>12.2</v>
      </c>
      <c r="I251" s="26"/>
      <c r="J251" s="26">
        <f>IF(Source!BS70&lt;&gt; 0, Source!BS70, 1)</f>
        <v>6.53</v>
      </c>
      <c r="K251" s="28">
        <f>Source!R70</f>
        <v>79.7</v>
      </c>
      <c r="L251" s="27"/>
      <c r="R251">
        <f>H251</f>
        <v>12.2</v>
      </c>
    </row>
    <row r="252" spans="1:26" ht="14.25" x14ac:dyDescent="0.2">
      <c r="A252" s="40"/>
      <c r="B252" s="41"/>
      <c r="C252" s="41" t="s">
        <v>1380</v>
      </c>
      <c r="D252" s="24" t="s">
        <v>1381</v>
      </c>
      <c r="E252" s="10">
        <f>Source!BZ70</f>
        <v>123</v>
      </c>
      <c r="F252" s="58" t="str">
        <f>CONCATENATE(" )", Source!DL70, Source!FT70, "=", Source!FX70)</f>
        <v xml:space="preserve"> )*0,9=110,7</v>
      </c>
      <c r="G252" s="59"/>
      <c r="H252" s="25">
        <f>SUM(S247:S255)</f>
        <v>30.89</v>
      </c>
      <c r="I252" s="29"/>
      <c r="J252" s="23">
        <f>Source!AT70</f>
        <v>111</v>
      </c>
      <c r="K252" s="25">
        <f>SUM(T247:T255)</f>
        <v>202.24</v>
      </c>
      <c r="L252" s="27"/>
    </row>
    <row r="253" spans="1:26" ht="14.25" x14ac:dyDescent="0.2">
      <c r="A253" s="40"/>
      <c r="B253" s="41"/>
      <c r="C253" s="41" t="s">
        <v>1382</v>
      </c>
      <c r="D253" s="24" t="s">
        <v>1381</v>
      </c>
      <c r="E253" s="10">
        <f>Source!CA70</f>
        <v>75</v>
      </c>
      <c r="F253" s="58" t="str">
        <f>CONCATENATE(" )", Source!DM70, Source!FU70, "=", Source!FY70)</f>
        <v xml:space="preserve"> )*0,85=63,75</v>
      </c>
      <c r="G253" s="59"/>
      <c r="H253" s="25">
        <f>SUM(U247:U255)</f>
        <v>17.79</v>
      </c>
      <c r="I253" s="29"/>
      <c r="J253" s="23">
        <f>Source!AU70</f>
        <v>64</v>
      </c>
      <c r="K253" s="25">
        <f>SUM(V247:V255)</f>
        <v>116.61</v>
      </c>
      <c r="L253" s="27"/>
    </row>
    <row r="254" spans="1:26" ht="14.25" x14ac:dyDescent="0.2">
      <c r="A254" s="40"/>
      <c r="B254" s="41"/>
      <c r="C254" s="41" t="s">
        <v>1383</v>
      </c>
      <c r="D254" s="24" t="s">
        <v>1384</v>
      </c>
      <c r="E254" s="10">
        <f>Source!AQ70</f>
        <v>0.5</v>
      </c>
      <c r="F254" s="25"/>
      <c r="G254" s="26" t="str">
        <f>Source!DI70</f>
        <v>*9)*1,15</v>
      </c>
      <c r="H254" s="25"/>
      <c r="I254" s="26"/>
      <c r="J254" s="26"/>
      <c r="K254" s="25"/>
      <c r="L254" s="36">
        <f>Source!U70</f>
        <v>1.97685</v>
      </c>
    </row>
    <row r="255" spans="1:26" ht="28.5" x14ac:dyDescent="0.2">
      <c r="A255" s="42" t="str">
        <f>Source!E71</f>
        <v>23,1</v>
      </c>
      <c r="B255" s="43" t="str">
        <f>Source!F71</f>
        <v>04.3.01.09-0015</v>
      </c>
      <c r="C255" s="43" t="str">
        <f>Source!G71</f>
        <v>Раствор готовый кладочный цементный марки 150</v>
      </c>
      <c r="D255" s="30" t="str">
        <f>Source!H71</f>
        <v>м3</v>
      </c>
      <c r="E255" s="31">
        <f>Source!I71</f>
        <v>7.0135199999999998</v>
      </c>
      <c r="F255" s="32">
        <f>Source!AL71+Source!AM71+Source!AO71</f>
        <v>548.29999999999995</v>
      </c>
      <c r="G255" s="37" t="s">
        <v>1386</v>
      </c>
      <c r="H255" s="32">
        <f>ROUND(Source!AC71*Source!I71, 2)+ROUND(Source!AD71*Source!I71, 2)+ROUND(Source!AF71*Source!I71, 2)</f>
        <v>3845.51</v>
      </c>
      <c r="I255" s="33"/>
      <c r="J255" s="33">
        <f>IF(Source!BC71&lt;&gt; 0, Source!BC71, 1)</f>
        <v>6.53</v>
      </c>
      <c r="K255" s="32">
        <f>Source!O71</f>
        <v>25111.200000000001</v>
      </c>
      <c r="L255" s="38"/>
      <c r="S255">
        <f>ROUND((Source!FX71/100)*((ROUND(Source!AF71*Source!I71, 2)+ROUND(Source!AE71*Source!I71, 2))), 2)</f>
        <v>0</v>
      </c>
      <c r="T255">
        <f>Source!X71</f>
        <v>0</v>
      </c>
      <c r="U255">
        <f>ROUND((Source!FY71/100)*((ROUND(Source!AF71*Source!I71, 2)+ROUND(Source!AE71*Source!I71, 2))), 2)</f>
        <v>0</v>
      </c>
      <c r="V255">
        <f>Source!Y71</f>
        <v>0</v>
      </c>
      <c r="W255">
        <f>IF(Source!BI71&lt;=1,H255, 0)</f>
        <v>3845.51</v>
      </c>
      <c r="X255">
        <f>IF(Source!BI71=2,H255, 0)</f>
        <v>0</v>
      </c>
      <c r="Y255">
        <f>IF(Source!BI71=3,H255, 0)</f>
        <v>0</v>
      </c>
      <c r="Z255">
        <f>IF(Source!BI71=4,H255, 0)</f>
        <v>0</v>
      </c>
    </row>
    <row r="256" spans="1:26" ht="15" x14ac:dyDescent="0.25">
      <c r="G256" s="57">
        <f>H249+H250+H252+H253+SUM(H255:H255)</f>
        <v>3943.07</v>
      </c>
      <c r="H256" s="57"/>
      <c r="J256" s="57">
        <f>K249+K250+K252+K253+SUM(K255:K255)</f>
        <v>25749.190000000002</v>
      </c>
      <c r="K256" s="57"/>
      <c r="L256" s="35">
        <f>Source!U70</f>
        <v>1.97685</v>
      </c>
      <c r="O256" s="21">
        <f>G256</f>
        <v>3943.07</v>
      </c>
      <c r="P256" s="21">
        <f>J256</f>
        <v>25749.190000000002</v>
      </c>
      <c r="Q256" s="21">
        <f>L256</f>
        <v>1.97685</v>
      </c>
      <c r="W256">
        <f>IF(Source!BI70&lt;=1,H249+H250+H252+H253, 0)</f>
        <v>97.56</v>
      </c>
      <c r="X256">
        <f>IF(Source!BI70=2,H249+H250+H252+H253, 0)</f>
        <v>0</v>
      </c>
      <c r="Y256">
        <f>IF(Source!BI70=3,H249+H250+H252+H253, 0)</f>
        <v>0</v>
      </c>
      <c r="Z256">
        <f>IF(Source!BI70=4,H249+H250+H252+H253, 0)</f>
        <v>0</v>
      </c>
    </row>
    <row r="257" spans="1:26" ht="28.5" x14ac:dyDescent="0.2">
      <c r="A257" s="40" t="str">
        <f>Source!E72</f>
        <v>24</v>
      </c>
      <c r="B257" s="41" t="str">
        <f>Source!F72</f>
        <v>11-01-047-01</v>
      </c>
      <c r="C257" s="41" t="str">
        <f>Source!G72</f>
        <v>Устройство покрытий из плит керамогранитных размером 40х40 см</v>
      </c>
      <c r="D257" s="24" t="str">
        <f>Source!H72</f>
        <v>100 м2</v>
      </c>
      <c r="E257" s="10">
        <f>Source!I72</f>
        <v>0.38200000000000001</v>
      </c>
      <c r="F257" s="25">
        <f>Source!AL72+Source!AM72+Source!AO72</f>
        <v>21576.86</v>
      </c>
      <c r="G257" s="26"/>
      <c r="H257" s="25"/>
      <c r="I257" s="26" t="str">
        <f>Source!BO72</f>
        <v/>
      </c>
      <c r="J257" s="26"/>
      <c r="K257" s="25"/>
      <c r="L257" s="27"/>
      <c r="S257">
        <f>ROUND((Source!FX72/100)*((ROUND(Source!AF72*Source!I72, 2)+ROUND(Source!AE72*Source!I72, 2))), 2)</f>
        <v>1328.63</v>
      </c>
      <c r="T257">
        <f>Source!X72</f>
        <v>8699.5</v>
      </c>
      <c r="U257">
        <f>ROUND((Source!FY72/100)*((ROUND(Source!AF72*Source!I72, 2)+ROUND(Source!AE72*Source!I72, 2))), 2)</f>
        <v>765.13</v>
      </c>
      <c r="V257">
        <f>Source!Y72</f>
        <v>5015.93</v>
      </c>
    </row>
    <row r="258" spans="1:26" x14ac:dyDescent="0.2">
      <c r="C258" s="20" t="str">
        <f>"Объем: "&amp;Source!I72&amp;"=38,2/"&amp;"100"</f>
        <v>Объем: 0,382=38,2/100</v>
      </c>
    </row>
    <row r="259" spans="1:26" ht="14.25" x14ac:dyDescent="0.2">
      <c r="A259" s="40"/>
      <c r="B259" s="41"/>
      <c r="C259" s="41" t="s">
        <v>1378</v>
      </c>
      <c r="D259" s="24"/>
      <c r="E259" s="10"/>
      <c r="F259" s="25">
        <f>Source!AO72</f>
        <v>2713.07</v>
      </c>
      <c r="G259" s="26" t="str">
        <f>Source!DG72</f>
        <v>)*1,15</v>
      </c>
      <c r="H259" s="25">
        <f>ROUND(Source!AF72*Source!I72, 2)</f>
        <v>1191.8499999999999</v>
      </c>
      <c r="I259" s="26"/>
      <c r="J259" s="26">
        <f>IF(Source!BA72&lt;&gt; 0, Source!BA72, 1)</f>
        <v>6.53</v>
      </c>
      <c r="K259" s="25">
        <f>Source!S72</f>
        <v>7782.79</v>
      </c>
      <c r="L259" s="27"/>
      <c r="R259">
        <f>H259</f>
        <v>1191.8499999999999</v>
      </c>
    </row>
    <row r="260" spans="1:26" ht="14.25" x14ac:dyDescent="0.2">
      <c r="A260" s="40"/>
      <c r="B260" s="41"/>
      <c r="C260" s="41" t="s">
        <v>272</v>
      </c>
      <c r="D260" s="24"/>
      <c r="E260" s="10"/>
      <c r="F260" s="25">
        <f>Source!AM72</f>
        <v>24.15</v>
      </c>
      <c r="G260" s="26" t="str">
        <f>Source!DE72</f>
        <v>)*1,25</v>
      </c>
      <c r="H260" s="25">
        <f>ROUND(Source!AD72*Source!I72, 2)</f>
        <v>11.53</v>
      </c>
      <c r="I260" s="26"/>
      <c r="J260" s="26">
        <f>IF(Source!BB72&lt;&gt; 0, Source!BB72, 1)</f>
        <v>6.53</v>
      </c>
      <c r="K260" s="25">
        <f>Source!Q72</f>
        <v>75.31</v>
      </c>
      <c r="L260" s="27"/>
    </row>
    <row r="261" spans="1:26" ht="14.25" x14ac:dyDescent="0.2">
      <c r="A261" s="40"/>
      <c r="B261" s="41"/>
      <c r="C261" s="41" t="s">
        <v>1379</v>
      </c>
      <c r="D261" s="24"/>
      <c r="E261" s="10"/>
      <c r="F261" s="25">
        <f>Source!AN72</f>
        <v>17.510000000000002</v>
      </c>
      <c r="G261" s="26" t="str">
        <f>Source!DF72</f>
        <v>)*1,25</v>
      </c>
      <c r="H261" s="28">
        <f>ROUND(Source!AE72*Source!I72, 2)</f>
        <v>8.36</v>
      </c>
      <c r="I261" s="26"/>
      <c r="J261" s="26">
        <f>IF(Source!BS72&lt;&gt; 0, Source!BS72, 1)</f>
        <v>6.53</v>
      </c>
      <c r="K261" s="28">
        <f>Source!R72</f>
        <v>54.6</v>
      </c>
      <c r="L261" s="27"/>
      <c r="R261">
        <f>H261</f>
        <v>8.36</v>
      </c>
    </row>
    <row r="262" spans="1:26" ht="14.25" x14ac:dyDescent="0.2">
      <c r="A262" s="40"/>
      <c r="B262" s="41"/>
      <c r="C262" s="41" t="s">
        <v>1385</v>
      </c>
      <c r="D262" s="24"/>
      <c r="E262" s="10"/>
      <c r="F262" s="25">
        <f>Source!AL72</f>
        <v>18839.64</v>
      </c>
      <c r="G262" s="26" t="str">
        <f>Source!DD72</f>
        <v/>
      </c>
      <c r="H262" s="25">
        <f>ROUND(Source!AC72*Source!I72, 2)</f>
        <v>7196.74</v>
      </c>
      <c r="I262" s="26"/>
      <c r="J262" s="26">
        <f>IF(Source!BC72&lt;&gt; 0, Source!BC72, 1)</f>
        <v>6.53</v>
      </c>
      <c r="K262" s="25">
        <f>Source!P72</f>
        <v>46994.73</v>
      </c>
      <c r="L262" s="27"/>
    </row>
    <row r="263" spans="1:26" ht="14.25" x14ac:dyDescent="0.2">
      <c r="A263" s="40"/>
      <c r="B263" s="41"/>
      <c r="C263" s="41" t="s">
        <v>1380</v>
      </c>
      <c r="D263" s="24" t="s">
        <v>1381</v>
      </c>
      <c r="E263" s="10">
        <f>Source!BZ72</f>
        <v>123</v>
      </c>
      <c r="F263" s="58" t="str">
        <f>CONCATENATE(" )", Source!DL72, Source!FT72, "=", Source!FX72)</f>
        <v xml:space="preserve"> )*0,9=110,7</v>
      </c>
      <c r="G263" s="59"/>
      <c r="H263" s="25">
        <f>SUM(S257:S265)</f>
        <v>1328.63</v>
      </c>
      <c r="I263" s="29"/>
      <c r="J263" s="23">
        <f>Source!AT72</f>
        <v>111</v>
      </c>
      <c r="K263" s="25">
        <f>SUM(T257:T265)</f>
        <v>8699.5</v>
      </c>
      <c r="L263" s="27"/>
    </row>
    <row r="264" spans="1:26" ht="14.25" x14ac:dyDescent="0.2">
      <c r="A264" s="40"/>
      <c r="B264" s="41"/>
      <c r="C264" s="41" t="s">
        <v>1382</v>
      </c>
      <c r="D264" s="24" t="s">
        <v>1381</v>
      </c>
      <c r="E264" s="10">
        <f>Source!CA72</f>
        <v>75</v>
      </c>
      <c r="F264" s="58" t="str">
        <f>CONCATENATE(" )", Source!DM72, Source!FU72, "=", Source!FY72)</f>
        <v xml:space="preserve"> )*0,85=63,75</v>
      </c>
      <c r="G264" s="59"/>
      <c r="H264" s="25">
        <f>SUM(U257:U265)</f>
        <v>765.13</v>
      </c>
      <c r="I264" s="29"/>
      <c r="J264" s="23">
        <f>Source!AU72</f>
        <v>64</v>
      </c>
      <c r="K264" s="25">
        <f>SUM(V257:V265)</f>
        <v>5015.93</v>
      </c>
      <c r="L264" s="27"/>
    </row>
    <row r="265" spans="1:26" ht="14.25" x14ac:dyDescent="0.2">
      <c r="A265" s="42"/>
      <c r="B265" s="43"/>
      <c r="C265" s="43" t="s">
        <v>1383</v>
      </c>
      <c r="D265" s="30" t="s">
        <v>1384</v>
      </c>
      <c r="E265" s="31">
        <f>Source!AQ72</f>
        <v>310.42</v>
      </c>
      <c r="F265" s="32"/>
      <c r="G265" s="33" t="str">
        <f>Source!DI72</f>
        <v>)*1,15</v>
      </c>
      <c r="H265" s="32"/>
      <c r="I265" s="33"/>
      <c r="J265" s="33"/>
      <c r="K265" s="32"/>
      <c r="L265" s="34">
        <f>Source!U72</f>
        <v>136.36750599999999</v>
      </c>
    </row>
    <row r="266" spans="1:26" ht="15" x14ac:dyDescent="0.25">
      <c r="G266" s="57">
        <f>H259+H260+H262+H263+H264</f>
        <v>10493.88</v>
      </c>
      <c r="H266" s="57"/>
      <c r="J266" s="57">
        <f>K259+K260+K262+K263+K264</f>
        <v>68568.260000000009</v>
      </c>
      <c r="K266" s="57"/>
      <c r="L266" s="35">
        <f>Source!U72</f>
        <v>136.36750599999999</v>
      </c>
      <c r="O266" s="21">
        <f>G266</f>
        <v>10493.88</v>
      </c>
      <c r="P266" s="21">
        <f>J266</f>
        <v>68568.260000000009</v>
      </c>
      <c r="Q266" s="21">
        <f>L266</f>
        <v>136.36750599999999</v>
      </c>
      <c r="W266">
        <f>IF(Source!BI72&lt;=1,H259+H260+H262+H263+H264, 0)</f>
        <v>10493.88</v>
      </c>
      <c r="X266">
        <f>IF(Source!BI72=2,H259+H260+H262+H263+H264, 0)</f>
        <v>0</v>
      </c>
      <c r="Y266">
        <f>IF(Source!BI72=3,H259+H260+H262+H263+H264, 0)</f>
        <v>0</v>
      </c>
      <c r="Z266">
        <f>IF(Source!BI72=4,H259+H260+H262+H263+H264, 0)</f>
        <v>0</v>
      </c>
    </row>
    <row r="267" spans="1:26" ht="42.75" x14ac:dyDescent="0.2">
      <c r="A267" s="40" t="str">
        <f>Source!E73</f>
        <v>25</v>
      </c>
      <c r="B267" s="41" t="str">
        <f>Source!F73</f>
        <v>15-01-047-15</v>
      </c>
      <c r="C267" s="41" t="str">
        <f>Source!G73</f>
        <v>Устройство подвесных потолков типа &lt;Армстронг&gt; по каркасу из оцинкованного профиля</v>
      </c>
      <c r="D267" s="24" t="str">
        <f>Source!H73</f>
        <v>100 м2</v>
      </c>
      <c r="E267" s="10">
        <f>Source!I73</f>
        <v>0.38200000000000001</v>
      </c>
      <c r="F267" s="25">
        <f>Source!AL73+Source!AM73+Source!AO73</f>
        <v>6623.23</v>
      </c>
      <c r="G267" s="26"/>
      <c r="H267" s="25"/>
      <c r="I267" s="26" t="str">
        <f>Source!BO73</f>
        <v/>
      </c>
      <c r="J267" s="26"/>
      <c r="K267" s="25"/>
      <c r="L267" s="27"/>
      <c r="S267">
        <f>ROUND((Source!FX73/100)*((ROUND(Source!AF73*Source!I73, 2)+ROUND(Source!AE73*Source!I73, 2))), 2)</f>
        <v>428.43</v>
      </c>
      <c r="T267">
        <f>Source!X73</f>
        <v>2812.48</v>
      </c>
      <c r="U267">
        <f>ROUND((Source!FY73/100)*((ROUND(Source!AF73*Source!I73, 2)+ROUND(Source!AE73*Source!I73, 2))), 2)</f>
        <v>211.95</v>
      </c>
      <c r="V267">
        <f>Source!Y73</f>
        <v>1391.44</v>
      </c>
    </row>
    <row r="268" spans="1:26" x14ac:dyDescent="0.2">
      <c r="C268" s="20" t="str">
        <f>"Объем: "&amp;Source!I73&amp;"=38,2/"&amp;"100"</f>
        <v>Объем: 0,382=38,2/100</v>
      </c>
    </row>
    <row r="269" spans="1:26" ht="14.25" x14ac:dyDescent="0.2">
      <c r="A269" s="40"/>
      <c r="B269" s="41"/>
      <c r="C269" s="41" t="s">
        <v>1378</v>
      </c>
      <c r="D269" s="24"/>
      <c r="E269" s="10"/>
      <c r="F269" s="25">
        <f>Source!AO73</f>
        <v>963.12</v>
      </c>
      <c r="G269" s="26" t="str">
        <f>Source!DG73</f>
        <v>)*1,15</v>
      </c>
      <c r="H269" s="25">
        <f>ROUND(Source!AF73*Source!I73, 2)</f>
        <v>423.1</v>
      </c>
      <c r="I269" s="26"/>
      <c r="J269" s="26">
        <f>IF(Source!BA73&lt;&gt; 0, Source!BA73, 1)</f>
        <v>6.53</v>
      </c>
      <c r="K269" s="25">
        <f>Source!S73</f>
        <v>2762.84</v>
      </c>
      <c r="L269" s="27"/>
      <c r="R269">
        <f>H269</f>
        <v>423.1</v>
      </c>
    </row>
    <row r="270" spans="1:26" ht="14.25" x14ac:dyDescent="0.2">
      <c r="A270" s="40"/>
      <c r="B270" s="41"/>
      <c r="C270" s="41" t="s">
        <v>272</v>
      </c>
      <c r="D270" s="24"/>
      <c r="E270" s="10"/>
      <c r="F270" s="25">
        <f>Source!AM73</f>
        <v>324.70999999999998</v>
      </c>
      <c r="G270" s="26" t="str">
        <f>Source!DE73</f>
        <v>)*1,25</v>
      </c>
      <c r="H270" s="25">
        <f>ROUND(Source!AD73*Source!I73, 2)</f>
        <v>155.05000000000001</v>
      </c>
      <c r="I270" s="26"/>
      <c r="J270" s="26">
        <f>IF(Source!BB73&lt;&gt; 0, Source!BB73, 1)</f>
        <v>6.53</v>
      </c>
      <c r="K270" s="25">
        <f>Source!Q73</f>
        <v>1012.48</v>
      </c>
      <c r="L270" s="27"/>
    </row>
    <row r="271" spans="1:26" ht="14.25" x14ac:dyDescent="0.2">
      <c r="A271" s="40"/>
      <c r="B271" s="41"/>
      <c r="C271" s="41" t="s">
        <v>1379</v>
      </c>
      <c r="D271" s="24"/>
      <c r="E271" s="10"/>
      <c r="F271" s="25">
        <f>Source!AN73</f>
        <v>63.39</v>
      </c>
      <c r="G271" s="26" t="str">
        <f>Source!DF73</f>
        <v>)*1,25</v>
      </c>
      <c r="H271" s="28">
        <f>ROUND(Source!AE73*Source!I73, 2)</f>
        <v>30.27</v>
      </c>
      <c r="I271" s="26"/>
      <c r="J271" s="26">
        <f>IF(Source!BS73&lt;&gt; 0, Source!BS73, 1)</f>
        <v>6.53</v>
      </c>
      <c r="K271" s="28">
        <f>Source!R73</f>
        <v>197.66</v>
      </c>
      <c r="L271" s="27"/>
      <c r="R271">
        <f>H271</f>
        <v>30.27</v>
      </c>
    </row>
    <row r="272" spans="1:26" ht="14.25" x14ac:dyDescent="0.2">
      <c r="A272" s="40"/>
      <c r="B272" s="41"/>
      <c r="C272" s="41" t="s">
        <v>1385</v>
      </c>
      <c r="D272" s="24"/>
      <c r="E272" s="10"/>
      <c r="F272" s="25">
        <f>Source!AL73</f>
        <v>5335.4</v>
      </c>
      <c r="G272" s="26" t="str">
        <f>Source!DD73</f>
        <v/>
      </c>
      <c r="H272" s="25">
        <f>ROUND(Source!AC73*Source!I73, 2)</f>
        <v>2038.12</v>
      </c>
      <c r="I272" s="26"/>
      <c r="J272" s="26">
        <f>IF(Source!BC73&lt;&gt; 0, Source!BC73, 1)</f>
        <v>6.53</v>
      </c>
      <c r="K272" s="25">
        <f>Source!P73</f>
        <v>13308.94</v>
      </c>
      <c r="L272" s="27"/>
    </row>
    <row r="273" spans="1:26" ht="14.25" x14ac:dyDescent="0.2">
      <c r="A273" s="40"/>
      <c r="B273" s="41"/>
      <c r="C273" s="41" t="s">
        <v>1380</v>
      </c>
      <c r="D273" s="24" t="s">
        <v>1381</v>
      </c>
      <c r="E273" s="10">
        <f>Source!BZ73</f>
        <v>105</v>
      </c>
      <c r="F273" s="58" t="str">
        <f>CONCATENATE(" )", Source!DL73, Source!FT73, "=", Source!FX73)</f>
        <v xml:space="preserve"> )*0,9=94,5</v>
      </c>
      <c r="G273" s="59"/>
      <c r="H273" s="25">
        <f>SUM(S267:S275)</f>
        <v>428.43</v>
      </c>
      <c r="I273" s="29"/>
      <c r="J273" s="23">
        <f>Source!AT73</f>
        <v>95</v>
      </c>
      <c r="K273" s="25">
        <f>SUM(T267:T275)</f>
        <v>2812.48</v>
      </c>
      <c r="L273" s="27"/>
    </row>
    <row r="274" spans="1:26" ht="14.25" x14ac:dyDescent="0.2">
      <c r="A274" s="40"/>
      <c r="B274" s="41"/>
      <c r="C274" s="41" t="s">
        <v>1382</v>
      </c>
      <c r="D274" s="24" t="s">
        <v>1381</v>
      </c>
      <c r="E274" s="10">
        <f>Source!CA73</f>
        <v>55</v>
      </c>
      <c r="F274" s="58" t="str">
        <f>CONCATENATE(" )", Source!DM73, Source!FU73, "=", Source!FY73)</f>
        <v xml:space="preserve"> )*0,85=46,75</v>
      </c>
      <c r="G274" s="59"/>
      <c r="H274" s="25">
        <f>SUM(U267:U275)</f>
        <v>211.95</v>
      </c>
      <c r="I274" s="29"/>
      <c r="J274" s="23">
        <f>Source!AU73</f>
        <v>47</v>
      </c>
      <c r="K274" s="25">
        <f>SUM(V267:V275)</f>
        <v>1391.44</v>
      </c>
      <c r="L274" s="27"/>
    </row>
    <row r="275" spans="1:26" ht="14.25" x14ac:dyDescent="0.2">
      <c r="A275" s="42"/>
      <c r="B275" s="43"/>
      <c r="C275" s="43" t="s">
        <v>1383</v>
      </c>
      <c r="D275" s="30" t="s">
        <v>1384</v>
      </c>
      <c r="E275" s="31">
        <f>Source!AQ73</f>
        <v>102.46</v>
      </c>
      <c r="F275" s="32"/>
      <c r="G275" s="33" t="str">
        <f>Source!DI73</f>
        <v>)*1,15</v>
      </c>
      <c r="H275" s="32"/>
      <c r="I275" s="33"/>
      <c r="J275" s="33"/>
      <c r="K275" s="32"/>
      <c r="L275" s="34">
        <f>Source!U73</f>
        <v>45.010677999999992</v>
      </c>
    </row>
    <row r="276" spans="1:26" ht="15" x14ac:dyDescent="0.25">
      <c r="G276" s="57">
        <f>H269+H270+H272+H273+H274</f>
        <v>3256.6499999999996</v>
      </c>
      <c r="H276" s="57"/>
      <c r="J276" s="57">
        <f>K269+K270+K272+K273+K274</f>
        <v>21288.18</v>
      </c>
      <c r="K276" s="57"/>
      <c r="L276" s="35">
        <f>Source!U73</f>
        <v>45.010677999999992</v>
      </c>
      <c r="O276" s="21">
        <f>G276</f>
        <v>3256.6499999999996</v>
      </c>
      <c r="P276" s="21">
        <f>J276</f>
        <v>21288.18</v>
      </c>
      <c r="Q276" s="21">
        <f>L276</f>
        <v>45.010677999999992</v>
      </c>
      <c r="W276">
        <f>IF(Source!BI73&lt;=1,H269+H270+H272+H273+H274, 0)</f>
        <v>3256.6499999999996</v>
      </c>
      <c r="X276">
        <f>IF(Source!BI73=2,H269+H270+H272+H273+H274, 0)</f>
        <v>0</v>
      </c>
      <c r="Y276">
        <f>IF(Source!BI73=3,H269+H270+H272+H273+H274, 0)</f>
        <v>0</v>
      </c>
      <c r="Z276">
        <f>IF(Source!BI73=4,H269+H270+H272+H273+H274, 0)</f>
        <v>0</v>
      </c>
    </row>
    <row r="277" spans="1:26" ht="28.5" x14ac:dyDescent="0.2">
      <c r="A277" s="40" t="str">
        <f>Source!E74</f>
        <v>26</v>
      </c>
      <c r="B277" s="41" t="str">
        <f>Source!F74</f>
        <v>10-01-015-01</v>
      </c>
      <c r="C277" s="41" t="str">
        <f>Source!G74</f>
        <v>Устройство перегородок каркасно-филенчатых в санузлах</v>
      </c>
      <c r="D277" s="24" t="str">
        <f>Source!H74</f>
        <v>100 м2</v>
      </c>
      <c r="E277" s="10">
        <f>Source!I74</f>
        <v>0.33179999999999998</v>
      </c>
      <c r="F277" s="25">
        <f>Source!AL74+Source!AM74+Source!AO74</f>
        <v>2308.9700000000003</v>
      </c>
      <c r="G277" s="26"/>
      <c r="H277" s="25"/>
      <c r="I277" s="26" t="str">
        <f>Source!BO74</f>
        <v/>
      </c>
      <c r="J277" s="26"/>
      <c r="K277" s="25"/>
      <c r="L277" s="27"/>
      <c r="S277">
        <f>ROUND((Source!FX74/100)*((ROUND(Source!AF74*Source!I74, 2)+ROUND(Source!AE74*Source!I74, 2))), 2)</f>
        <v>289.41000000000003</v>
      </c>
      <c r="T277">
        <f>Source!X74</f>
        <v>1886.24</v>
      </c>
      <c r="U277">
        <f>ROUND((Source!FY74/100)*((ROUND(Source!AF74*Source!I74, 2)+ROUND(Source!AE74*Source!I74, 2))), 2)</f>
        <v>145.93</v>
      </c>
      <c r="V277">
        <f>Source!Y74</f>
        <v>960.91</v>
      </c>
    </row>
    <row r="278" spans="1:26" x14ac:dyDescent="0.2">
      <c r="C278" s="20" t="str">
        <f>"Объем: "&amp;Source!I74&amp;"=33,18/"&amp;"100"</f>
        <v>Объем: 0,3318=33,18/100</v>
      </c>
    </row>
    <row r="279" spans="1:26" ht="14.25" x14ac:dyDescent="0.2">
      <c r="A279" s="40"/>
      <c r="B279" s="41"/>
      <c r="C279" s="41" t="s">
        <v>1378</v>
      </c>
      <c r="D279" s="24"/>
      <c r="E279" s="10"/>
      <c r="F279" s="25">
        <f>Source!AO74</f>
        <v>776.99</v>
      </c>
      <c r="G279" s="26" t="str">
        <f>Source!DG74</f>
        <v/>
      </c>
      <c r="H279" s="25">
        <f>ROUND(Source!AF74*Source!I74, 2)</f>
        <v>257.81</v>
      </c>
      <c r="I279" s="26"/>
      <c r="J279" s="26">
        <f>IF(Source!BA74&lt;&gt; 0, Source!BA74, 1)</f>
        <v>6.53</v>
      </c>
      <c r="K279" s="25">
        <f>Source!S74</f>
        <v>1683.47</v>
      </c>
      <c r="L279" s="27"/>
      <c r="R279">
        <f>H279</f>
        <v>257.81</v>
      </c>
    </row>
    <row r="280" spans="1:26" ht="14.25" x14ac:dyDescent="0.2">
      <c r="A280" s="40"/>
      <c r="B280" s="41"/>
      <c r="C280" s="41" t="s">
        <v>272</v>
      </c>
      <c r="D280" s="24"/>
      <c r="E280" s="10"/>
      <c r="F280" s="25">
        <f>Source!AM74</f>
        <v>251.01</v>
      </c>
      <c r="G280" s="26" t="str">
        <f>Source!DE74</f>
        <v/>
      </c>
      <c r="H280" s="25">
        <f>ROUND(Source!AD74*Source!I74, 2)</f>
        <v>83.29</v>
      </c>
      <c r="I280" s="26"/>
      <c r="J280" s="26">
        <f>IF(Source!BB74&lt;&gt; 0, Source!BB74, 1)</f>
        <v>6.53</v>
      </c>
      <c r="K280" s="25">
        <f>Source!Q74</f>
        <v>543.85</v>
      </c>
      <c r="L280" s="27"/>
    </row>
    <row r="281" spans="1:26" ht="14.25" x14ac:dyDescent="0.2">
      <c r="A281" s="40"/>
      <c r="B281" s="41"/>
      <c r="C281" s="41" t="s">
        <v>1379</v>
      </c>
      <c r="D281" s="24"/>
      <c r="E281" s="10"/>
      <c r="F281" s="25">
        <f>Source!AN74</f>
        <v>44.31</v>
      </c>
      <c r="G281" s="26" t="str">
        <f>Source!DF74</f>
        <v/>
      </c>
      <c r="H281" s="28">
        <f>ROUND(Source!AE74*Source!I74, 2)</f>
        <v>14.7</v>
      </c>
      <c r="I281" s="26"/>
      <c r="J281" s="26">
        <f>IF(Source!BS74&lt;&gt; 0, Source!BS74, 1)</f>
        <v>6.53</v>
      </c>
      <c r="K281" s="28">
        <f>Source!R74</f>
        <v>96</v>
      </c>
      <c r="L281" s="27"/>
      <c r="R281">
        <f>H281</f>
        <v>14.7</v>
      </c>
    </row>
    <row r="282" spans="1:26" ht="14.25" x14ac:dyDescent="0.2">
      <c r="A282" s="40"/>
      <c r="B282" s="41"/>
      <c r="C282" s="41" t="s">
        <v>1385</v>
      </c>
      <c r="D282" s="24"/>
      <c r="E282" s="10"/>
      <c r="F282" s="25">
        <f>Source!AL74</f>
        <v>1280.97</v>
      </c>
      <c r="G282" s="26" t="str">
        <f>Source!DD74</f>
        <v/>
      </c>
      <c r="H282" s="25">
        <f>ROUND(Source!AC74*Source!I74, 2)</f>
        <v>425.03</v>
      </c>
      <c r="I282" s="26"/>
      <c r="J282" s="26">
        <f>IF(Source!BC74&lt;&gt; 0, Source!BC74, 1)</f>
        <v>6.53</v>
      </c>
      <c r="K282" s="25">
        <f>Source!P74</f>
        <v>2775.42</v>
      </c>
      <c r="L282" s="27"/>
    </row>
    <row r="283" spans="1:26" ht="14.25" x14ac:dyDescent="0.2">
      <c r="A283" s="40"/>
      <c r="B283" s="41"/>
      <c r="C283" s="41" t="s">
        <v>1380</v>
      </c>
      <c r="D283" s="24" t="s">
        <v>1381</v>
      </c>
      <c r="E283" s="10">
        <f>Source!BZ74</f>
        <v>118</v>
      </c>
      <c r="F283" s="58" t="str">
        <f>CONCATENATE(" )", Source!DL74, Source!FT74, "=", Source!FX74)</f>
        <v xml:space="preserve"> )*0,9=106,2</v>
      </c>
      <c r="G283" s="59"/>
      <c r="H283" s="25">
        <f>SUM(S277:S287)</f>
        <v>289.41000000000003</v>
      </c>
      <c r="I283" s="29"/>
      <c r="J283" s="23">
        <f>Source!AT74</f>
        <v>106</v>
      </c>
      <c r="K283" s="25">
        <f>SUM(T277:T287)</f>
        <v>1886.24</v>
      </c>
      <c r="L283" s="27"/>
    </row>
    <row r="284" spans="1:26" ht="14.25" x14ac:dyDescent="0.2">
      <c r="A284" s="40"/>
      <c r="B284" s="41"/>
      <c r="C284" s="41" t="s">
        <v>1382</v>
      </c>
      <c r="D284" s="24" t="s">
        <v>1381</v>
      </c>
      <c r="E284" s="10">
        <f>Source!CA74</f>
        <v>63</v>
      </c>
      <c r="F284" s="58" t="str">
        <f>CONCATENATE(" )", Source!DM74, Source!FU74, "=", Source!FY74)</f>
        <v xml:space="preserve"> )*0,85=53,55</v>
      </c>
      <c r="G284" s="59"/>
      <c r="H284" s="25">
        <f>SUM(U277:U287)</f>
        <v>145.93</v>
      </c>
      <c r="I284" s="29"/>
      <c r="J284" s="23">
        <f>Source!AU74</f>
        <v>54</v>
      </c>
      <c r="K284" s="25">
        <f>SUM(V277:V287)</f>
        <v>960.91</v>
      </c>
      <c r="L284" s="27"/>
    </row>
    <row r="285" spans="1:26" ht="14.25" x14ac:dyDescent="0.2">
      <c r="A285" s="40"/>
      <c r="B285" s="41"/>
      <c r="C285" s="41" t="s">
        <v>1383</v>
      </c>
      <c r="D285" s="24" t="s">
        <v>1384</v>
      </c>
      <c r="E285" s="10">
        <f>Source!AQ74</f>
        <v>88.9</v>
      </c>
      <c r="F285" s="25"/>
      <c r="G285" s="26" t="str">
        <f>Source!DI74</f>
        <v/>
      </c>
      <c r="H285" s="25"/>
      <c r="I285" s="26"/>
      <c r="J285" s="26"/>
      <c r="K285" s="25"/>
      <c r="L285" s="36">
        <f>Source!U74</f>
        <v>29.497019999999999</v>
      </c>
    </row>
    <row r="286" spans="1:26" ht="28.5" x14ac:dyDescent="0.2">
      <c r="A286" s="40" t="str">
        <f>Source!E75</f>
        <v>26,1</v>
      </c>
      <c r="B286" s="41" t="str">
        <f>Source!F75</f>
        <v>01.7.04.11-0021</v>
      </c>
      <c r="C286" s="41" t="str">
        <f>Source!G75</f>
        <v>Приборы дверные в перегородках санузлов</v>
      </c>
      <c r="D286" s="24" t="str">
        <f>Source!H75</f>
        <v>компл.</v>
      </c>
      <c r="E286" s="10">
        <f>Source!I75</f>
        <v>4</v>
      </c>
      <c r="F286" s="25">
        <f>Source!AL75+Source!AM75+Source!AO75</f>
        <v>72.77</v>
      </c>
      <c r="G286" s="39" t="s">
        <v>3</v>
      </c>
      <c r="H286" s="25">
        <f>ROUND(Source!AC75*Source!I75, 2)+ROUND(Source!AD75*Source!I75, 2)+ROUND(Source!AF75*Source!I75, 2)</f>
        <v>291.08</v>
      </c>
      <c r="I286" s="26"/>
      <c r="J286" s="26">
        <f>IF(Source!BC75&lt;&gt; 0, Source!BC75, 1)</f>
        <v>6.53</v>
      </c>
      <c r="K286" s="25">
        <f>Source!O75</f>
        <v>1900.75</v>
      </c>
      <c r="L286" s="27"/>
      <c r="S286">
        <f>ROUND((Source!FX75/100)*((ROUND(Source!AF75*Source!I75, 2)+ROUND(Source!AE75*Source!I75, 2))), 2)</f>
        <v>0</v>
      </c>
      <c r="T286">
        <f>Source!X75</f>
        <v>0</v>
      </c>
      <c r="U286">
        <f>ROUND((Source!FY75/100)*((ROUND(Source!AF75*Source!I75, 2)+ROUND(Source!AE75*Source!I75, 2))), 2)</f>
        <v>0</v>
      </c>
      <c r="V286">
        <f>Source!Y75</f>
        <v>0</v>
      </c>
      <c r="W286">
        <f>IF(Source!BI75&lt;=1,H286, 0)</f>
        <v>291.08</v>
      </c>
      <c r="X286">
        <f>IF(Source!BI75=2,H286, 0)</f>
        <v>0</v>
      </c>
      <c r="Y286">
        <f>IF(Source!BI75=3,H286, 0)</f>
        <v>0</v>
      </c>
      <c r="Z286">
        <f>IF(Source!BI75=4,H286, 0)</f>
        <v>0</v>
      </c>
    </row>
    <row r="287" spans="1:26" ht="28.5" x14ac:dyDescent="0.2">
      <c r="A287" s="42" t="str">
        <f>Source!E76</f>
        <v>26,2</v>
      </c>
      <c r="B287" s="43" t="str">
        <f>Source!F76</f>
        <v>11.3.03.04-0001</v>
      </c>
      <c r="C287" s="43" t="str">
        <f>Source!G76</f>
        <v>Панели декоративные пластиковые «PROFIPLAST»</v>
      </c>
      <c r="D287" s="30" t="str">
        <f>Source!H76</f>
        <v>м2</v>
      </c>
      <c r="E287" s="31">
        <f>Source!I76</f>
        <v>33.18</v>
      </c>
      <c r="F287" s="32">
        <f>Source!AL76+Source!AM76+Source!AO76</f>
        <v>62.08</v>
      </c>
      <c r="G287" s="37" t="s">
        <v>3</v>
      </c>
      <c r="H287" s="32">
        <f>ROUND(Source!AC76*Source!I76, 2)+ROUND(Source!AD76*Source!I76, 2)+ROUND(Source!AF76*Source!I76, 2)</f>
        <v>2059.81</v>
      </c>
      <c r="I287" s="33"/>
      <c r="J287" s="33">
        <f>IF(Source!BC76&lt;&gt; 0, Source!BC76, 1)</f>
        <v>6.53</v>
      </c>
      <c r="K287" s="32">
        <f>Source!O76</f>
        <v>13450.59</v>
      </c>
      <c r="L287" s="38"/>
      <c r="S287">
        <f>ROUND((Source!FX76/100)*((ROUND(Source!AF76*Source!I76, 2)+ROUND(Source!AE76*Source!I76, 2))), 2)</f>
        <v>0</v>
      </c>
      <c r="T287">
        <f>Source!X76</f>
        <v>0</v>
      </c>
      <c r="U287">
        <f>ROUND((Source!FY76/100)*((ROUND(Source!AF76*Source!I76, 2)+ROUND(Source!AE76*Source!I76, 2))), 2)</f>
        <v>0</v>
      </c>
      <c r="V287">
        <f>Source!Y76</f>
        <v>0</v>
      </c>
      <c r="W287">
        <f>IF(Source!BI76&lt;=1,H287, 0)</f>
        <v>2059.81</v>
      </c>
      <c r="X287">
        <f>IF(Source!BI76=2,H287, 0)</f>
        <v>0</v>
      </c>
      <c r="Y287">
        <f>IF(Source!BI76=3,H287, 0)</f>
        <v>0</v>
      </c>
      <c r="Z287">
        <f>IF(Source!BI76=4,H287, 0)</f>
        <v>0</v>
      </c>
    </row>
    <row r="288" spans="1:26" ht="15" x14ac:dyDescent="0.25">
      <c r="G288" s="57">
        <f>H279+H280+H282+H283+H284+SUM(H286:H287)</f>
        <v>3552.3599999999997</v>
      </c>
      <c r="H288" s="57"/>
      <c r="J288" s="57">
        <f>K279+K280+K282+K283+K284+SUM(K286:K287)</f>
        <v>23201.23</v>
      </c>
      <c r="K288" s="57"/>
      <c r="L288" s="35">
        <f>Source!U74</f>
        <v>29.497019999999999</v>
      </c>
      <c r="O288" s="21">
        <f>G288</f>
        <v>3552.3599999999997</v>
      </c>
      <c r="P288" s="21">
        <f>J288</f>
        <v>23201.23</v>
      </c>
      <c r="Q288" s="21">
        <f>L288</f>
        <v>29.497019999999999</v>
      </c>
      <c r="W288">
        <f>IF(Source!BI74&lt;=1,H279+H280+H282+H283+H284, 0)</f>
        <v>1201.47</v>
      </c>
      <c r="X288">
        <f>IF(Source!BI74=2,H279+H280+H282+H283+H284, 0)</f>
        <v>0</v>
      </c>
      <c r="Y288">
        <f>IF(Source!BI74=3,H279+H280+H282+H283+H284, 0)</f>
        <v>0</v>
      </c>
      <c r="Z288">
        <f>IF(Source!BI74=4,H279+H280+H282+H283+H284, 0)</f>
        <v>0</v>
      </c>
    </row>
    <row r="289" spans="1:26" ht="42.75" x14ac:dyDescent="0.2">
      <c r="A289" s="40" t="str">
        <f>Source!E77</f>
        <v>27</v>
      </c>
      <c r="B289" s="41" t="str">
        <f>Source!F77</f>
        <v>17-01-002-04</v>
      </c>
      <c r="C289" s="41" t="str">
        <f>Source!G77</f>
        <v>Установка гарнитуры туалетной: вешалок, подстаканников, поручней для ванн и т.д.</v>
      </c>
      <c r="D289" s="24" t="str">
        <f>Source!H77</f>
        <v>10 ШТ</v>
      </c>
      <c r="E289" s="10">
        <f>Source!I77</f>
        <v>0.8</v>
      </c>
      <c r="F289" s="25">
        <f>Source!AL77+Source!AM77+Source!AO77</f>
        <v>27.540000000000003</v>
      </c>
      <c r="G289" s="26"/>
      <c r="H289" s="25"/>
      <c r="I289" s="26" t="str">
        <f>Source!BO77</f>
        <v/>
      </c>
      <c r="J289" s="26"/>
      <c r="K289" s="25"/>
      <c r="L289" s="27"/>
      <c r="S289">
        <f>ROUND((Source!FX77/100)*((ROUND(Source!AF77*Source!I77, 2)+ROUND(Source!AE77*Source!I77, 2))), 2)</f>
        <v>28.55</v>
      </c>
      <c r="T289">
        <f>Source!X77</f>
        <v>186.12</v>
      </c>
      <c r="U289">
        <f>ROUND((Source!FY77/100)*((ROUND(Source!AF77*Source!I77, 2)+ROUND(Source!AE77*Source!I77, 2))), 2)</f>
        <v>17.48</v>
      </c>
      <c r="V289">
        <f>Source!Y77</f>
        <v>114.91</v>
      </c>
    </row>
    <row r="290" spans="1:26" x14ac:dyDescent="0.2">
      <c r="C290" s="20" t="str">
        <f>"Объем: "&amp;Source!I77&amp;"=8/"&amp;"10"</f>
        <v>Объем: 0,8=8/10</v>
      </c>
    </row>
    <row r="291" spans="1:26" ht="14.25" x14ac:dyDescent="0.2">
      <c r="A291" s="40"/>
      <c r="B291" s="41"/>
      <c r="C291" s="41" t="s">
        <v>1378</v>
      </c>
      <c r="D291" s="24"/>
      <c r="E291" s="10"/>
      <c r="F291" s="25">
        <f>Source!AO77</f>
        <v>26.94</v>
      </c>
      <c r="G291" s="26" t="str">
        <f>Source!DG77</f>
        <v>)*1,15</v>
      </c>
      <c r="H291" s="25">
        <f>ROUND(Source!AF77*Source!I77, 2)</f>
        <v>24.78</v>
      </c>
      <c r="I291" s="26"/>
      <c r="J291" s="26">
        <f>IF(Source!BA77&lt;&gt; 0, Source!BA77, 1)</f>
        <v>6.53</v>
      </c>
      <c r="K291" s="25">
        <f>Source!S77</f>
        <v>161.84</v>
      </c>
      <c r="L291" s="27"/>
      <c r="R291">
        <f>H291</f>
        <v>24.78</v>
      </c>
    </row>
    <row r="292" spans="1:26" ht="14.25" x14ac:dyDescent="0.2">
      <c r="A292" s="40"/>
      <c r="B292" s="41"/>
      <c r="C292" s="41" t="s">
        <v>1385</v>
      </c>
      <c r="D292" s="24"/>
      <c r="E292" s="10"/>
      <c r="F292" s="25">
        <f>Source!AL77</f>
        <v>0.6</v>
      </c>
      <c r="G292" s="26" t="str">
        <f>Source!DD77</f>
        <v/>
      </c>
      <c r="H292" s="25">
        <f>ROUND(Source!AC77*Source!I77, 2)</f>
        <v>0.48</v>
      </c>
      <c r="I292" s="26"/>
      <c r="J292" s="26">
        <f>IF(Source!BC77&lt;&gt; 0, Source!BC77, 1)</f>
        <v>6.53</v>
      </c>
      <c r="K292" s="25">
        <f>Source!P77</f>
        <v>3.13</v>
      </c>
      <c r="L292" s="27"/>
    </row>
    <row r="293" spans="1:26" ht="14.25" x14ac:dyDescent="0.2">
      <c r="A293" s="40"/>
      <c r="B293" s="41"/>
      <c r="C293" s="41" t="s">
        <v>1380</v>
      </c>
      <c r="D293" s="24" t="s">
        <v>1381</v>
      </c>
      <c r="E293" s="10">
        <f>Source!BZ77</f>
        <v>128</v>
      </c>
      <c r="F293" s="58" t="str">
        <f>CONCATENATE(" )", Source!DL77, Source!FT77, "=", Source!FX77)</f>
        <v xml:space="preserve"> )*0,9=115,2</v>
      </c>
      <c r="G293" s="59"/>
      <c r="H293" s="25">
        <f>SUM(S289:S296)</f>
        <v>28.55</v>
      </c>
      <c r="I293" s="29"/>
      <c r="J293" s="23">
        <f>Source!AT77</f>
        <v>115</v>
      </c>
      <c r="K293" s="25">
        <f>SUM(T289:T296)</f>
        <v>186.12</v>
      </c>
      <c r="L293" s="27"/>
    </row>
    <row r="294" spans="1:26" ht="14.25" x14ac:dyDescent="0.2">
      <c r="A294" s="40"/>
      <c r="B294" s="41"/>
      <c r="C294" s="41" t="s">
        <v>1382</v>
      </c>
      <c r="D294" s="24" t="s">
        <v>1381</v>
      </c>
      <c r="E294" s="10">
        <f>Source!CA77</f>
        <v>83</v>
      </c>
      <c r="F294" s="58" t="str">
        <f>CONCATENATE(" )", Source!DM77, Source!FU77, "=", Source!FY77)</f>
        <v xml:space="preserve"> )*0,85=70,55</v>
      </c>
      <c r="G294" s="59"/>
      <c r="H294" s="25">
        <f>SUM(U289:U296)</f>
        <v>17.48</v>
      </c>
      <c r="I294" s="29"/>
      <c r="J294" s="23">
        <f>Source!AU77</f>
        <v>71</v>
      </c>
      <c r="K294" s="25">
        <f>SUM(V289:V296)</f>
        <v>114.91</v>
      </c>
      <c r="L294" s="27"/>
    </row>
    <row r="295" spans="1:26" ht="14.25" x14ac:dyDescent="0.2">
      <c r="A295" s="40"/>
      <c r="B295" s="41"/>
      <c r="C295" s="41" t="s">
        <v>1383</v>
      </c>
      <c r="D295" s="24" t="s">
        <v>1384</v>
      </c>
      <c r="E295" s="10">
        <f>Source!AQ77</f>
        <v>2.8</v>
      </c>
      <c r="F295" s="25"/>
      <c r="G295" s="26" t="str">
        <f>Source!DI77</f>
        <v>)*1,15</v>
      </c>
      <c r="H295" s="25"/>
      <c r="I295" s="26"/>
      <c r="J295" s="26"/>
      <c r="K295" s="25"/>
      <c r="L295" s="36">
        <f>Source!U77</f>
        <v>2.5760000000000001</v>
      </c>
    </row>
    <row r="296" spans="1:26" ht="42.75" x14ac:dyDescent="0.2">
      <c r="A296" s="42" t="str">
        <f>Source!E78</f>
        <v>27,1</v>
      </c>
      <c r="B296" s="43" t="str">
        <f>Source!F78</f>
        <v>18.2.06.05-0013</v>
      </c>
      <c r="C296" s="43" t="str">
        <f>Source!G78</f>
        <v>Держатель (диспенсер) настенный для туалетной бумаги из нержавеющей стали</v>
      </c>
      <c r="D296" s="30" t="str">
        <f>Source!H78</f>
        <v>шт.</v>
      </c>
      <c r="E296" s="31">
        <f>Source!I78</f>
        <v>8</v>
      </c>
      <c r="F296" s="32">
        <f>Source!AL78+Source!AM78+Source!AO78</f>
        <v>122.54</v>
      </c>
      <c r="G296" s="37" t="s">
        <v>3</v>
      </c>
      <c r="H296" s="32">
        <f>ROUND(Source!AC78*Source!I78, 2)+ROUND(Source!AD78*Source!I78, 2)+ROUND(Source!AF78*Source!I78, 2)</f>
        <v>980.32</v>
      </c>
      <c r="I296" s="33"/>
      <c r="J296" s="33">
        <f>IF(Source!BC78&lt;&gt; 0, Source!BC78, 1)</f>
        <v>6.53</v>
      </c>
      <c r="K296" s="32">
        <f>Source!O78</f>
        <v>6401.49</v>
      </c>
      <c r="L296" s="38"/>
      <c r="S296">
        <f>ROUND((Source!FX78/100)*((ROUND(Source!AF78*Source!I78, 2)+ROUND(Source!AE78*Source!I78, 2))), 2)</f>
        <v>0</v>
      </c>
      <c r="T296">
        <f>Source!X78</f>
        <v>0</v>
      </c>
      <c r="U296">
        <f>ROUND((Source!FY78/100)*((ROUND(Source!AF78*Source!I78, 2)+ROUND(Source!AE78*Source!I78, 2))), 2)</f>
        <v>0</v>
      </c>
      <c r="V296">
        <f>Source!Y78</f>
        <v>0</v>
      </c>
      <c r="W296">
        <f>IF(Source!BI78&lt;=1,H296, 0)</f>
        <v>980.32</v>
      </c>
      <c r="X296">
        <f>IF(Source!BI78=2,H296, 0)</f>
        <v>0</v>
      </c>
      <c r="Y296">
        <f>IF(Source!BI78=3,H296, 0)</f>
        <v>0</v>
      </c>
      <c r="Z296">
        <f>IF(Source!BI78=4,H296, 0)</f>
        <v>0</v>
      </c>
    </row>
    <row r="297" spans="1:26" ht="15" x14ac:dyDescent="0.25">
      <c r="G297" s="57">
        <f>H291+H292+H293+H294+SUM(H296:H296)</f>
        <v>1051.6100000000001</v>
      </c>
      <c r="H297" s="57"/>
      <c r="J297" s="57">
        <f>K291+K292+K293+K294+SUM(K296:K296)</f>
        <v>6867.49</v>
      </c>
      <c r="K297" s="57"/>
      <c r="L297" s="35">
        <f>Source!U77</f>
        <v>2.5760000000000001</v>
      </c>
      <c r="O297" s="21">
        <f>G297</f>
        <v>1051.6100000000001</v>
      </c>
      <c r="P297" s="21">
        <f>J297</f>
        <v>6867.49</v>
      </c>
      <c r="Q297" s="21">
        <f>L297</f>
        <v>2.5760000000000001</v>
      </c>
      <c r="W297">
        <f>IF(Source!BI77&lt;=1,H291+H292+H293+H294, 0)</f>
        <v>71.290000000000006</v>
      </c>
      <c r="X297">
        <f>IF(Source!BI77=2,H291+H292+H293+H294, 0)</f>
        <v>0</v>
      </c>
      <c r="Y297">
        <f>IF(Source!BI77=3,H291+H292+H293+H294, 0)</f>
        <v>0</v>
      </c>
      <c r="Z297">
        <f>IF(Source!BI77=4,H291+H292+H293+H294, 0)</f>
        <v>0</v>
      </c>
    </row>
    <row r="299" spans="1:26" ht="15" x14ac:dyDescent="0.25">
      <c r="A299" s="62" t="str">
        <f>CONCATENATE("Итого по разделу: ",IF(Source!G80&lt;&gt;"Новый раздел", Source!G80, ""))</f>
        <v>Итого по разделу: 1 Общестроительные работы</v>
      </c>
      <c r="B299" s="62"/>
      <c r="C299" s="62"/>
      <c r="D299" s="62"/>
      <c r="E299" s="62"/>
      <c r="F299" s="62"/>
      <c r="G299" s="61">
        <f>SUM(O26:O298)</f>
        <v>96328.38</v>
      </c>
      <c r="H299" s="61"/>
      <c r="I299" s="22"/>
      <c r="J299" s="61">
        <f>SUM(P26:P298)</f>
        <v>629522.35</v>
      </c>
      <c r="K299" s="61"/>
      <c r="L299" s="35">
        <f>SUM(Q26:Q298)</f>
        <v>1368.7393118</v>
      </c>
    </row>
    <row r="302" spans="1:26" ht="14.25" x14ac:dyDescent="0.2">
      <c r="C302" s="56" t="str">
        <f>Source!H108</f>
        <v>Итого</v>
      </c>
      <c r="D302" s="56"/>
      <c r="E302" s="56"/>
      <c r="F302" s="56"/>
      <c r="G302" s="56"/>
      <c r="H302" s="56"/>
      <c r="I302" s="56"/>
      <c r="J302" s="48">
        <f>IF(Source!F108=0, "", Source!F108)</f>
        <v>629522.35</v>
      </c>
      <c r="K302" s="48"/>
    </row>
    <row r="304" spans="1:26" ht="16.5" x14ac:dyDescent="0.25">
      <c r="A304" s="60" t="str">
        <f>CONCATENATE("Раздел: ",IF(Source!G112&lt;&gt;"Новый раздел", Source!G112, ""))</f>
        <v>Раздел: 2 Система водоснабжения</v>
      </c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</row>
    <row r="305" spans="1:26" ht="42.75" x14ac:dyDescent="0.2">
      <c r="A305" s="40" t="str">
        <f>Source!E116</f>
        <v>28</v>
      </c>
      <c r="B305" s="41" t="str">
        <f>Source!F116</f>
        <v>65-1-1</v>
      </c>
      <c r="C305" s="41" t="str">
        <f>Source!G116</f>
        <v>Разборка трубопроводов из водогазопроводных труб диаметром до 32 мм</v>
      </c>
      <c r="D305" s="24" t="str">
        <f>Source!H116</f>
        <v>100 м</v>
      </c>
      <c r="E305" s="10">
        <f>Source!I116</f>
        <v>0.27</v>
      </c>
      <c r="F305" s="25">
        <f>Source!AL116+Source!AM116+Source!AO116</f>
        <v>328.71</v>
      </c>
      <c r="G305" s="26"/>
      <c r="H305" s="25"/>
      <c r="I305" s="26" t="str">
        <f>Source!BO116</f>
        <v/>
      </c>
      <c r="J305" s="26"/>
      <c r="K305" s="25"/>
      <c r="L305" s="27"/>
      <c r="S305">
        <f>ROUND((Source!FX116/100)*((ROUND(Source!AF116*Source!I116, 2)+ROUND(Source!AE116*Source!I116, 2))), 2)</f>
        <v>57.82</v>
      </c>
      <c r="T305">
        <f>Source!X116</f>
        <v>377.54</v>
      </c>
      <c r="U305">
        <f>ROUND((Source!FY116/100)*((ROUND(Source!AF116*Source!I116, 2)+ROUND(Source!AE116*Source!I116, 2))), 2)</f>
        <v>39.07</v>
      </c>
      <c r="V305">
        <f>Source!Y116</f>
        <v>255.1</v>
      </c>
    </row>
    <row r="306" spans="1:26" ht="14.25" x14ac:dyDescent="0.2">
      <c r="A306" s="40"/>
      <c r="B306" s="41"/>
      <c r="C306" s="41" t="s">
        <v>1378</v>
      </c>
      <c r="D306" s="24"/>
      <c r="E306" s="10"/>
      <c r="F306" s="25">
        <f>Source!AO116</f>
        <v>288.02</v>
      </c>
      <c r="G306" s="26" t="str">
        <f>Source!DG116</f>
        <v/>
      </c>
      <c r="H306" s="25">
        <f>ROUND(Source!AF116*Source!I116, 2)</f>
        <v>77.77</v>
      </c>
      <c r="I306" s="26"/>
      <c r="J306" s="26">
        <f>IF(Source!BA116&lt;&gt; 0, Source!BA116, 1)</f>
        <v>6.53</v>
      </c>
      <c r="K306" s="25">
        <f>Source!S116</f>
        <v>507.81</v>
      </c>
      <c r="L306" s="27"/>
      <c r="R306">
        <f>H306</f>
        <v>77.77</v>
      </c>
    </row>
    <row r="307" spans="1:26" ht="14.25" x14ac:dyDescent="0.2">
      <c r="A307" s="40"/>
      <c r="B307" s="41"/>
      <c r="C307" s="41" t="s">
        <v>272</v>
      </c>
      <c r="D307" s="24"/>
      <c r="E307" s="10"/>
      <c r="F307" s="25">
        <f>Source!AM116</f>
        <v>7.09</v>
      </c>
      <c r="G307" s="26" t="str">
        <f>Source!DE116</f>
        <v/>
      </c>
      <c r="H307" s="25">
        <f>ROUND(Source!AD116*Source!I116, 2)</f>
        <v>1.91</v>
      </c>
      <c r="I307" s="26"/>
      <c r="J307" s="26">
        <f>IF(Source!BB116&lt;&gt; 0, Source!BB116, 1)</f>
        <v>6.53</v>
      </c>
      <c r="K307" s="25">
        <f>Source!Q116</f>
        <v>12.5</v>
      </c>
      <c r="L307" s="27"/>
    </row>
    <row r="308" spans="1:26" ht="14.25" x14ac:dyDescent="0.2">
      <c r="A308" s="40"/>
      <c r="B308" s="41"/>
      <c r="C308" s="41" t="s">
        <v>1379</v>
      </c>
      <c r="D308" s="24"/>
      <c r="E308" s="10"/>
      <c r="F308" s="25">
        <f>Source!AN116</f>
        <v>1.35</v>
      </c>
      <c r="G308" s="26" t="str">
        <f>Source!DF116</f>
        <v/>
      </c>
      <c r="H308" s="28">
        <f>ROUND(Source!AE116*Source!I116, 2)</f>
        <v>0.36</v>
      </c>
      <c r="I308" s="26"/>
      <c r="J308" s="26">
        <f>IF(Source!BS116&lt;&gt; 0, Source!BS116, 1)</f>
        <v>6.53</v>
      </c>
      <c r="K308" s="28">
        <f>Source!R116</f>
        <v>2.38</v>
      </c>
      <c r="L308" s="27"/>
      <c r="R308">
        <f>H308</f>
        <v>0.36</v>
      </c>
    </row>
    <row r="309" spans="1:26" ht="14.25" x14ac:dyDescent="0.2">
      <c r="A309" s="40"/>
      <c r="B309" s="41"/>
      <c r="C309" s="41" t="s">
        <v>1380</v>
      </c>
      <c r="D309" s="24" t="s">
        <v>1381</v>
      </c>
      <c r="E309" s="10">
        <f>Source!BZ116</f>
        <v>74</v>
      </c>
      <c r="F309" s="44"/>
      <c r="G309" s="26"/>
      <c r="H309" s="25">
        <f>SUM(S305:S311)</f>
        <v>57.82</v>
      </c>
      <c r="I309" s="29"/>
      <c r="J309" s="23">
        <f>Source!AT116</f>
        <v>74</v>
      </c>
      <c r="K309" s="25">
        <f>SUM(T305:T311)</f>
        <v>377.54</v>
      </c>
      <c r="L309" s="27"/>
    </row>
    <row r="310" spans="1:26" ht="14.25" x14ac:dyDescent="0.2">
      <c r="A310" s="40"/>
      <c r="B310" s="41"/>
      <c r="C310" s="41" t="s">
        <v>1382</v>
      </c>
      <c r="D310" s="24" t="s">
        <v>1381</v>
      </c>
      <c r="E310" s="10">
        <f>Source!CA116</f>
        <v>50</v>
      </c>
      <c r="F310" s="44"/>
      <c r="G310" s="26"/>
      <c r="H310" s="25">
        <f>SUM(U305:U311)</f>
        <v>39.07</v>
      </c>
      <c r="I310" s="29"/>
      <c r="J310" s="23">
        <f>Source!AU116</f>
        <v>50</v>
      </c>
      <c r="K310" s="25">
        <f>SUM(V305:V311)</f>
        <v>255.1</v>
      </c>
      <c r="L310" s="27"/>
    </row>
    <row r="311" spans="1:26" ht="14.25" x14ac:dyDescent="0.2">
      <c r="A311" s="42"/>
      <c r="B311" s="43"/>
      <c r="C311" s="43" t="s">
        <v>1383</v>
      </c>
      <c r="D311" s="30" t="s">
        <v>1384</v>
      </c>
      <c r="E311" s="31">
        <f>Source!AQ116</f>
        <v>34.659999999999997</v>
      </c>
      <c r="F311" s="32"/>
      <c r="G311" s="33" t="str">
        <f>Source!DI116</f>
        <v/>
      </c>
      <c r="H311" s="32"/>
      <c r="I311" s="33"/>
      <c r="J311" s="33"/>
      <c r="K311" s="32"/>
      <c r="L311" s="34">
        <f>Source!U116</f>
        <v>9.3582000000000001</v>
      </c>
    </row>
    <row r="312" spans="1:26" ht="15" x14ac:dyDescent="0.25">
      <c r="G312" s="57">
        <f>H306+H307+H309+H310</f>
        <v>176.57</v>
      </c>
      <c r="H312" s="57"/>
      <c r="J312" s="57">
        <f>K306+K307+K309+K310</f>
        <v>1152.9499999999998</v>
      </c>
      <c r="K312" s="57"/>
      <c r="L312" s="35">
        <f>Source!U116</f>
        <v>9.3582000000000001</v>
      </c>
      <c r="O312" s="21">
        <f>G312</f>
        <v>176.57</v>
      </c>
      <c r="P312" s="21">
        <f>J312</f>
        <v>1152.9499999999998</v>
      </c>
      <c r="Q312" s="21">
        <f>L312</f>
        <v>9.3582000000000001</v>
      </c>
      <c r="W312">
        <f>IF(Source!BI116&lt;=1,H306+H307+H309+H310, 0)</f>
        <v>176.57</v>
      </c>
      <c r="X312">
        <f>IF(Source!BI116=2,H306+H307+H309+H310, 0)</f>
        <v>0</v>
      </c>
      <c r="Y312">
        <f>IF(Source!BI116=3,H306+H307+H309+H310, 0)</f>
        <v>0</v>
      </c>
      <c r="Z312">
        <f>IF(Source!BI116=4,H306+H307+H309+H310, 0)</f>
        <v>0</v>
      </c>
    </row>
    <row r="313" spans="1:26" ht="42.75" x14ac:dyDescent="0.2">
      <c r="A313" s="40" t="str">
        <f>Source!E117</f>
        <v>29</v>
      </c>
      <c r="B313" s="41" t="str">
        <f>Source!F117</f>
        <v>16-05-001-01</v>
      </c>
      <c r="C313" s="41" t="str">
        <f>Source!G117</f>
        <v>Демонтаж  кранов проходных на трубопроводах из стальных труб диаметром до 25 мм</v>
      </c>
      <c r="D313" s="24" t="str">
        <f>Source!H117</f>
        <v>ШТ</v>
      </c>
      <c r="E313" s="10">
        <f>Source!I117</f>
        <v>8</v>
      </c>
      <c r="F313" s="25">
        <f>Source!AL117+Source!AM117+Source!AO117</f>
        <v>42.04</v>
      </c>
      <c r="G313" s="26"/>
      <c r="H313" s="25"/>
      <c r="I313" s="26" t="str">
        <f>Source!BO117</f>
        <v/>
      </c>
      <c r="J313" s="26"/>
      <c r="K313" s="25"/>
      <c r="L313" s="27"/>
      <c r="S313">
        <f>ROUND((Source!FX117/100)*((ROUND(Source!AF117*Source!I117, 2)+ROUND(Source!AE117*Source!I117, 2))), 2)</f>
        <v>49.58</v>
      </c>
      <c r="T313">
        <f>Source!X117</f>
        <v>323.20999999999998</v>
      </c>
      <c r="U313">
        <f>ROUND((Source!FY117/100)*((ROUND(Source!AF117*Source!I117, 2)+ROUND(Source!AE117*Source!I117, 2))), 2)</f>
        <v>30.36</v>
      </c>
      <c r="V313">
        <f>Source!Y117</f>
        <v>199.55</v>
      </c>
    </row>
    <row r="314" spans="1:26" ht="14.25" x14ac:dyDescent="0.2">
      <c r="A314" s="40"/>
      <c r="B314" s="41"/>
      <c r="C314" s="41" t="s">
        <v>1378</v>
      </c>
      <c r="D314" s="24"/>
      <c r="E314" s="10"/>
      <c r="F314" s="25">
        <f>Source!AO117</f>
        <v>13.33</v>
      </c>
      <c r="G314" s="26" t="str">
        <f>Source!DG117</f>
        <v>)*0,4</v>
      </c>
      <c r="H314" s="25">
        <f>ROUND(Source!AF117*Source!I117, 2)</f>
        <v>42.64</v>
      </c>
      <c r="I314" s="26"/>
      <c r="J314" s="26">
        <f>IF(Source!BA117&lt;&gt; 0, Source!BA117, 1)</f>
        <v>6.53</v>
      </c>
      <c r="K314" s="25">
        <f>Source!S117</f>
        <v>278.44</v>
      </c>
      <c r="L314" s="27"/>
      <c r="R314">
        <f>H314</f>
        <v>42.64</v>
      </c>
    </row>
    <row r="315" spans="1:26" ht="14.25" x14ac:dyDescent="0.2">
      <c r="A315" s="40"/>
      <c r="B315" s="41"/>
      <c r="C315" s="41" t="s">
        <v>272</v>
      </c>
      <c r="D315" s="24"/>
      <c r="E315" s="10"/>
      <c r="F315" s="25">
        <f>Source!AM117</f>
        <v>3.5</v>
      </c>
      <c r="G315" s="26" t="str">
        <f>Source!DE117</f>
        <v>)*0,4</v>
      </c>
      <c r="H315" s="25">
        <f>ROUND(Source!AD117*Source!I117, 2)</f>
        <v>11.2</v>
      </c>
      <c r="I315" s="26"/>
      <c r="J315" s="26">
        <f>IF(Source!BB117&lt;&gt; 0, Source!BB117, 1)</f>
        <v>6.53</v>
      </c>
      <c r="K315" s="25">
        <f>Source!Q117</f>
        <v>73.14</v>
      </c>
      <c r="L315" s="27"/>
    </row>
    <row r="316" spans="1:26" ht="14.25" x14ac:dyDescent="0.2">
      <c r="A316" s="40"/>
      <c r="B316" s="41"/>
      <c r="C316" s="41" t="s">
        <v>1379</v>
      </c>
      <c r="D316" s="24"/>
      <c r="E316" s="10"/>
      <c r="F316" s="25">
        <f>Source!AN117</f>
        <v>0.12</v>
      </c>
      <c r="G316" s="26" t="str">
        <f>Source!DF117</f>
        <v>)*0,4</v>
      </c>
      <c r="H316" s="28">
        <f>ROUND(Source!AE117*Source!I117, 2)</f>
        <v>0.4</v>
      </c>
      <c r="I316" s="26"/>
      <c r="J316" s="26">
        <f>IF(Source!BS117&lt;&gt; 0, Source!BS117, 1)</f>
        <v>6.53</v>
      </c>
      <c r="K316" s="28">
        <f>Source!R117</f>
        <v>2.61</v>
      </c>
      <c r="L316" s="27"/>
      <c r="R316">
        <f>H316</f>
        <v>0.4</v>
      </c>
    </row>
    <row r="317" spans="1:26" ht="14.25" x14ac:dyDescent="0.2">
      <c r="A317" s="40"/>
      <c r="B317" s="41"/>
      <c r="C317" s="41" t="s">
        <v>1380</v>
      </c>
      <c r="D317" s="24" t="s">
        <v>1381</v>
      </c>
      <c r="E317" s="10">
        <f>Source!BZ117</f>
        <v>128</v>
      </c>
      <c r="F317" s="58" t="str">
        <f>CONCATENATE(" )", Source!DL117, Source!FT117, "=", Source!FX117)</f>
        <v xml:space="preserve"> )*0,9=115,2</v>
      </c>
      <c r="G317" s="59"/>
      <c r="H317" s="25">
        <f>SUM(S313:S319)</f>
        <v>49.58</v>
      </c>
      <c r="I317" s="29"/>
      <c r="J317" s="23">
        <f>Source!AT117</f>
        <v>115</v>
      </c>
      <c r="K317" s="25">
        <f>SUM(T313:T319)</f>
        <v>323.20999999999998</v>
      </c>
      <c r="L317" s="27"/>
    </row>
    <row r="318" spans="1:26" ht="14.25" x14ac:dyDescent="0.2">
      <c r="A318" s="40"/>
      <c r="B318" s="41"/>
      <c r="C318" s="41" t="s">
        <v>1382</v>
      </c>
      <c r="D318" s="24" t="s">
        <v>1381</v>
      </c>
      <c r="E318" s="10">
        <f>Source!CA117</f>
        <v>83</v>
      </c>
      <c r="F318" s="58" t="str">
        <f>CONCATENATE(" )", Source!DM117, Source!FU117, "=", Source!FY117)</f>
        <v xml:space="preserve"> )*0,85=70,55</v>
      </c>
      <c r="G318" s="59"/>
      <c r="H318" s="25">
        <f>SUM(U313:U319)</f>
        <v>30.36</v>
      </c>
      <c r="I318" s="29"/>
      <c r="J318" s="23">
        <f>Source!AU117</f>
        <v>71</v>
      </c>
      <c r="K318" s="25">
        <f>SUM(V313:V319)</f>
        <v>199.55</v>
      </c>
      <c r="L318" s="27"/>
    </row>
    <row r="319" spans="1:26" ht="14.25" x14ac:dyDescent="0.2">
      <c r="A319" s="42"/>
      <c r="B319" s="43"/>
      <c r="C319" s="43" t="s">
        <v>1383</v>
      </c>
      <c r="D319" s="30" t="s">
        <v>1384</v>
      </c>
      <c r="E319" s="31">
        <f>Source!AQ117</f>
        <v>1.47</v>
      </c>
      <c r="F319" s="32"/>
      <c r="G319" s="33" t="str">
        <f>Source!DI117</f>
        <v>)*0,4</v>
      </c>
      <c r="H319" s="32"/>
      <c r="I319" s="33"/>
      <c r="J319" s="33"/>
      <c r="K319" s="32"/>
      <c r="L319" s="34">
        <f>Source!U117</f>
        <v>4.7039999999999997</v>
      </c>
    </row>
    <row r="320" spans="1:26" ht="15" x14ac:dyDescent="0.25">
      <c r="G320" s="57">
        <f>H314+H315+H317+H318</f>
        <v>133.78</v>
      </c>
      <c r="H320" s="57"/>
      <c r="J320" s="57">
        <f>K314+K315+K317+K318</f>
        <v>874.33999999999992</v>
      </c>
      <c r="K320" s="57"/>
      <c r="L320" s="35">
        <f>Source!U117</f>
        <v>4.7039999999999997</v>
      </c>
      <c r="O320" s="21">
        <f>G320</f>
        <v>133.78</v>
      </c>
      <c r="P320" s="21">
        <f>J320</f>
        <v>874.33999999999992</v>
      </c>
      <c r="Q320" s="21">
        <f>L320</f>
        <v>4.7039999999999997</v>
      </c>
      <c r="W320">
        <f>IF(Source!BI117&lt;=1,H314+H315+H317+H318, 0)</f>
        <v>133.78</v>
      </c>
      <c r="X320">
        <f>IF(Source!BI117=2,H314+H315+H317+H318, 0)</f>
        <v>0</v>
      </c>
      <c r="Y320">
        <f>IF(Source!BI117=3,H314+H315+H317+H318, 0)</f>
        <v>0</v>
      </c>
      <c r="Z320">
        <f>IF(Source!BI117=4,H314+H315+H317+H318, 0)</f>
        <v>0</v>
      </c>
    </row>
    <row r="321" spans="1:26" ht="28.5" x14ac:dyDescent="0.2">
      <c r="A321" s="40" t="str">
        <f>Source!E118</f>
        <v>30</v>
      </c>
      <c r="B321" s="41" t="str">
        <f>Source!F118</f>
        <v>65-4-1</v>
      </c>
      <c r="C321" s="41" t="str">
        <f>Source!G118</f>
        <v>Демонтаж умывальников c  с пъедесталом</v>
      </c>
      <c r="D321" s="24" t="str">
        <f>Source!H118</f>
        <v>100 ШТ</v>
      </c>
      <c r="E321" s="10">
        <f>Source!I118</f>
        <v>0.04</v>
      </c>
      <c r="F321" s="25">
        <f>Source!AL118+Source!AM118+Source!AO118</f>
        <v>445.71999999999997</v>
      </c>
      <c r="G321" s="26"/>
      <c r="H321" s="25"/>
      <c r="I321" s="26" t="str">
        <f>Source!BO118</f>
        <v/>
      </c>
      <c r="J321" s="26"/>
      <c r="K321" s="25"/>
      <c r="L321" s="27"/>
      <c r="S321">
        <f>ROUND((Source!FX118/100)*((ROUND(Source!AF118*Source!I118, 2)+ROUND(Source!AE118*Source!I118, 2))), 2)</f>
        <v>13.05</v>
      </c>
      <c r="T321">
        <f>Source!X118</f>
        <v>85.26</v>
      </c>
      <c r="U321">
        <f>ROUND((Source!FY118/100)*((ROUND(Source!AF118*Source!I118, 2)+ROUND(Source!AE118*Source!I118, 2))), 2)</f>
        <v>8.82</v>
      </c>
      <c r="V321">
        <f>Source!Y118</f>
        <v>57.61</v>
      </c>
    </row>
    <row r="322" spans="1:26" ht="14.25" x14ac:dyDescent="0.2">
      <c r="A322" s="40"/>
      <c r="B322" s="41"/>
      <c r="C322" s="41" t="s">
        <v>1378</v>
      </c>
      <c r="D322" s="24"/>
      <c r="E322" s="10"/>
      <c r="F322" s="25">
        <f>Source!AO118</f>
        <v>437.59</v>
      </c>
      <c r="G322" s="26" t="str">
        <f>Source!DG118</f>
        <v/>
      </c>
      <c r="H322" s="25">
        <f>ROUND(Source!AF118*Source!I118, 2)</f>
        <v>17.5</v>
      </c>
      <c r="I322" s="26"/>
      <c r="J322" s="26">
        <f>IF(Source!BA118&lt;&gt; 0, Source!BA118, 1)</f>
        <v>6.53</v>
      </c>
      <c r="K322" s="25">
        <f>Source!S118</f>
        <v>114.3</v>
      </c>
      <c r="L322" s="27"/>
      <c r="R322">
        <f>H322</f>
        <v>17.5</v>
      </c>
    </row>
    <row r="323" spans="1:26" ht="14.25" x14ac:dyDescent="0.2">
      <c r="A323" s="40"/>
      <c r="B323" s="41"/>
      <c r="C323" s="41" t="s">
        <v>272</v>
      </c>
      <c r="D323" s="24"/>
      <c r="E323" s="10"/>
      <c r="F323" s="25">
        <f>Source!AM118</f>
        <v>8.1300000000000008</v>
      </c>
      <c r="G323" s="26" t="str">
        <f>Source!DE118</f>
        <v/>
      </c>
      <c r="H323" s="25">
        <f>ROUND(Source!AD118*Source!I118, 2)</f>
        <v>0.33</v>
      </c>
      <c r="I323" s="26"/>
      <c r="J323" s="26">
        <f>IF(Source!BB118&lt;&gt; 0, Source!BB118, 1)</f>
        <v>6.53</v>
      </c>
      <c r="K323" s="25">
        <f>Source!Q118</f>
        <v>2.12</v>
      </c>
      <c r="L323" s="27"/>
    </row>
    <row r="324" spans="1:26" ht="14.25" x14ac:dyDescent="0.2">
      <c r="A324" s="40"/>
      <c r="B324" s="41"/>
      <c r="C324" s="41" t="s">
        <v>1379</v>
      </c>
      <c r="D324" s="24"/>
      <c r="E324" s="10"/>
      <c r="F324" s="25">
        <f>Source!AN118</f>
        <v>3.51</v>
      </c>
      <c r="G324" s="26" t="str">
        <f>Source!DF118</f>
        <v/>
      </c>
      <c r="H324" s="28">
        <f>ROUND(Source!AE118*Source!I118, 2)</f>
        <v>0.14000000000000001</v>
      </c>
      <c r="I324" s="26"/>
      <c r="J324" s="26">
        <f>IF(Source!BS118&lt;&gt; 0, Source!BS118, 1)</f>
        <v>6.53</v>
      </c>
      <c r="K324" s="28">
        <f>Source!R118</f>
        <v>0.92</v>
      </c>
      <c r="L324" s="27"/>
      <c r="R324">
        <f>H324</f>
        <v>0.14000000000000001</v>
      </c>
    </row>
    <row r="325" spans="1:26" ht="14.25" x14ac:dyDescent="0.2">
      <c r="A325" s="40"/>
      <c r="B325" s="41"/>
      <c r="C325" s="41" t="s">
        <v>1380</v>
      </c>
      <c r="D325" s="24" t="s">
        <v>1381</v>
      </c>
      <c r="E325" s="10">
        <f>Source!BZ118</f>
        <v>74</v>
      </c>
      <c r="F325" s="44"/>
      <c r="G325" s="26"/>
      <c r="H325" s="25">
        <f>SUM(S321:S327)</f>
        <v>13.05</v>
      </c>
      <c r="I325" s="29"/>
      <c r="J325" s="23">
        <f>Source!AT118</f>
        <v>74</v>
      </c>
      <c r="K325" s="25">
        <f>SUM(T321:T327)</f>
        <v>85.26</v>
      </c>
      <c r="L325" s="27"/>
    </row>
    <row r="326" spans="1:26" ht="14.25" x14ac:dyDescent="0.2">
      <c r="A326" s="40"/>
      <c r="B326" s="41"/>
      <c r="C326" s="41" t="s">
        <v>1382</v>
      </c>
      <c r="D326" s="24" t="s">
        <v>1381</v>
      </c>
      <c r="E326" s="10">
        <f>Source!CA118</f>
        <v>50</v>
      </c>
      <c r="F326" s="44"/>
      <c r="G326" s="26"/>
      <c r="H326" s="25">
        <f>SUM(U321:U327)</f>
        <v>8.82</v>
      </c>
      <c r="I326" s="29"/>
      <c r="J326" s="23">
        <f>Source!AU118</f>
        <v>50</v>
      </c>
      <c r="K326" s="25">
        <f>SUM(V321:V327)</f>
        <v>57.61</v>
      </c>
      <c r="L326" s="27"/>
    </row>
    <row r="327" spans="1:26" ht="14.25" x14ac:dyDescent="0.2">
      <c r="A327" s="42"/>
      <c r="B327" s="43"/>
      <c r="C327" s="43" t="s">
        <v>1383</v>
      </c>
      <c r="D327" s="30" t="s">
        <v>1384</v>
      </c>
      <c r="E327" s="31">
        <f>Source!AQ118</f>
        <v>51.3</v>
      </c>
      <c r="F327" s="32"/>
      <c r="G327" s="33" t="str">
        <f>Source!DI118</f>
        <v/>
      </c>
      <c r="H327" s="32"/>
      <c r="I327" s="33"/>
      <c r="J327" s="33"/>
      <c r="K327" s="32"/>
      <c r="L327" s="34">
        <f>Source!U118</f>
        <v>2.052</v>
      </c>
    </row>
    <row r="328" spans="1:26" ht="15" x14ac:dyDescent="0.25">
      <c r="G328" s="57">
        <f>H322+H323+H325+H326</f>
        <v>39.700000000000003</v>
      </c>
      <c r="H328" s="57"/>
      <c r="J328" s="57">
        <f>K322+K323+K325+K326</f>
        <v>259.29000000000002</v>
      </c>
      <c r="K328" s="57"/>
      <c r="L328" s="35">
        <f>Source!U118</f>
        <v>2.052</v>
      </c>
      <c r="O328" s="21">
        <f>G328</f>
        <v>39.700000000000003</v>
      </c>
      <c r="P328" s="21">
        <f>J328</f>
        <v>259.29000000000002</v>
      </c>
      <c r="Q328" s="21">
        <f>L328</f>
        <v>2.052</v>
      </c>
      <c r="W328">
        <f>IF(Source!BI118&lt;=1,H322+H323+H325+H326, 0)</f>
        <v>39.700000000000003</v>
      </c>
      <c r="X328">
        <f>IF(Source!BI118=2,H322+H323+H325+H326, 0)</f>
        <v>0</v>
      </c>
      <c r="Y328">
        <f>IF(Source!BI118=3,H322+H323+H325+H326, 0)</f>
        <v>0</v>
      </c>
      <c r="Z328">
        <f>IF(Source!BI118=4,H322+H323+H325+H326, 0)</f>
        <v>0</v>
      </c>
    </row>
    <row r="329" spans="1:26" ht="14.25" x14ac:dyDescent="0.2">
      <c r="A329" s="40" t="str">
        <f>Source!E119</f>
        <v>31</v>
      </c>
      <c r="B329" s="41" t="str">
        <f>Source!F119</f>
        <v>65-3-7</v>
      </c>
      <c r="C329" s="41" t="str">
        <f>Source!G119</f>
        <v>Снятие смесителя без душевой сетки</v>
      </c>
      <c r="D329" s="24" t="str">
        <f>Source!H119</f>
        <v>100 ШТ</v>
      </c>
      <c r="E329" s="10">
        <f>Source!I119</f>
        <v>0.04</v>
      </c>
      <c r="F329" s="25">
        <f>Source!AL119+Source!AM119+Source!AO119</f>
        <v>315.33</v>
      </c>
      <c r="G329" s="26"/>
      <c r="H329" s="25"/>
      <c r="I329" s="26" t="str">
        <f>Source!BO119</f>
        <v/>
      </c>
      <c r="J329" s="26"/>
      <c r="K329" s="25"/>
      <c r="L329" s="27"/>
      <c r="S329">
        <f>ROUND((Source!FX119/100)*((ROUND(Source!AF119*Source!I119, 2)+ROUND(Source!AE119*Source!I119, 2))), 2)</f>
        <v>9.3000000000000007</v>
      </c>
      <c r="T329">
        <f>Source!X119</f>
        <v>60.71</v>
      </c>
      <c r="U329">
        <f>ROUND((Source!FY119/100)*((ROUND(Source!AF119*Source!I119, 2)+ROUND(Source!AE119*Source!I119, 2))), 2)</f>
        <v>6.29</v>
      </c>
      <c r="V329">
        <f>Source!Y119</f>
        <v>41.02</v>
      </c>
    </row>
    <row r="330" spans="1:26" ht="14.25" x14ac:dyDescent="0.2">
      <c r="A330" s="40"/>
      <c r="B330" s="41"/>
      <c r="C330" s="41" t="s">
        <v>1378</v>
      </c>
      <c r="D330" s="24"/>
      <c r="E330" s="10"/>
      <c r="F330" s="25">
        <f>Source!AO119</f>
        <v>313.14</v>
      </c>
      <c r="G330" s="26" t="str">
        <f>Source!DG119</f>
        <v/>
      </c>
      <c r="H330" s="25">
        <f>ROUND(Source!AF119*Source!I119, 2)</f>
        <v>12.53</v>
      </c>
      <c r="I330" s="26"/>
      <c r="J330" s="26">
        <f>IF(Source!BA119&lt;&gt; 0, Source!BA119, 1)</f>
        <v>6.53</v>
      </c>
      <c r="K330" s="25">
        <f>Source!S119</f>
        <v>81.790000000000006</v>
      </c>
      <c r="L330" s="27"/>
      <c r="R330">
        <f>H330</f>
        <v>12.53</v>
      </c>
    </row>
    <row r="331" spans="1:26" ht="14.25" x14ac:dyDescent="0.2">
      <c r="A331" s="40"/>
      <c r="B331" s="41"/>
      <c r="C331" s="41" t="s">
        <v>272</v>
      </c>
      <c r="D331" s="24"/>
      <c r="E331" s="10"/>
      <c r="F331" s="25">
        <f>Source!AM119</f>
        <v>2.19</v>
      </c>
      <c r="G331" s="26" t="str">
        <f>Source!DE119</f>
        <v/>
      </c>
      <c r="H331" s="25">
        <f>ROUND(Source!AD119*Source!I119, 2)</f>
        <v>0.09</v>
      </c>
      <c r="I331" s="26"/>
      <c r="J331" s="26">
        <f>IF(Source!BB119&lt;&gt; 0, Source!BB119, 1)</f>
        <v>6.53</v>
      </c>
      <c r="K331" s="25">
        <f>Source!Q119</f>
        <v>0.56999999999999995</v>
      </c>
      <c r="L331" s="27"/>
    </row>
    <row r="332" spans="1:26" ht="14.25" x14ac:dyDescent="0.2">
      <c r="A332" s="40"/>
      <c r="B332" s="41"/>
      <c r="C332" s="41" t="s">
        <v>1379</v>
      </c>
      <c r="D332" s="24"/>
      <c r="E332" s="10"/>
      <c r="F332" s="25">
        <f>Source!AN119</f>
        <v>0.95</v>
      </c>
      <c r="G332" s="26" t="str">
        <f>Source!DF119</f>
        <v/>
      </c>
      <c r="H332" s="28">
        <f>ROUND(Source!AE119*Source!I119, 2)</f>
        <v>0.04</v>
      </c>
      <c r="I332" s="26"/>
      <c r="J332" s="26">
        <f>IF(Source!BS119&lt;&gt; 0, Source!BS119, 1)</f>
        <v>6.53</v>
      </c>
      <c r="K332" s="28">
        <f>Source!R119</f>
        <v>0.25</v>
      </c>
      <c r="L332" s="27"/>
      <c r="R332">
        <f>H332</f>
        <v>0.04</v>
      </c>
    </row>
    <row r="333" spans="1:26" ht="14.25" x14ac:dyDescent="0.2">
      <c r="A333" s="40"/>
      <c r="B333" s="41"/>
      <c r="C333" s="41" t="s">
        <v>1380</v>
      </c>
      <c r="D333" s="24" t="s">
        <v>1381</v>
      </c>
      <c r="E333" s="10">
        <f>Source!BZ119</f>
        <v>74</v>
      </c>
      <c r="F333" s="44"/>
      <c r="G333" s="26"/>
      <c r="H333" s="25">
        <f>SUM(S329:S335)</f>
        <v>9.3000000000000007</v>
      </c>
      <c r="I333" s="29"/>
      <c r="J333" s="23">
        <f>Source!AT119</f>
        <v>74</v>
      </c>
      <c r="K333" s="25">
        <f>SUM(T329:T335)</f>
        <v>60.71</v>
      </c>
      <c r="L333" s="27"/>
    </row>
    <row r="334" spans="1:26" ht="14.25" x14ac:dyDescent="0.2">
      <c r="A334" s="40"/>
      <c r="B334" s="41"/>
      <c r="C334" s="41" t="s">
        <v>1382</v>
      </c>
      <c r="D334" s="24" t="s">
        <v>1381</v>
      </c>
      <c r="E334" s="10">
        <f>Source!CA119</f>
        <v>50</v>
      </c>
      <c r="F334" s="44"/>
      <c r="G334" s="26"/>
      <c r="H334" s="25">
        <f>SUM(U329:U335)</f>
        <v>6.29</v>
      </c>
      <c r="I334" s="29"/>
      <c r="J334" s="23">
        <f>Source!AU119</f>
        <v>50</v>
      </c>
      <c r="K334" s="25">
        <f>SUM(V329:V335)</f>
        <v>41.02</v>
      </c>
      <c r="L334" s="27"/>
    </row>
    <row r="335" spans="1:26" ht="14.25" x14ac:dyDescent="0.2">
      <c r="A335" s="42"/>
      <c r="B335" s="43"/>
      <c r="C335" s="43" t="s">
        <v>1383</v>
      </c>
      <c r="D335" s="30" t="s">
        <v>1384</v>
      </c>
      <c r="E335" s="31">
        <f>Source!AQ119</f>
        <v>36.71</v>
      </c>
      <c r="F335" s="32"/>
      <c r="G335" s="33" t="str">
        <f>Source!DI119</f>
        <v/>
      </c>
      <c r="H335" s="32"/>
      <c r="I335" s="33"/>
      <c r="J335" s="33"/>
      <c r="K335" s="32"/>
      <c r="L335" s="34">
        <f>Source!U119</f>
        <v>1.4684000000000001</v>
      </c>
    </row>
    <row r="336" spans="1:26" ht="15" x14ac:dyDescent="0.25">
      <c r="G336" s="57">
        <f>H330+H331+H333+H334</f>
        <v>28.21</v>
      </c>
      <c r="H336" s="57"/>
      <c r="J336" s="57">
        <f>K330+K331+K333+K334</f>
        <v>184.09</v>
      </c>
      <c r="K336" s="57"/>
      <c r="L336" s="35">
        <f>Source!U119</f>
        <v>1.4684000000000001</v>
      </c>
      <c r="O336" s="21">
        <f>G336</f>
        <v>28.21</v>
      </c>
      <c r="P336" s="21">
        <f>J336</f>
        <v>184.09</v>
      </c>
      <c r="Q336" s="21">
        <f>L336</f>
        <v>1.4684000000000001</v>
      </c>
      <c r="W336">
        <f>IF(Source!BI119&lt;=1,H330+H331+H333+H334, 0)</f>
        <v>28.21</v>
      </c>
      <c r="X336">
        <f>IF(Source!BI119=2,H330+H331+H333+H334, 0)</f>
        <v>0</v>
      </c>
      <c r="Y336">
        <f>IF(Source!BI119=3,H330+H331+H333+H334, 0)</f>
        <v>0</v>
      </c>
      <c r="Z336">
        <f>IF(Source!BI119=4,H330+H331+H333+H334, 0)</f>
        <v>0</v>
      </c>
    </row>
    <row r="337" spans="1:26" ht="57" x14ac:dyDescent="0.2">
      <c r="A337" s="40" t="str">
        <f>Source!E120</f>
        <v>32</v>
      </c>
      <c r="B337" s="41" t="str">
        <f>Source!F120</f>
        <v>16-04-002-01</v>
      </c>
      <c r="C337" s="41" t="str">
        <f>Source!G120</f>
        <v>Прокладка трубопроводов водоснабжения из напорных полиэтиленовых труб наружным диаметром 20 мм</v>
      </c>
      <c r="D337" s="24" t="str">
        <f>Source!H120</f>
        <v>100 м</v>
      </c>
      <c r="E337" s="10">
        <f>Source!I120</f>
        <v>0.5</v>
      </c>
      <c r="F337" s="25">
        <f>Source!AL120+Source!AM120+Source!AO120</f>
        <v>3300.53</v>
      </c>
      <c r="G337" s="26"/>
      <c r="H337" s="25"/>
      <c r="I337" s="26" t="str">
        <f>Source!BO120</f>
        <v/>
      </c>
      <c r="J337" s="26"/>
      <c r="K337" s="25"/>
      <c r="L337" s="27"/>
      <c r="S337">
        <f>ROUND((Source!FX120/100)*((ROUND(Source!AF120*Source!I120, 2)+ROUND(Source!AE120*Source!I120, 2))), 2)</f>
        <v>1382.35</v>
      </c>
      <c r="T337">
        <f>Source!X120</f>
        <v>9011.1</v>
      </c>
      <c r="U337">
        <f>ROUND((Source!FY120/100)*((ROUND(Source!AF120*Source!I120, 2)+ROUND(Source!AE120*Source!I120, 2))), 2)</f>
        <v>846.57</v>
      </c>
      <c r="V337">
        <f>Source!Y120</f>
        <v>5563.38</v>
      </c>
    </row>
    <row r="338" spans="1:26" ht="14.25" x14ac:dyDescent="0.2">
      <c r="A338" s="40"/>
      <c r="B338" s="41"/>
      <c r="C338" s="41" t="s">
        <v>1378</v>
      </c>
      <c r="D338" s="24"/>
      <c r="E338" s="10"/>
      <c r="F338" s="25">
        <f>Source!AO120</f>
        <v>1887.18</v>
      </c>
      <c r="G338" s="26" t="str">
        <f>Source!DG120</f>
        <v>)*1,15</v>
      </c>
      <c r="H338" s="25">
        <f>ROUND(Source!AF120*Source!I120, 2)</f>
        <v>1085.1300000000001</v>
      </c>
      <c r="I338" s="26"/>
      <c r="J338" s="26">
        <f>IF(Source!BA120&lt;&gt; 0, Source!BA120, 1)</f>
        <v>6.53</v>
      </c>
      <c r="K338" s="25">
        <f>Source!S120</f>
        <v>7085.9</v>
      </c>
      <c r="L338" s="27"/>
      <c r="R338">
        <f>H338</f>
        <v>1085.1300000000001</v>
      </c>
    </row>
    <row r="339" spans="1:26" ht="14.25" x14ac:dyDescent="0.2">
      <c r="A339" s="40"/>
      <c r="B339" s="41"/>
      <c r="C339" s="41" t="s">
        <v>272</v>
      </c>
      <c r="D339" s="24"/>
      <c r="E339" s="10"/>
      <c r="F339" s="25">
        <f>Source!AM120</f>
        <v>1357.47</v>
      </c>
      <c r="G339" s="26" t="str">
        <f>Source!DE120</f>
        <v>)*1,25</v>
      </c>
      <c r="H339" s="25">
        <f>ROUND(Source!AD120*Source!I120, 2)</f>
        <v>848.42</v>
      </c>
      <c r="I339" s="26"/>
      <c r="J339" s="26">
        <f>IF(Source!BB120&lt;&gt; 0, Source!BB120, 1)</f>
        <v>6.53</v>
      </c>
      <c r="K339" s="25">
        <f>Source!Q120</f>
        <v>5540.18</v>
      </c>
      <c r="L339" s="27"/>
    </row>
    <row r="340" spans="1:26" ht="14.25" x14ac:dyDescent="0.2">
      <c r="A340" s="40"/>
      <c r="B340" s="41"/>
      <c r="C340" s="41" t="s">
        <v>1379</v>
      </c>
      <c r="D340" s="24"/>
      <c r="E340" s="10"/>
      <c r="F340" s="25">
        <f>Source!AN120</f>
        <v>183.73</v>
      </c>
      <c r="G340" s="26" t="str">
        <f>Source!DF120</f>
        <v>)*1,25</v>
      </c>
      <c r="H340" s="28">
        <f>ROUND(Source!AE120*Source!I120, 2)</f>
        <v>114.83</v>
      </c>
      <c r="I340" s="26"/>
      <c r="J340" s="26">
        <f>IF(Source!BS120&lt;&gt; 0, Source!BS120, 1)</f>
        <v>6.53</v>
      </c>
      <c r="K340" s="28">
        <f>Source!R120</f>
        <v>749.84</v>
      </c>
      <c r="L340" s="27"/>
      <c r="R340">
        <f>H340</f>
        <v>114.83</v>
      </c>
    </row>
    <row r="341" spans="1:26" ht="14.25" x14ac:dyDescent="0.2">
      <c r="A341" s="40"/>
      <c r="B341" s="41"/>
      <c r="C341" s="41" t="s">
        <v>1385</v>
      </c>
      <c r="D341" s="24"/>
      <c r="E341" s="10"/>
      <c r="F341" s="25">
        <f>Source!AL120</f>
        <v>55.88</v>
      </c>
      <c r="G341" s="26" t="str">
        <f>Source!DD120</f>
        <v/>
      </c>
      <c r="H341" s="25">
        <f>ROUND(Source!AC120*Source!I120, 2)</f>
        <v>27.94</v>
      </c>
      <c r="I341" s="26"/>
      <c r="J341" s="26">
        <f>IF(Source!BC120&lt;&gt; 0, Source!BC120, 1)</f>
        <v>6.53</v>
      </c>
      <c r="K341" s="25">
        <f>Source!P120</f>
        <v>182.45</v>
      </c>
      <c r="L341" s="27"/>
    </row>
    <row r="342" spans="1:26" ht="14.25" x14ac:dyDescent="0.2">
      <c r="A342" s="40"/>
      <c r="B342" s="41"/>
      <c r="C342" s="41" t="s">
        <v>1380</v>
      </c>
      <c r="D342" s="24" t="s">
        <v>1381</v>
      </c>
      <c r="E342" s="10">
        <f>Source!BZ120</f>
        <v>128</v>
      </c>
      <c r="F342" s="58" t="str">
        <f>CONCATENATE(" )", Source!DL120, Source!FT120, "=", Source!FX120)</f>
        <v xml:space="preserve"> )*0,9=115,2</v>
      </c>
      <c r="G342" s="59"/>
      <c r="H342" s="25">
        <f>SUM(S337:S347)</f>
        <v>1382.35</v>
      </c>
      <c r="I342" s="29"/>
      <c r="J342" s="23">
        <f>Source!AT120</f>
        <v>115</v>
      </c>
      <c r="K342" s="25">
        <f>SUM(T337:T347)</f>
        <v>9011.1</v>
      </c>
      <c r="L342" s="27"/>
    </row>
    <row r="343" spans="1:26" ht="14.25" x14ac:dyDescent="0.2">
      <c r="A343" s="40"/>
      <c r="B343" s="41"/>
      <c r="C343" s="41" t="s">
        <v>1382</v>
      </c>
      <c r="D343" s="24" t="s">
        <v>1381</v>
      </c>
      <c r="E343" s="10">
        <f>Source!CA120</f>
        <v>83</v>
      </c>
      <c r="F343" s="58" t="str">
        <f>CONCATENATE(" )", Source!DM120, Source!FU120, "=", Source!FY120)</f>
        <v xml:space="preserve"> )*0,85=70,55</v>
      </c>
      <c r="G343" s="59"/>
      <c r="H343" s="25">
        <f>SUM(U337:U347)</f>
        <v>846.57</v>
      </c>
      <c r="I343" s="29"/>
      <c r="J343" s="23">
        <f>Source!AU120</f>
        <v>71</v>
      </c>
      <c r="K343" s="25">
        <f>SUM(V337:V347)</f>
        <v>5563.38</v>
      </c>
      <c r="L343" s="27"/>
    </row>
    <row r="344" spans="1:26" ht="14.25" x14ac:dyDescent="0.2">
      <c r="A344" s="40"/>
      <c r="B344" s="41"/>
      <c r="C344" s="41" t="s">
        <v>1383</v>
      </c>
      <c r="D344" s="24" t="s">
        <v>1384</v>
      </c>
      <c r="E344" s="10">
        <f>Source!AQ120</f>
        <v>190.24</v>
      </c>
      <c r="F344" s="25"/>
      <c r="G344" s="26" t="str">
        <f>Source!DI120</f>
        <v>)*1,15</v>
      </c>
      <c r="H344" s="25"/>
      <c r="I344" s="26"/>
      <c r="J344" s="26"/>
      <c r="K344" s="25"/>
      <c r="L344" s="36">
        <f>Source!U120</f>
        <v>109.38799999999999</v>
      </c>
    </row>
    <row r="345" spans="1:26" ht="28.5" x14ac:dyDescent="0.2">
      <c r="A345" s="40" t="str">
        <f>Source!E121</f>
        <v>32,1</v>
      </c>
      <c r="B345" s="41" t="str">
        <f>Source!F121</f>
        <v>24.1.02.01-0003</v>
      </c>
      <c r="C345" s="41" t="str">
        <f>Source!G121</f>
        <v>Хомут FGRS системы крепежа трубопроводов, размером 20-24 мм</v>
      </c>
      <c r="D345" s="24" t="str">
        <f>Source!H121</f>
        <v>10 шт.</v>
      </c>
      <c r="E345" s="10">
        <f>Source!I121</f>
        <v>5</v>
      </c>
      <c r="F345" s="25">
        <f>Source!AL121+Source!AM121+Source!AO121</f>
        <v>96.9</v>
      </c>
      <c r="G345" s="39" t="s">
        <v>3</v>
      </c>
      <c r="H345" s="25">
        <f>ROUND(Source!AC121*Source!I121, 2)+ROUND(Source!AD121*Source!I121, 2)+ROUND(Source!AF121*Source!I121, 2)</f>
        <v>484.5</v>
      </c>
      <c r="I345" s="26"/>
      <c r="J345" s="26">
        <f>IF(Source!BC121&lt;&gt; 0, Source!BC121, 1)</f>
        <v>6.53</v>
      </c>
      <c r="K345" s="25">
        <f>Source!O121</f>
        <v>3163.79</v>
      </c>
      <c r="L345" s="27"/>
      <c r="S345">
        <f>ROUND((Source!FX121/100)*((ROUND(Source!AF121*Source!I121, 2)+ROUND(Source!AE121*Source!I121, 2))), 2)</f>
        <v>0</v>
      </c>
      <c r="T345">
        <f>Source!X121</f>
        <v>0</v>
      </c>
      <c r="U345">
        <f>ROUND((Source!FY121/100)*((ROUND(Source!AF121*Source!I121, 2)+ROUND(Source!AE121*Source!I121, 2))), 2)</f>
        <v>0</v>
      </c>
      <c r="V345">
        <f>Source!Y121</f>
        <v>0</v>
      </c>
      <c r="W345">
        <f>IF(Source!BI121&lt;=1,H345, 0)</f>
        <v>484.5</v>
      </c>
      <c r="X345">
        <f>IF(Source!BI121=2,H345, 0)</f>
        <v>0</v>
      </c>
      <c r="Y345">
        <f>IF(Source!BI121=3,H345, 0)</f>
        <v>0</v>
      </c>
      <c r="Z345">
        <f>IF(Source!BI121=4,H345, 0)</f>
        <v>0</v>
      </c>
    </row>
    <row r="346" spans="1:26" ht="85.5" x14ac:dyDescent="0.2">
      <c r="A346" s="40" t="str">
        <f>Source!E122</f>
        <v>32,2</v>
      </c>
      <c r="B346" s="41" t="str">
        <f>Source!F122</f>
        <v>24.3.02.01-0002</v>
      </c>
      <c r="C346" s="41" t="str">
        <f>Source!G122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 (включая фасонные части)</v>
      </c>
      <c r="D346" s="24" t="str">
        <f>Source!H122</f>
        <v>м</v>
      </c>
      <c r="E346" s="10">
        <f>Source!I122</f>
        <v>30</v>
      </c>
      <c r="F346" s="25">
        <f>Source!AL122+Source!AM122+Source!AO122</f>
        <v>4.5999999999999996</v>
      </c>
      <c r="G346" s="39" t="s">
        <v>3</v>
      </c>
      <c r="H346" s="25">
        <f>ROUND(Source!AC122*Source!I122, 2)+ROUND(Source!AD122*Source!I122, 2)+ROUND(Source!AF122*Source!I122, 2)</f>
        <v>138</v>
      </c>
      <c r="I346" s="26"/>
      <c r="J346" s="26">
        <f>IF(Source!BC122&lt;&gt; 0, Source!BC122, 1)</f>
        <v>6.53</v>
      </c>
      <c r="K346" s="25">
        <f>Source!O122</f>
        <v>901.14</v>
      </c>
      <c r="L346" s="27"/>
      <c r="S346">
        <f>ROUND((Source!FX122/100)*((ROUND(Source!AF122*Source!I122, 2)+ROUND(Source!AE122*Source!I122, 2))), 2)</f>
        <v>0</v>
      </c>
      <c r="T346">
        <f>Source!X122</f>
        <v>0</v>
      </c>
      <c r="U346">
        <f>ROUND((Source!FY122/100)*((ROUND(Source!AF122*Source!I122, 2)+ROUND(Source!AE122*Source!I122, 2))), 2)</f>
        <v>0</v>
      </c>
      <c r="V346">
        <f>Source!Y122</f>
        <v>0</v>
      </c>
      <c r="W346">
        <f>IF(Source!BI122&lt;=1,H346, 0)</f>
        <v>138</v>
      </c>
      <c r="X346">
        <f>IF(Source!BI122=2,H346, 0)</f>
        <v>0</v>
      </c>
      <c r="Y346">
        <f>IF(Source!BI122=3,H346, 0)</f>
        <v>0</v>
      </c>
      <c r="Z346">
        <f>IF(Source!BI122=4,H346, 0)</f>
        <v>0</v>
      </c>
    </row>
    <row r="347" spans="1:26" ht="85.5" x14ac:dyDescent="0.2">
      <c r="A347" s="42" t="str">
        <f>Source!E123</f>
        <v>32,3</v>
      </c>
      <c r="B347" s="43" t="str">
        <f>Source!F123</f>
        <v>24.3.02.01-0012</v>
      </c>
      <c r="C347" s="43" t="str">
        <f>Source!G123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347" s="30" t="str">
        <f>Source!H123</f>
        <v>м</v>
      </c>
      <c r="E347" s="31">
        <f>Source!I123</f>
        <v>20</v>
      </c>
      <c r="F347" s="32">
        <f>Source!AL123+Source!AM123+Source!AO123</f>
        <v>9.7899999999999991</v>
      </c>
      <c r="G347" s="37" t="s">
        <v>3</v>
      </c>
      <c r="H347" s="32">
        <f>ROUND(Source!AC123*Source!I123, 2)+ROUND(Source!AD123*Source!I123, 2)+ROUND(Source!AF123*Source!I123, 2)</f>
        <v>195.8</v>
      </c>
      <c r="I347" s="33"/>
      <c r="J347" s="33">
        <f>IF(Source!BC123&lt;&gt; 0, Source!BC123, 1)</f>
        <v>6.53</v>
      </c>
      <c r="K347" s="32">
        <f>Source!O123</f>
        <v>1278.57</v>
      </c>
      <c r="L347" s="38"/>
      <c r="S347">
        <f>ROUND((Source!FX123/100)*((ROUND(Source!AF123*Source!I123, 2)+ROUND(Source!AE123*Source!I123, 2))), 2)</f>
        <v>0</v>
      </c>
      <c r="T347">
        <f>Source!X123</f>
        <v>0</v>
      </c>
      <c r="U347">
        <f>ROUND((Source!FY123/100)*((ROUND(Source!AF123*Source!I123, 2)+ROUND(Source!AE123*Source!I123, 2))), 2)</f>
        <v>0</v>
      </c>
      <c r="V347">
        <f>Source!Y123</f>
        <v>0</v>
      </c>
      <c r="W347">
        <f>IF(Source!BI123&lt;=1,H347, 0)</f>
        <v>195.8</v>
      </c>
      <c r="X347">
        <f>IF(Source!BI123=2,H347, 0)</f>
        <v>0</v>
      </c>
      <c r="Y347">
        <f>IF(Source!BI123=3,H347, 0)</f>
        <v>0</v>
      </c>
      <c r="Z347">
        <f>IF(Source!BI123=4,H347, 0)</f>
        <v>0</v>
      </c>
    </row>
    <row r="348" spans="1:26" ht="15" x14ac:dyDescent="0.25">
      <c r="G348" s="57">
        <f>H338+H339+H341+H342+H343+SUM(H345:H347)</f>
        <v>5008.71</v>
      </c>
      <c r="H348" s="57"/>
      <c r="J348" s="57">
        <f>K338+K339+K341+K342+K343+SUM(K345:K347)</f>
        <v>32726.510000000002</v>
      </c>
      <c r="K348" s="57"/>
      <c r="L348" s="35">
        <f>Source!U120</f>
        <v>109.38799999999999</v>
      </c>
      <c r="O348" s="21">
        <f>G348</f>
        <v>5008.71</v>
      </c>
      <c r="P348" s="21">
        <f>J348</f>
        <v>32726.510000000002</v>
      </c>
      <c r="Q348" s="21">
        <f>L348</f>
        <v>109.38799999999999</v>
      </c>
      <c r="W348">
        <f>IF(Source!BI120&lt;=1,H338+H339+H341+H342+H343, 0)</f>
        <v>4190.41</v>
      </c>
      <c r="X348">
        <f>IF(Source!BI120=2,H338+H339+H341+H342+H343, 0)</f>
        <v>0</v>
      </c>
      <c r="Y348">
        <f>IF(Source!BI120=3,H338+H339+H341+H342+H343, 0)</f>
        <v>0</v>
      </c>
      <c r="Z348">
        <f>IF(Source!BI120=4,H338+H339+H341+H342+H343, 0)</f>
        <v>0</v>
      </c>
    </row>
    <row r="349" spans="1:26" ht="57" x14ac:dyDescent="0.2">
      <c r="A349" s="40" t="str">
        <f>Source!E124</f>
        <v>33</v>
      </c>
      <c r="B349" s="41" t="str">
        <f>Source!F124</f>
        <v>16-05-001-01</v>
      </c>
      <c r="C349" s="41" t="str">
        <f>Source!G124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349" s="24" t="str">
        <f>Source!H124</f>
        <v>ШТ</v>
      </c>
      <c r="E349" s="10">
        <f>Source!I124</f>
        <v>26</v>
      </c>
      <c r="F349" s="25">
        <f>Source!AL124+Source!AM124+Source!AO124</f>
        <v>42.04</v>
      </c>
      <c r="G349" s="26"/>
      <c r="H349" s="25"/>
      <c r="I349" s="26" t="str">
        <f>Source!BO124</f>
        <v/>
      </c>
      <c r="J349" s="26"/>
      <c r="K349" s="25"/>
      <c r="L349" s="27"/>
      <c r="S349">
        <f>ROUND((Source!FX124/100)*((ROUND(Source!AF124*Source!I124, 2)+ROUND(Source!AE124*Source!I124, 2))), 2)</f>
        <v>463.66</v>
      </c>
      <c r="T349">
        <f>Source!X124</f>
        <v>3022.43</v>
      </c>
      <c r="U349">
        <f>ROUND((Source!FY124/100)*((ROUND(Source!AF124*Source!I124, 2)+ROUND(Source!AE124*Source!I124, 2))), 2)</f>
        <v>283.95</v>
      </c>
      <c r="V349">
        <f>Source!Y124</f>
        <v>1866.02</v>
      </c>
    </row>
    <row r="350" spans="1:26" ht="14.25" x14ac:dyDescent="0.2">
      <c r="A350" s="40"/>
      <c r="B350" s="41"/>
      <c r="C350" s="41" t="s">
        <v>1378</v>
      </c>
      <c r="D350" s="24"/>
      <c r="E350" s="10"/>
      <c r="F350" s="25">
        <f>Source!AO124</f>
        <v>13.33</v>
      </c>
      <c r="G350" s="26" t="str">
        <f>Source!DG124</f>
        <v>)*1,15</v>
      </c>
      <c r="H350" s="25">
        <f>ROUND(Source!AF124*Source!I124, 2)</f>
        <v>398.58</v>
      </c>
      <c r="I350" s="26"/>
      <c r="J350" s="26">
        <f>IF(Source!BA124&lt;&gt; 0, Source!BA124, 1)</f>
        <v>6.53</v>
      </c>
      <c r="K350" s="25">
        <f>Source!S124</f>
        <v>2602.73</v>
      </c>
      <c r="L350" s="27"/>
      <c r="R350">
        <f>H350</f>
        <v>398.58</v>
      </c>
    </row>
    <row r="351" spans="1:26" ht="14.25" x14ac:dyDescent="0.2">
      <c r="A351" s="40"/>
      <c r="B351" s="41"/>
      <c r="C351" s="41" t="s">
        <v>272</v>
      </c>
      <c r="D351" s="24"/>
      <c r="E351" s="10"/>
      <c r="F351" s="25">
        <f>Source!AM124</f>
        <v>3.5</v>
      </c>
      <c r="G351" s="26" t="str">
        <f>Source!DE124</f>
        <v>)*1,25</v>
      </c>
      <c r="H351" s="25">
        <f>ROUND(Source!AD124*Source!I124, 2)</f>
        <v>113.88</v>
      </c>
      <c r="I351" s="26"/>
      <c r="J351" s="26">
        <f>IF(Source!BB124&lt;&gt; 0, Source!BB124, 1)</f>
        <v>6.53</v>
      </c>
      <c r="K351" s="25">
        <f>Source!Q124</f>
        <v>743.64</v>
      </c>
      <c r="L351" s="27"/>
    </row>
    <row r="352" spans="1:26" ht="14.25" x14ac:dyDescent="0.2">
      <c r="A352" s="40"/>
      <c r="B352" s="41"/>
      <c r="C352" s="41" t="s">
        <v>1379</v>
      </c>
      <c r="D352" s="24"/>
      <c r="E352" s="10"/>
      <c r="F352" s="25">
        <f>Source!AN124</f>
        <v>0.12</v>
      </c>
      <c r="G352" s="26" t="str">
        <f>Source!DF124</f>
        <v>)*1,25</v>
      </c>
      <c r="H352" s="28">
        <f>ROUND(Source!AE124*Source!I124, 2)</f>
        <v>3.9</v>
      </c>
      <c r="I352" s="26"/>
      <c r="J352" s="26">
        <f>IF(Source!BS124&lt;&gt; 0, Source!BS124, 1)</f>
        <v>6.53</v>
      </c>
      <c r="K352" s="28">
        <f>Source!R124</f>
        <v>25.47</v>
      </c>
      <c r="L352" s="27"/>
      <c r="R352">
        <f>H352</f>
        <v>3.9</v>
      </c>
    </row>
    <row r="353" spans="1:26" ht="14.25" x14ac:dyDescent="0.2">
      <c r="A353" s="40"/>
      <c r="B353" s="41"/>
      <c r="C353" s="41" t="s">
        <v>1385</v>
      </c>
      <c r="D353" s="24"/>
      <c r="E353" s="10"/>
      <c r="F353" s="25">
        <f>Source!AL124</f>
        <v>25.21</v>
      </c>
      <c r="G353" s="26" t="str">
        <f>Source!DD124</f>
        <v/>
      </c>
      <c r="H353" s="25">
        <f>ROUND(Source!AC124*Source!I124, 2)</f>
        <v>655.46</v>
      </c>
      <c r="I353" s="26"/>
      <c r="J353" s="26">
        <f>IF(Source!BC124&lt;&gt; 0, Source!BC124, 1)</f>
        <v>6.53</v>
      </c>
      <c r="K353" s="25">
        <f>Source!P124</f>
        <v>4280.1499999999996</v>
      </c>
      <c r="L353" s="27"/>
    </row>
    <row r="354" spans="1:26" ht="14.25" x14ac:dyDescent="0.2">
      <c r="A354" s="40"/>
      <c r="B354" s="41"/>
      <c r="C354" s="41" t="s">
        <v>1380</v>
      </c>
      <c r="D354" s="24" t="s">
        <v>1381</v>
      </c>
      <c r="E354" s="10">
        <f>Source!BZ124</f>
        <v>128</v>
      </c>
      <c r="F354" s="58" t="str">
        <f>CONCATENATE(" )", Source!DL124, Source!FT124, "=", Source!FX124)</f>
        <v xml:space="preserve"> )*0,9=115,2</v>
      </c>
      <c r="G354" s="59"/>
      <c r="H354" s="25">
        <f>SUM(S349:S358)</f>
        <v>463.66</v>
      </c>
      <c r="I354" s="29"/>
      <c r="J354" s="23">
        <f>Source!AT124</f>
        <v>115</v>
      </c>
      <c r="K354" s="25">
        <f>SUM(T349:T358)</f>
        <v>3022.43</v>
      </c>
      <c r="L354" s="27"/>
    </row>
    <row r="355" spans="1:26" ht="14.25" x14ac:dyDescent="0.2">
      <c r="A355" s="40"/>
      <c r="B355" s="41"/>
      <c r="C355" s="41" t="s">
        <v>1382</v>
      </c>
      <c r="D355" s="24" t="s">
        <v>1381</v>
      </c>
      <c r="E355" s="10">
        <f>Source!CA124</f>
        <v>83</v>
      </c>
      <c r="F355" s="58" t="str">
        <f>CONCATENATE(" )", Source!DM124, Source!FU124, "=", Source!FY124)</f>
        <v xml:space="preserve"> )*0,85=70,55</v>
      </c>
      <c r="G355" s="59"/>
      <c r="H355" s="25">
        <f>SUM(U349:U358)</f>
        <v>283.95</v>
      </c>
      <c r="I355" s="29"/>
      <c r="J355" s="23">
        <f>Source!AU124</f>
        <v>71</v>
      </c>
      <c r="K355" s="25">
        <f>SUM(V349:V358)</f>
        <v>1866.02</v>
      </c>
      <c r="L355" s="27"/>
    </row>
    <row r="356" spans="1:26" ht="14.25" x14ac:dyDescent="0.2">
      <c r="A356" s="40"/>
      <c r="B356" s="41"/>
      <c r="C356" s="41" t="s">
        <v>1383</v>
      </c>
      <c r="D356" s="24" t="s">
        <v>1384</v>
      </c>
      <c r="E356" s="10">
        <f>Source!AQ124</f>
        <v>1.47</v>
      </c>
      <c r="F356" s="25"/>
      <c r="G356" s="26" t="str">
        <f>Source!DI124</f>
        <v>)*1,15</v>
      </c>
      <c r="H356" s="25"/>
      <c r="I356" s="26"/>
      <c r="J356" s="26"/>
      <c r="K356" s="25"/>
      <c r="L356" s="36">
        <f>Source!U124</f>
        <v>43.952999999999996</v>
      </c>
    </row>
    <row r="357" spans="1:26" ht="42.75" x14ac:dyDescent="0.2">
      <c r="A357" s="40" t="str">
        <f>Source!E125</f>
        <v>33,1</v>
      </c>
      <c r="B357" s="41" t="str">
        <f>Source!F125</f>
        <v>18.1.09.08-0274</v>
      </c>
      <c r="C357" s="41" t="str">
        <f>Source!G125</f>
        <v>Краны шаровые BUGATTI для воды и пара стандартные ВВ с размером резьбы 1/2"</v>
      </c>
      <c r="D357" s="24" t="str">
        <f>Source!H125</f>
        <v>шт.</v>
      </c>
      <c r="E357" s="10">
        <f>Source!I125</f>
        <v>20</v>
      </c>
      <c r="F357" s="25">
        <f>Source!AL125+Source!AM125+Source!AO125</f>
        <v>29.95</v>
      </c>
      <c r="G357" s="39" t="s">
        <v>3</v>
      </c>
      <c r="H357" s="25">
        <f>ROUND(Source!AC125*Source!I125, 2)+ROUND(Source!AD125*Source!I125, 2)+ROUND(Source!AF125*Source!I125, 2)</f>
        <v>599</v>
      </c>
      <c r="I357" s="26"/>
      <c r="J357" s="26">
        <f>IF(Source!BC125&lt;&gt; 0, Source!BC125, 1)</f>
        <v>6.53</v>
      </c>
      <c r="K357" s="25">
        <f>Source!O125</f>
        <v>3911.47</v>
      </c>
      <c r="L357" s="27"/>
      <c r="S357">
        <f>ROUND((Source!FX125/100)*((ROUND(Source!AF125*Source!I125, 2)+ROUND(Source!AE125*Source!I125, 2))), 2)</f>
        <v>0</v>
      </c>
      <c r="T357">
        <f>Source!X125</f>
        <v>0</v>
      </c>
      <c r="U357">
        <f>ROUND((Source!FY125/100)*((ROUND(Source!AF125*Source!I125, 2)+ROUND(Source!AE125*Source!I125, 2))), 2)</f>
        <v>0</v>
      </c>
      <c r="V357">
        <f>Source!Y125</f>
        <v>0</v>
      </c>
      <c r="W357">
        <f>IF(Source!BI125&lt;=1,H357, 0)</f>
        <v>599</v>
      </c>
      <c r="X357">
        <f>IF(Source!BI125=2,H357, 0)</f>
        <v>0</v>
      </c>
      <c r="Y357">
        <f>IF(Source!BI125=3,H357, 0)</f>
        <v>0</v>
      </c>
      <c r="Z357">
        <f>IF(Source!BI125=4,H357, 0)</f>
        <v>0</v>
      </c>
    </row>
    <row r="358" spans="1:26" ht="42.75" x14ac:dyDescent="0.2">
      <c r="A358" s="42" t="str">
        <f>Source!E126</f>
        <v>33,2</v>
      </c>
      <c r="B358" s="43" t="str">
        <f>Source!F126</f>
        <v>18.1.09.08-0276</v>
      </c>
      <c r="C358" s="43" t="str">
        <f>Source!G126</f>
        <v>Краны шаровые BUGATTI для воды и пара стандартные ВВ с размером резьбы 3/4"</v>
      </c>
      <c r="D358" s="30" t="str">
        <f>Source!H126</f>
        <v>шт.</v>
      </c>
      <c r="E358" s="31">
        <f>Source!I126</f>
        <v>6</v>
      </c>
      <c r="F358" s="32">
        <f>Source!AL126+Source!AM126+Source!AO126</f>
        <v>41.41</v>
      </c>
      <c r="G358" s="37" t="s">
        <v>3</v>
      </c>
      <c r="H358" s="32">
        <f>ROUND(Source!AC126*Source!I126, 2)+ROUND(Source!AD126*Source!I126, 2)+ROUND(Source!AF126*Source!I126, 2)</f>
        <v>248.46</v>
      </c>
      <c r="I358" s="33"/>
      <c r="J358" s="33">
        <f>IF(Source!BC126&lt;&gt; 0, Source!BC126, 1)</f>
        <v>6.53</v>
      </c>
      <c r="K358" s="32">
        <f>Source!O126</f>
        <v>1622.44</v>
      </c>
      <c r="L358" s="38"/>
      <c r="S358">
        <f>ROUND((Source!FX126/100)*((ROUND(Source!AF126*Source!I126, 2)+ROUND(Source!AE126*Source!I126, 2))), 2)</f>
        <v>0</v>
      </c>
      <c r="T358">
        <f>Source!X126</f>
        <v>0</v>
      </c>
      <c r="U358">
        <f>ROUND((Source!FY126/100)*((ROUND(Source!AF126*Source!I126, 2)+ROUND(Source!AE126*Source!I126, 2))), 2)</f>
        <v>0</v>
      </c>
      <c r="V358">
        <f>Source!Y126</f>
        <v>0</v>
      </c>
      <c r="W358">
        <f>IF(Source!BI126&lt;=1,H358, 0)</f>
        <v>248.46</v>
      </c>
      <c r="X358">
        <f>IF(Source!BI126=2,H358, 0)</f>
        <v>0</v>
      </c>
      <c r="Y358">
        <f>IF(Source!BI126=3,H358, 0)</f>
        <v>0</v>
      </c>
      <c r="Z358">
        <f>IF(Source!BI126=4,H358, 0)</f>
        <v>0</v>
      </c>
    </row>
    <row r="359" spans="1:26" ht="15" x14ac:dyDescent="0.25">
      <c r="G359" s="57">
        <f>H350+H351+H353+H354+H355+SUM(H357:H358)</f>
        <v>2762.9900000000002</v>
      </c>
      <c r="H359" s="57"/>
      <c r="J359" s="57">
        <f>K350+K351+K353+K354+K355+SUM(K357:K358)</f>
        <v>18048.879999999997</v>
      </c>
      <c r="K359" s="57"/>
      <c r="L359" s="35">
        <f>Source!U124</f>
        <v>43.952999999999996</v>
      </c>
      <c r="O359" s="21">
        <f>G359</f>
        <v>2762.9900000000002</v>
      </c>
      <c r="P359" s="21">
        <f>J359</f>
        <v>18048.879999999997</v>
      </c>
      <c r="Q359" s="21">
        <f>L359</f>
        <v>43.952999999999996</v>
      </c>
      <c r="W359">
        <f>IF(Source!BI124&lt;=1,H350+H351+H353+H354+H355, 0)</f>
        <v>1915.5300000000002</v>
      </c>
      <c r="X359">
        <f>IF(Source!BI124=2,H350+H351+H353+H354+H355, 0)</f>
        <v>0</v>
      </c>
      <c r="Y359">
        <f>IF(Source!BI124=3,H350+H351+H353+H354+H355, 0)</f>
        <v>0</v>
      </c>
      <c r="Z359">
        <f>IF(Source!BI124=4,H350+H351+H353+H354+H355, 0)</f>
        <v>0</v>
      </c>
    </row>
    <row r="360" spans="1:26" ht="28.5" x14ac:dyDescent="0.2">
      <c r="A360" s="40" t="str">
        <f>Source!E127</f>
        <v>34</v>
      </c>
      <c r="B360" s="41" t="str">
        <f>Source!F127</f>
        <v>17-01-001-14</v>
      </c>
      <c r="C360" s="41" t="str">
        <f>Source!G127</f>
        <v>Установка умывальников одиночных с подводкой холодной и горячей воды</v>
      </c>
      <c r="D360" s="24" t="str">
        <f>Source!H127</f>
        <v>10 компл</v>
      </c>
      <c r="E360" s="10">
        <f>Source!I127</f>
        <v>0.4</v>
      </c>
      <c r="F360" s="25">
        <f>Source!AL127+Source!AM127+Source!AO127</f>
        <v>268.98</v>
      </c>
      <c r="G360" s="26"/>
      <c r="H360" s="25"/>
      <c r="I360" s="26" t="str">
        <f>Source!BO127</f>
        <v/>
      </c>
      <c r="J360" s="26"/>
      <c r="K360" s="25"/>
      <c r="L360" s="27"/>
      <c r="S360">
        <f>ROUND((Source!FX127/100)*((ROUND(Source!AF127*Source!I127, 2)+ROUND(Source!AE127*Source!I127, 2))), 2)</f>
        <v>112.85</v>
      </c>
      <c r="T360">
        <f>Source!X127</f>
        <v>735.63</v>
      </c>
      <c r="U360">
        <f>ROUND((Source!FY127/100)*((ROUND(Source!AF127*Source!I127, 2)+ROUND(Source!AE127*Source!I127, 2))), 2)</f>
        <v>69.11</v>
      </c>
      <c r="V360">
        <f>Source!Y127</f>
        <v>454.17</v>
      </c>
    </row>
    <row r="361" spans="1:26" ht="14.25" x14ac:dyDescent="0.2">
      <c r="A361" s="40"/>
      <c r="B361" s="41"/>
      <c r="C361" s="41" t="s">
        <v>1378</v>
      </c>
      <c r="D361" s="24"/>
      <c r="E361" s="10"/>
      <c r="F361" s="25">
        <f>Source!AO127</f>
        <v>208.27</v>
      </c>
      <c r="G361" s="26" t="str">
        <f>Source!DG127</f>
        <v>)*1,15</v>
      </c>
      <c r="H361" s="25">
        <f>ROUND(Source!AF127*Source!I127, 2)</f>
        <v>95.8</v>
      </c>
      <c r="I361" s="26"/>
      <c r="J361" s="26">
        <f>IF(Source!BA127&lt;&gt; 0, Source!BA127, 1)</f>
        <v>6.53</v>
      </c>
      <c r="K361" s="25">
        <f>Source!S127</f>
        <v>625.6</v>
      </c>
      <c r="L361" s="27"/>
      <c r="R361">
        <f>H361</f>
        <v>95.8</v>
      </c>
    </row>
    <row r="362" spans="1:26" ht="14.25" x14ac:dyDescent="0.2">
      <c r="A362" s="40"/>
      <c r="B362" s="41"/>
      <c r="C362" s="41" t="s">
        <v>272</v>
      </c>
      <c r="D362" s="24"/>
      <c r="E362" s="10"/>
      <c r="F362" s="25">
        <f>Source!AM127</f>
        <v>18.52</v>
      </c>
      <c r="G362" s="26" t="str">
        <f>Source!DE127</f>
        <v>)*1,25</v>
      </c>
      <c r="H362" s="25">
        <f>ROUND(Source!AD127*Source!I127, 2)</f>
        <v>9.26</v>
      </c>
      <c r="I362" s="26"/>
      <c r="J362" s="26">
        <f>IF(Source!BB127&lt;&gt; 0, Source!BB127, 1)</f>
        <v>6.53</v>
      </c>
      <c r="K362" s="25">
        <f>Source!Q127</f>
        <v>60.47</v>
      </c>
      <c r="L362" s="27"/>
    </row>
    <row r="363" spans="1:26" ht="14.25" x14ac:dyDescent="0.2">
      <c r="A363" s="40"/>
      <c r="B363" s="41"/>
      <c r="C363" s="41" t="s">
        <v>1379</v>
      </c>
      <c r="D363" s="24"/>
      <c r="E363" s="10"/>
      <c r="F363" s="25">
        <f>Source!AN127</f>
        <v>4.3099999999999996</v>
      </c>
      <c r="G363" s="26" t="str">
        <f>Source!DF127</f>
        <v>)*1,25</v>
      </c>
      <c r="H363" s="28">
        <f>ROUND(Source!AE127*Source!I127, 2)</f>
        <v>2.16</v>
      </c>
      <c r="I363" s="26"/>
      <c r="J363" s="26">
        <f>IF(Source!BS127&lt;&gt; 0, Source!BS127, 1)</f>
        <v>6.53</v>
      </c>
      <c r="K363" s="28">
        <f>Source!R127</f>
        <v>14.08</v>
      </c>
      <c r="L363" s="27"/>
      <c r="R363">
        <f>H363</f>
        <v>2.16</v>
      </c>
    </row>
    <row r="364" spans="1:26" ht="14.25" x14ac:dyDescent="0.2">
      <c r="A364" s="40"/>
      <c r="B364" s="41"/>
      <c r="C364" s="41" t="s">
        <v>1385</v>
      </c>
      <c r="D364" s="24"/>
      <c r="E364" s="10"/>
      <c r="F364" s="25">
        <f>Source!AL127</f>
        <v>42.19</v>
      </c>
      <c r="G364" s="26" t="str">
        <f>Source!DD127</f>
        <v/>
      </c>
      <c r="H364" s="25">
        <f>ROUND(Source!AC127*Source!I127, 2)</f>
        <v>16.88</v>
      </c>
      <c r="I364" s="26"/>
      <c r="J364" s="26">
        <f>IF(Source!BC127&lt;&gt; 0, Source!BC127, 1)</f>
        <v>6.53</v>
      </c>
      <c r="K364" s="25">
        <f>Source!P127</f>
        <v>110.2</v>
      </c>
      <c r="L364" s="27"/>
    </row>
    <row r="365" spans="1:26" ht="14.25" x14ac:dyDescent="0.2">
      <c r="A365" s="40"/>
      <c r="B365" s="41"/>
      <c r="C365" s="41" t="s">
        <v>1380</v>
      </c>
      <c r="D365" s="24" t="s">
        <v>1381</v>
      </c>
      <c r="E365" s="10">
        <f>Source!BZ127</f>
        <v>128</v>
      </c>
      <c r="F365" s="58" t="str">
        <f>CONCATENATE(" )", Source!DL127, Source!FT127, "=", Source!FX127)</f>
        <v xml:space="preserve"> )*0,9=115,2</v>
      </c>
      <c r="G365" s="59"/>
      <c r="H365" s="25">
        <f>SUM(S360:S371)</f>
        <v>112.85</v>
      </c>
      <c r="I365" s="29"/>
      <c r="J365" s="23">
        <f>Source!AT127</f>
        <v>115</v>
      </c>
      <c r="K365" s="25">
        <f>SUM(T360:T371)</f>
        <v>735.63</v>
      </c>
      <c r="L365" s="27"/>
    </row>
    <row r="366" spans="1:26" ht="14.25" x14ac:dyDescent="0.2">
      <c r="A366" s="40"/>
      <c r="B366" s="41"/>
      <c r="C366" s="41" t="s">
        <v>1382</v>
      </c>
      <c r="D366" s="24" t="s">
        <v>1381</v>
      </c>
      <c r="E366" s="10">
        <f>Source!CA127</f>
        <v>83</v>
      </c>
      <c r="F366" s="58" t="str">
        <f>CONCATENATE(" )", Source!DM127, Source!FU127, "=", Source!FY127)</f>
        <v xml:space="preserve"> )*0,85=70,55</v>
      </c>
      <c r="G366" s="59"/>
      <c r="H366" s="25">
        <f>SUM(U360:U371)</f>
        <v>69.11</v>
      </c>
      <c r="I366" s="29"/>
      <c r="J366" s="23">
        <f>Source!AU127</f>
        <v>71</v>
      </c>
      <c r="K366" s="25">
        <f>SUM(V360:V371)</f>
        <v>454.17</v>
      </c>
      <c r="L366" s="27"/>
    </row>
    <row r="367" spans="1:26" ht="14.25" x14ac:dyDescent="0.2">
      <c r="A367" s="40"/>
      <c r="B367" s="41"/>
      <c r="C367" s="41" t="s">
        <v>1383</v>
      </c>
      <c r="D367" s="24" t="s">
        <v>1384</v>
      </c>
      <c r="E367" s="10">
        <f>Source!AQ127</f>
        <v>21.65</v>
      </c>
      <c r="F367" s="25"/>
      <c r="G367" s="26" t="str">
        <f>Source!DI127</f>
        <v>)*1,15</v>
      </c>
      <c r="H367" s="25"/>
      <c r="I367" s="26"/>
      <c r="J367" s="26"/>
      <c r="K367" s="25"/>
      <c r="L367" s="36">
        <f>Source!U127</f>
        <v>9.9589999999999996</v>
      </c>
    </row>
    <row r="368" spans="1:26" ht="28.5" x14ac:dyDescent="0.2">
      <c r="A368" s="40" t="str">
        <f>Source!E128</f>
        <v>34,1</v>
      </c>
      <c r="B368" s="41" t="str">
        <f>Source!F128</f>
        <v>01.7.15.07-0008</v>
      </c>
      <c r="C368" s="41" t="str">
        <f>Source!G128</f>
        <v>Дюбели пластмассовые с шурупами 8х40 мм</v>
      </c>
      <c r="D368" s="24" t="str">
        <f>Source!H128</f>
        <v>100 шт.</v>
      </c>
      <c r="E368" s="10">
        <f>Source!I128</f>
        <v>0.16</v>
      </c>
      <c r="F368" s="25">
        <f>Source!AL128+Source!AM128+Source!AO128</f>
        <v>26.2</v>
      </c>
      <c r="G368" s="39" t="s">
        <v>3</v>
      </c>
      <c r="H368" s="25">
        <f>ROUND(Source!AC128*Source!I128, 2)+ROUND(Source!AD128*Source!I128, 2)+ROUND(Source!AF128*Source!I128, 2)</f>
        <v>4.1900000000000004</v>
      </c>
      <c r="I368" s="26"/>
      <c r="J368" s="26">
        <f>IF(Source!BC128&lt;&gt; 0, Source!BC128, 1)</f>
        <v>6.53</v>
      </c>
      <c r="K368" s="25">
        <f>Source!O128</f>
        <v>27.37</v>
      </c>
      <c r="L368" s="27"/>
      <c r="S368">
        <f>ROUND((Source!FX128/100)*((ROUND(Source!AF128*Source!I128, 2)+ROUND(Source!AE128*Source!I128, 2))), 2)</f>
        <v>0</v>
      </c>
      <c r="T368">
        <f>Source!X128</f>
        <v>0</v>
      </c>
      <c r="U368">
        <f>ROUND((Source!FY128/100)*((ROUND(Source!AF128*Source!I128, 2)+ROUND(Source!AE128*Source!I128, 2))), 2)</f>
        <v>0</v>
      </c>
      <c r="V368">
        <f>Source!Y128</f>
        <v>0</v>
      </c>
      <c r="W368">
        <f>IF(Source!BI128&lt;=1,H368, 0)</f>
        <v>4.1900000000000004</v>
      </c>
      <c r="X368">
        <f>IF(Source!BI128=2,H368, 0)</f>
        <v>0</v>
      </c>
      <c r="Y368">
        <f>IF(Source!BI128=3,H368, 0)</f>
        <v>0</v>
      </c>
      <c r="Z368">
        <f>IF(Source!BI128=4,H368, 0)</f>
        <v>0</v>
      </c>
    </row>
    <row r="369" spans="1:26" ht="99.75" x14ac:dyDescent="0.2">
      <c r="A369" s="40" t="str">
        <f>Source!E129</f>
        <v>34,2</v>
      </c>
      <c r="B369" s="41" t="str">
        <f>Source!F129</f>
        <v>18.2.01.05-0089</v>
      </c>
      <c r="C369" s="41" t="str">
        <f>Source!G129</f>
        <v>Умывальники полуфарфоровые и фарфоровые с кронштейнами, сифоном бутылочным латунным и выпуском, трапециевидные со скрытыми установочными поверхностями без спинки Aguanet элегеанс 60</v>
      </c>
      <c r="D369" s="24" t="str">
        <f>Source!H129</f>
        <v>компл.</v>
      </c>
      <c r="E369" s="10">
        <f>Source!I129</f>
        <v>4</v>
      </c>
      <c r="F369" s="25">
        <f>Source!AL129+Source!AM129+Source!AO129</f>
        <v>208.21</v>
      </c>
      <c r="G369" s="39" t="s">
        <v>3</v>
      </c>
      <c r="H369" s="25">
        <f>ROUND(Source!AC129*Source!I129, 2)+ROUND(Source!AD129*Source!I129, 2)+ROUND(Source!AF129*Source!I129, 2)</f>
        <v>832.84</v>
      </c>
      <c r="I369" s="26"/>
      <c r="J369" s="26">
        <f>IF(Source!BC129&lt;&gt; 0, Source!BC129, 1)</f>
        <v>6.53</v>
      </c>
      <c r="K369" s="25">
        <f>Source!O129</f>
        <v>5438.45</v>
      </c>
      <c r="L369" s="27"/>
      <c r="S369">
        <f>ROUND((Source!FX129/100)*((ROUND(Source!AF129*Source!I129, 2)+ROUND(Source!AE129*Source!I129, 2))), 2)</f>
        <v>0</v>
      </c>
      <c r="T369">
        <f>Source!X129</f>
        <v>0</v>
      </c>
      <c r="U369">
        <f>ROUND((Source!FY129/100)*((ROUND(Source!AF129*Source!I129, 2)+ROUND(Source!AE129*Source!I129, 2))), 2)</f>
        <v>0</v>
      </c>
      <c r="V369">
        <f>Source!Y129</f>
        <v>0</v>
      </c>
      <c r="W369">
        <f>IF(Source!BI129&lt;=1,H369, 0)</f>
        <v>832.84</v>
      </c>
      <c r="X369">
        <f>IF(Source!BI129=2,H369, 0)</f>
        <v>0</v>
      </c>
      <c r="Y369">
        <f>IF(Source!BI129=3,H369, 0)</f>
        <v>0</v>
      </c>
      <c r="Z369">
        <f>IF(Source!BI129=4,H369, 0)</f>
        <v>0</v>
      </c>
    </row>
    <row r="370" spans="1:26" ht="28.5" x14ac:dyDescent="0.2">
      <c r="A370" s="40" t="str">
        <f>Source!E130</f>
        <v>34,3</v>
      </c>
      <c r="B370" s="41" t="str">
        <f>Source!F130</f>
        <v>18.2.06.12-0021</v>
      </c>
      <c r="C370" s="41" t="str">
        <f>Source!G130</f>
        <v>Пьедесталы для умывальников полуфарфоровые и фарфоровые</v>
      </c>
      <c r="D370" s="24" t="str">
        <f>Source!H130</f>
        <v>шт.</v>
      </c>
      <c r="E370" s="10">
        <f>Source!I130</f>
        <v>4</v>
      </c>
      <c r="F370" s="25">
        <f>Source!AL130+Source!AM130+Source!AO130</f>
        <v>130.53</v>
      </c>
      <c r="G370" s="39" t="s">
        <v>3</v>
      </c>
      <c r="H370" s="25">
        <f>ROUND(Source!AC130*Source!I130, 2)+ROUND(Source!AD130*Source!I130, 2)+ROUND(Source!AF130*Source!I130, 2)</f>
        <v>522.12</v>
      </c>
      <c r="I370" s="26"/>
      <c r="J370" s="26">
        <f>IF(Source!BC130&lt;&gt; 0, Source!BC130, 1)</f>
        <v>6.53</v>
      </c>
      <c r="K370" s="25">
        <f>Source!O130</f>
        <v>3409.44</v>
      </c>
      <c r="L370" s="27"/>
      <c r="S370">
        <f>ROUND((Source!FX130/100)*((ROUND(Source!AF130*Source!I130, 2)+ROUND(Source!AE130*Source!I130, 2))), 2)</f>
        <v>0</v>
      </c>
      <c r="T370">
        <f>Source!X130</f>
        <v>0</v>
      </c>
      <c r="U370">
        <f>ROUND((Source!FY130/100)*((ROUND(Source!AF130*Source!I130, 2)+ROUND(Source!AE130*Source!I130, 2))), 2)</f>
        <v>0</v>
      </c>
      <c r="V370">
        <f>Source!Y130</f>
        <v>0</v>
      </c>
      <c r="W370">
        <f>IF(Source!BI130&lt;=1,H370, 0)</f>
        <v>522.12</v>
      </c>
      <c r="X370">
        <f>IF(Source!BI130=2,H370, 0)</f>
        <v>0</v>
      </c>
      <c r="Y370">
        <f>IF(Source!BI130=3,H370, 0)</f>
        <v>0</v>
      </c>
      <c r="Z370">
        <f>IF(Source!BI130=4,H370, 0)</f>
        <v>0</v>
      </c>
    </row>
    <row r="371" spans="1:26" ht="28.5" x14ac:dyDescent="0.2">
      <c r="A371" s="42" t="str">
        <f>Source!E131</f>
        <v>34,4</v>
      </c>
      <c r="B371" s="43" t="str">
        <f>Source!F131</f>
        <v>18.2.06.08-0014</v>
      </c>
      <c r="C371" s="43" t="str">
        <f>Source!G131</f>
        <v>Подводка гибкая армированная резиновая 600 мм</v>
      </c>
      <c r="D371" s="30" t="str">
        <f>Source!H131</f>
        <v>10 шт.</v>
      </c>
      <c r="E371" s="31">
        <f>Source!I131</f>
        <v>0.8</v>
      </c>
      <c r="F371" s="32">
        <f>Source!AL131+Source!AM131+Source!AO131</f>
        <v>123.8</v>
      </c>
      <c r="G371" s="37" t="s">
        <v>3</v>
      </c>
      <c r="H371" s="32">
        <f>ROUND(Source!AC131*Source!I131, 2)+ROUND(Source!AD131*Source!I131, 2)+ROUND(Source!AF131*Source!I131, 2)</f>
        <v>99.04</v>
      </c>
      <c r="I371" s="33"/>
      <c r="J371" s="33">
        <f>IF(Source!BC131&lt;&gt; 0, Source!BC131, 1)</f>
        <v>6.53</v>
      </c>
      <c r="K371" s="32">
        <f>Source!O131</f>
        <v>646.73</v>
      </c>
      <c r="L371" s="38"/>
      <c r="S371">
        <f>ROUND((Source!FX131/100)*((ROUND(Source!AF131*Source!I131, 2)+ROUND(Source!AE131*Source!I131, 2))), 2)</f>
        <v>0</v>
      </c>
      <c r="T371">
        <f>Source!X131</f>
        <v>0</v>
      </c>
      <c r="U371">
        <f>ROUND((Source!FY131/100)*((ROUND(Source!AF131*Source!I131, 2)+ROUND(Source!AE131*Source!I131, 2))), 2)</f>
        <v>0</v>
      </c>
      <c r="V371">
        <f>Source!Y131</f>
        <v>0</v>
      </c>
      <c r="W371">
        <f>IF(Source!BI131&lt;=1,H371, 0)</f>
        <v>99.04</v>
      </c>
      <c r="X371">
        <f>IF(Source!BI131=2,H371, 0)</f>
        <v>0</v>
      </c>
      <c r="Y371">
        <f>IF(Source!BI131=3,H371, 0)</f>
        <v>0</v>
      </c>
      <c r="Z371">
        <f>IF(Source!BI131=4,H371, 0)</f>
        <v>0</v>
      </c>
    </row>
    <row r="372" spans="1:26" ht="15" x14ac:dyDescent="0.25">
      <c r="G372" s="57">
        <f>H361+H362+H364+H365+H366+SUM(H368:H371)</f>
        <v>1762.0900000000001</v>
      </c>
      <c r="H372" s="57"/>
      <c r="J372" s="57">
        <f>K361+K362+K364+K365+K366+SUM(K368:K371)</f>
        <v>11508.06</v>
      </c>
      <c r="K372" s="57"/>
      <c r="L372" s="35">
        <f>Source!U127</f>
        <v>9.9589999999999996</v>
      </c>
      <c r="O372" s="21">
        <f>G372</f>
        <v>1762.0900000000001</v>
      </c>
      <c r="P372" s="21">
        <f>J372</f>
        <v>11508.06</v>
      </c>
      <c r="Q372" s="21">
        <f>L372</f>
        <v>9.9589999999999996</v>
      </c>
      <c r="W372">
        <f>IF(Source!BI127&lt;=1,H361+H362+H364+H365+H366, 0)</f>
        <v>303.89999999999998</v>
      </c>
      <c r="X372">
        <f>IF(Source!BI127=2,H361+H362+H364+H365+H366, 0)</f>
        <v>0</v>
      </c>
      <c r="Y372">
        <f>IF(Source!BI127=3,H361+H362+H364+H365+H366, 0)</f>
        <v>0</v>
      </c>
      <c r="Z372">
        <f>IF(Source!BI127=4,H361+H362+H364+H365+H366, 0)</f>
        <v>0</v>
      </c>
    </row>
    <row r="373" spans="1:26" ht="28.5" x14ac:dyDescent="0.2">
      <c r="A373" s="40" t="str">
        <f>Source!E132</f>
        <v>35</v>
      </c>
      <c r="B373" s="41" t="str">
        <f>Source!F132</f>
        <v>17-01-002-03</v>
      </c>
      <c r="C373" s="41" t="str">
        <f>Source!G132</f>
        <v>Установка смесителей</v>
      </c>
      <c r="D373" s="24" t="str">
        <f>Source!H132</f>
        <v>10 ШТ</v>
      </c>
      <c r="E373" s="10">
        <f>Source!I132</f>
        <v>0.4</v>
      </c>
      <c r="F373" s="25">
        <f>Source!AL132+Source!AM132+Source!AO132</f>
        <v>78.320000000000007</v>
      </c>
      <c r="G373" s="26"/>
      <c r="H373" s="25"/>
      <c r="I373" s="26" t="str">
        <f>Source!BO132</f>
        <v/>
      </c>
      <c r="J373" s="26"/>
      <c r="K373" s="25"/>
      <c r="L373" s="27"/>
      <c r="S373">
        <f>ROUND((Source!FX132/100)*((ROUND(Source!AF132*Source!I132, 2)+ROUND(Source!AE132*Source!I132, 2))), 2)</f>
        <v>35.69</v>
      </c>
      <c r="T373">
        <f>Source!X132</f>
        <v>232.61</v>
      </c>
      <c r="U373">
        <f>ROUND((Source!FY132/100)*((ROUND(Source!AF132*Source!I132, 2)+ROUND(Source!AE132*Source!I132, 2))), 2)</f>
        <v>21.86</v>
      </c>
      <c r="V373">
        <f>Source!Y132</f>
        <v>143.61000000000001</v>
      </c>
    </row>
    <row r="374" spans="1:26" ht="14.25" x14ac:dyDescent="0.2">
      <c r="A374" s="40"/>
      <c r="B374" s="41"/>
      <c r="C374" s="41" t="s">
        <v>1378</v>
      </c>
      <c r="D374" s="24"/>
      <c r="E374" s="10"/>
      <c r="F374" s="25">
        <f>Source!AO132</f>
        <v>67.34</v>
      </c>
      <c r="G374" s="26" t="str">
        <f>Source!DG132</f>
        <v>)*1,15</v>
      </c>
      <c r="H374" s="25">
        <f>ROUND(Source!AF132*Source!I132, 2)</f>
        <v>30.98</v>
      </c>
      <c r="I374" s="26"/>
      <c r="J374" s="26">
        <f>IF(Source!BA132&lt;&gt; 0, Source!BA132, 1)</f>
        <v>6.53</v>
      </c>
      <c r="K374" s="25">
        <f>Source!S132</f>
        <v>202.27</v>
      </c>
      <c r="L374" s="27"/>
      <c r="R374">
        <f>H374</f>
        <v>30.98</v>
      </c>
    </row>
    <row r="375" spans="1:26" ht="14.25" x14ac:dyDescent="0.2">
      <c r="A375" s="40"/>
      <c r="B375" s="41"/>
      <c r="C375" s="41" t="s">
        <v>1385</v>
      </c>
      <c r="D375" s="24"/>
      <c r="E375" s="10"/>
      <c r="F375" s="25">
        <f>Source!AL132</f>
        <v>10.98</v>
      </c>
      <c r="G375" s="26" t="str">
        <f>Source!DD132</f>
        <v/>
      </c>
      <c r="H375" s="25">
        <f>ROUND(Source!AC132*Source!I132, 2)</f>
        <v>4.3899999999999997</v>
      </c>
      <c r="I375" s="26"/>
      <c r="J375" s="26">
        <f>IF(Source!BC132&lt;&gt; 0, Source!BC132, 1)</f>
        <v>6.53</v>
      </c>
      <c r="K375" s="25">
        <f>Source!P132</f>
        <v>28.68</v>
      </c>
      <c r="L375" s="27"/>
    </row>
    <row r="376" spans="1:26" ht="14.25" x14ac:dyDescent="0.2">
      <c r="A376" s="40"/>
      <c r="B376" s="41"/>
      <c r="C376" s="41" t="s">
        <v>1380</v>
      </c>
      <c r="D376" s="24" t="s">
        <v>1381</v>
      </c>
      <c r="E376" s="10">
        <f>Source!BZ132</f>
        <v>128</v>
      </c>
      <c r="F376" s="58" t="str">
        <f>CONCATENATE(" )", Source!DL132, Source!FT132, "=", Source!FX132)</f>
        <v xml:space="preserve"> )*0,9=115,2</v>
      </c>
      <c r="G376" s="59"/>
      <c r="H376" s="25">
        <f>SUM(S373:S380)</f>
        <v>35.69</v>
      </c>
      <c r="I376" s="29"/>
      <c r="J376" s="23">
        <f>Source!AT132</f>
        <v>115</v>
      </c>
      <c r="K376" s="25">
        <f>SUM(T373:T380)</f>
        <v>232.61</v>
      </c>
      <c r="L376" s="27"/>
    </row>
    <row r="377" spans="1:26" ht="14.25" x14ac:dyDescent="0.2">
      <c r="A377" s="40"/>
      <c r="B377" s="41"/>
      <c r="C377" s="41" t="s">
        <v>1382</v>
      </c>
      <c r="D377" s="24" t="s">
        <v>1381</v>
      </c>
      <c r="E377" s="10">
        <f>Source!CA132</f>
        <v>83</v>
      </c>
      <c r="F377" s="58" t="str">
        <f>CONCATENATE(" )", Source!DM132, Source!FU132, "=", Source!FY132)</f>
        <v xml:space="preserve"> )*0,85=70,55</v>
      </c>
      <c r="G377" s="59"/>
      <c r="H377" s="25">
        <f>SUM(U373:U380)</f>
        <v>21.86</v>
      </c>
      <c r="I377" s="29"/>
      <c r="J377" s="23">
        <f>Source!AU132</f>
        <v>71</v>
      </c>
      <c r="K377" s="25">
        <f>SUM(V373:V380)</f>
        <v>143.61000000000001</v>
      </c>
      <c r="L377" s="27"/>
    </row>
    <row r="378" spans="1:26" ht="14.25" x14ac:dyDescent="0.2">
      <c r="A378" s="40"/>
      <c r="B378" s="41"/>
      <c r="C378" s="41" t="s">
        <v>1383</v>
      </c>
      <c r="D378" s="24" t="s">
        <v>1384</v>
      </c>
      <c r="E378" s="10">
        <f>Source!AQ132</f>
        <v>7</v>
      </c>
      <c r="F378" s="25"/>
      <c r="G378" s="26" t="str">
        <f>Source!DI132</f>
        <v>)*1,15</v>
      </c>
      <c r="H378" s="25"/>
      <c r="I378" s="26"/>
      <c r="J378" s="26"/>
      <c r="K378" s="25"/>
      <c r="L378" s="36">
        <f>Source!U132</f>
        <v>3.2199999999999998</v>
      </c>
    </row>
    <row r="379" spans="1:26" ht="28.5" x14ac:dyDescent="0.2">
      <c r="A379" s="40" t="str">
        <f>Source!E133</f>
        <v>35,1</v>
      </c>
      <c r="B379" s="41" t="str">
        <f>Source!F133</f>
        <v>01.7.15.07-0008</v>
      </c>
      <c r="C379" s="41" t="str">
        <f>Source!G133</f>
        <v>Дюбели пластмассовые с шурупами 8х40 мм</v>
      </c>
      <c r="D379" s="24" t="str">
        <f>Source!H133</f>
        <v>100 шт.</v>
      </c>
      <c r="E379" s="10">
        <f>Source!I133</f>
        <v>0.08</v>
      </c>
      <c r="F379" s="25">
        <f>Source!AL133+Source!AM133+Source!AO133</f>
        <v>26.2</v>
      </c>
      <c r="G379" s="39" t="s">
        <v>3</v>
      </c>
      <c r="H379" s="25">
        <f>ROUND(Source!AC133*Source!I133, 2)+ROUND(Source!AD133*Source!I133, 2)+ROUND(Source!AF133*Source!I133, 2)</f>
        <v>2.1</v>
      </c>
      <c r="I379" s="26"/>
      <c r="J379" s="26">
        <f>IF(Source!BC133&lt;&gt; 0, Source!BC133, 1)</f>
        <v>6.53</v>
      </c>
      <c r="K379" s="25">
        <f>Source!O133</f>
        <v>13.69</v>
      </c>
      <c r="L379" s="27"/>
      <c r="S379">
        <f>ROUND((Source!FX133/100)*((ROUND(Source!AF133*Source!I133, 2)+ROUND(Source!AE133*Source!I133, 2))), 2)</f>
        <v>0</v>
      </c>
      <c r="T379">
        <f>Source!X133</f>
        <v>0</v>
      </c>
      <c r="U379">
        <f>ROUND((Source!FY133/100)*((ROUND(Source!AF133*Source!I133, 2)+ROUND(Source!AE133*Source!I133, 2))), 2)</f>
        <v>0</v>
      </c>
      <c r="V379">
        <f>Source!Y133</f>
        <v>0</v>
      </c>
      <c r="W379">
        <f>IF(Source!BI133&lt;=1,H379, 0)</f>
        <v>2.1</v>
      </c>
      <c r="X379">
        <f>IF(Source!BI133=2,H379, 0)</f>
        <v>0</v>
      </c>
      <c r="Y379">
        <f>IF(Source!BI133=3,H379, 0)</f>
        <v>0</v>
      </c>
      <c r="Z379">
        <f>IF(Source!BI133=4,H379, 0)</f>
        <v>0</v>
      </c>
    </row>
    <row r="380" spans="1:26" ht="42.75" x14ac:dyDescent="0.2">
      <c r="A380" s="42" t="str">
        <f>Source!E134</f>
        <v>35,2</v>
      </c>
      <c r="B380" s="43" t="str">
        <f>Source!F134</f>
        <v>18.1.10.10-0046</v>
      </c>
      <c r="C380" s="43" t="str">
        <f>Source!G134</f>
        <v>Смесители для умывальников Rossinka D-40-11, с аэратором, латунными маховичками</v>
      </c>
      <c r="D380" s="30" t="str">
        <f>Source!H134</f>
        <v>компл.</v>
      </c>
      <c r="E380" s="31">
        <f>Source!I134</f>
        <v>4</v>
      </c>
      <c r="F380" s="32">
        <f>Source!AL134+Source!AM134+Source!AO134</f>
        <v>310.25</v>
      </c>
      <c r="G380" s="37" t="s">
        <v>3</v>
      </c>
      <c r="H380" s="32">
        <f>ROUND(Source!AC134*Source!I134, 2)+ROUND(Source!AD134*Source!I134, 2)+ROUND(Source!AF134*Source!I134, 2)</f>
        <v>1241</v>
      </c>
      <c r="I380" s="33"/>
      <c r="J380" s="33">
        <f>IF(Source!BC134&lt;&gt; 0, Source!BC134, 1)</f>
        <v>6.53</v>
      </c>
      <c r="K380" s="32">
        <f>Source!O134</f>
        <v>8103.73</v>
      </c>
      <c r="L380" s="38"/>
      <c r="S380">
        <f>ROUND((Source!FX134/100)*((ROUND(Source!AF134*Source!I134, 2)+ROUND(Source!AE134*Source!I134, 2))), 2)</f>
        <v>0</v>
      </c>
      <c r="T380">
        <f>Source!X134</f>
        <v>0</v>
      </c>
      <c r="U380">
        <f>ROUND((Source!FY134/100)*((ROUND(Source!AF134*Source!I134, 2)+ROUND(Source!AE134*Source!I134, 2))), 2)</f>
        <v>0</v>
      </c>
      <c r="V380">
        <f>Source!Y134</f>
        <v>0</v>
      </c>
      <c r="W380">
        <f>IF(Source!BI134&lt;=1,H380, 0)</f>
        <v>1241</v>
      </c>
      <c r="X380">
        <f>IF(Source!BI134=2,H380, 0)</f>
        <v>0</v>
      </c>
      <c r="Y380">
        <f>IF(Source!BI134=3,H380, 0)</f>
        <v>0</v>
      </c>
      <c r="Z380">
        <f>IF(Source!BI134=4,H380, 0)</f>
        <v>0</v>
      </c>
    </row>
    <row r="381" spans="1:26" ht="15" x14ac:dyDescent="0.25">
      <c r="G381" s="57">
        <f>H374+H375+H376+H377+SUM(H379:H380)</f>
        <v>1336.02</v>
      </c>
      <c r="H381" s="57"/>
      <c r="J381" s="57">
        <f>K374+K375+K376+K377+SUM(K379:K380)</f>
        <v>8724.59</v>
      </c>
      <c r="K381" s="57"/>
      <c r="L381" s="35">
        <f>Source!U132</f>
        <v>3.2199999999999998</v>
      </c>
      <c r="O381" s="21">
        <f>G381</f>
        <v>1336.02</v>
      </c>
      <c r="P381" s="21">
        <f>J381</f>
        <v>8724.59</v>
      </c>
      <c r="Q381" s="21">
        <f>L381</f>
        <v>3.2199999999999998</v>
      </c>
      <c r="W381">
        <f>IF(Source!BI132&lt;=1,H374+H375+H376+H377, 0)</f>
        <v>92.92</v>
      </c>
      <c r="X381">
        <f>IF(Source!BI132=2,H374+H375+H376+H377, 0)</f>
        <v>0</v>
      </c>
      <c r="Y381">
        <f>IF(Source!BI132=3,H374+H375+H376+H377, 0)</f>
        <v>0</v>
      </c>
      <c r="Z381">
        <f>IF(Source!BI132=4,H374+H375+H376+H377, 0)</f>
        <v>0</v>
      </c>
    </row>
    <row r="382" spans="1:26" ht="42.75" x14ac:dyDescent="0.2">
      <c r="A382" s="40" t="str">
        <f>Source!E135</f>
        <v>36</v>
      </c>
      <c r="B382" s="41" t="str">
        <f>Source!F135</f>
        <v>17-01-002-04</v>
      </c>
      <c r="C382" s="41" t="str">
        <f>Source!G135</f>
        <v>Установка гарнитуры туалетной: вешалок, подстаканников, поручней для ванн и т.д.</v>
      </c>
      <c r="D382" s="24" t="str">
        <f>Source!H135</f>
        <v>10 ШТ</v>
      </c>
      <c r="E382" s="10">
        <f>Source!I135</f>
        <v>0.6</v>
      </c>
      <c r="F382" s="25">
        <f>Source!AL135+Source!AM135+Source!AO135</f>
        <v>27.540000000000003</v>
      </c>
      <c r="G382" s="26"/>
      <c r="H382" s="25"/>
      <c r="I382" s="26" t="str">
        <f>Source!BO135</f>
        <v/>
      </c>
      <c r="J382" s="26"/>
      <c r="K382" s="25"/>
      <c r="L382" s="27"/>
      <c r="S382">
        <f>ROUND((Source!FX135/100)*((ROUND(Source!AF135*Source!I135, 2)+ROUND(Source!AE135*Source!I135, 2))), 2)</f>
        <v>21.42</v>
      </c>
      <c r="T382">
        <f>Source!X135</f>
        <v>139.59</v>
      </c>
      <c r="U382">
        <f>ROUND((Source!FY135/100)*((ROUND(Source!AF135*Source!I135, 2)+ROUND(Source!AE135*Source!I135, 2))), 2)</f>
        <v>13.12</v>
      </c>
      <c r="V382">
        <f>Source!Y135</f>
        <v>86.18</v>
      </c>
    </row>
    <row r="383" spans="1:26" ht="14.25" x14ac:dyDescent="0.2">
      <c r="A383" s="40"/>
      <c r="B383" s="41"/>
      <c r="C383" s="41" t="s">
        <v>1378</v>
      </c>
      <c r="D383" s="24"/>
      <c r="E383" s="10"/>
      <c r="F383" s="25">
        <f>Source!AO135</f>
        <v>26.94</v>
      </c>
      <c r="G383" s="26" t="str">
        <f>Source!DG135</f>
        <v>)*1,15</v>
      </c>
      <c r="H383" s="25">
        <f>ROUND(Source!AF135*Source!I135, 2)</f>
        <v>18.59</v>
      </c>
      <c r="I383" s="26"/>
      <c r="J383" s="26">
        <f>IF(Source!BA135&lt;&gt; 0, Source!BA135, 1)</f>
        <v>6.53</v>
      </c>
      <c r="K383" s="25">
        <f>Source!S135</f>
        <v>121.38</v>
      </c>
      <c r="L383" s="27"/>
      <c r="R383">
        <f>H383</f>
        <v>18.59</v>
      </c>
    </row>
    <row r="384" spans="1:26" ht="14.25" x14ac:dyDescent="0.2">
      <c r="A384" s="40"/>
      <c r="B384" s="41"/>
      <c r="C384" s="41" t="s">
        <v>1385</v>
      </c>
      <c r="D384" s="24"/>
      <c r="E384" s="10"/>
      <c r="F384" s="25">
        <f>Source!AL135</f>
        <v>0.6</v>
      </c>
      <c r="G384" s="26" t="str">
        <f>Source!DD135</f>
        <v/>
      </c>
      <c r="H384" s="25">
        <f>ROUND(Source!AC135*Source!I135, 2)</f>
        <v>0.36</v>
      </c>
      <c r="I384" s="26"/>
      <c r="J384" s="26">
        <f>IF(Source!BC135&lt;&gt; 0, Source!BC135, 1)</f>
        <v>6.53</v>
      </c>
      <c r="K384" s="25">
        <f>Source!P135</f>
        <v>2.35</v>
      </c>
      <c r="L384" s="27"/>
    </row>
    <row r="385" spans="1:26" ht="14.25" x14ac:dyDescent="0.2">
      <c r="A385" s="40"/>
      <c r="B385" s="41"/>
      <c r="C385" s="41" t="s">
        <v>1380</v>
      </c>
      <c r="D385" s="24" t="s">
        <v>1381</v>
      </c>
      <c r="E385" s="10">
        <f>Source!BZ135</f>
        <v>128</v>
      </c>
      <c r="F385" s="58" t="str">
        <f>CONCATENATE(" )", Source!DL135, Source!FT135, "=", Source!FX135)</f>
        <v xml:space="preserve"> )*0,9=115,2</v>
      </c>
      <c r="G385" s="59"/>
      <c r="H385" s="25">
        <f>SUM(S382:S390)</f>
        <v>21.42</v>
      </c>
      <c r="I385" s="29"/>
      <c r="J385" s="23">
        <f>Source!AT135</f>
        <v>115</v>
      </c>
      <c r="K385" s="25">
        <f>SUM(T382:T390)</f>
        <v>139.59</v>
      </c>
      <c r="L385" s="27"/>
    </row>
    <row r="386" spans="1:26" ht="14.25" x14ac:dyDescent="0.2">
      <c r="A386" s="40"/>
      <c r="B386" s="41"/>
      <c r="C386" s="41" t="s">
        <v>1382</v>
      </c>
      <c r="D386" s="24" t="s">
        <v>1381</v>
      </c>
      <c r="E386" s="10">
        <f>Source!CA135</f>
        <v>83</v>
      </c>
      <c r="F386" s="58" t="str">
        <f>CONCATENATE(" )", Source!DM135, Source!FU135, "=", Source!FY135)</f>
        <v xml:space="preserve"> )*0,85=70,55</v>
      </c>
      <c r="G386" s="59"/>
      <c r="H386" s="25">
        <f>SUM(U382:U390)</f>
        <v>13.12</v>
      </c>
      <c r="I386" s="29"/>
      <c r="J386" s="23">
        <f>Source!AU135</f>
        <v>71</v>
      </c>
      <c r="K386" s="25">
        <f>SUM(V382:V390)</f>
        <v>86.18</v>
      </c>
      <c r="L386" s="27"/>
    </row>
    <row r="387" spans="1:26" ht="14.25" x14ac:dyDescent="0.2">
      <c r="A387" s="40"/>
      <c r="B387" s="41"/>
      <c r="C387" s="41" t="s">
        <v>1383</v>
      </c>
      <c r="D387" s="24" t="s">
        <v>1384</v>
      </c>
      <c r="E387" s="10">
        <f>Source!AQ135</f>
        <v>2.8</v>
      </c>
      <c r="F387" s="25"/>
      <c r="G387" s="26" t="str">
        <f>Source!DI135</f>
        <v>)*1,15</v>
      </c>
      <c r="H387" s="25"/>
      <c r="I387" s="26"/>
      <c r="J387" s="26"/>
      <c r="K387" s="25"/>
      <c r="L387" s="36">
        <f>Source!U135</f>
        <v>1.9319999999999997</v>
      </c>
    </row>
    <row r="388" spans="1:26" ht="28.5" x14ac:dyDescent="0.2">
      <c r="A388" s="40" t="str">
        <f>Source!E136</f>
        <v>36,1</v>
      </c>
      <c r="B388" s="41" t="str">
        <f>Source!F136</f>
        <v>01.7.15.07-0008</v>
      </c>
      <c r="C388" s="41" t="str">
        <f>Source!G136</f>
        <v>Дюбели пластмассовые с шурупами 8х40 мм</v>
      </c>
      <c r="D388" s="24" t="str">
        <f>Source!H136</f>
        <v>100 шт.</v>
      </c>
      <c r="E388" s="10">
        <f>Source!I136</f>
        <v>0.12</v>
      </c>
      <c r="F388" s="25">
        <f>Source!AL136+Source!AM136+Source!AO136</f>
        <v>26.2</v>
      </c>
      <c r="G388" s="39" t="s">
        <v>3</v>
      </c>
      <c r="H388" s="25">
        <f>ROUND(Source!AC136*Source!I136, 2)+ROUND(Source!AD136*Source!I136, 2)+ROUND(Source!AF136*Source!I136, 2)</f>
        <v>3.14</v>
      </c>
      <c r="I388" s="26"/>
      <c r="J388" s="26">
        <f>IF(Source!BC136&lt;&gt; 0, Source!BC136, 1)</f>
        <v>6.53</v>
      </c>
      <c r="K388" s="25">
        <f>Source!O136</f>
        <v>20.53</v>
      </c>
      <c r="L388" s="27"/>
      <c r="S388">
        <f>ROUND((Source!FX136/100)*((ROUND(Source!AF136*Source!I136, 2)+ROUND(Source!AE136*Source!I136, 2))), 2)</f>
        <v>0</v>
      </c>
      <c r="T388">
        <f>Source!X136</f>
        <v>0</v>
      </c>
      <c r="U388">
        <f>ROUND((Source!FY136/100)*((ROUND(Source!AF136*Source!I136, 2)+ROUND(Source!AE136*Source!I136, 2))), 2)</f>
        <v>0</v>
      </c>
      <c r="V388">
        <f>Source!Y136</f>
        <v>0</v>
      </c>
      <c r="W388">
        <f>IF(Source!BI136&lt;=1,H388, 0)</f>
        <v>3.14</v>
      </c>
      <c r="X388">
        <f>IF(Source!BI136=2,H388, 0)</f>
        <v>0</v>
      </c>
      <c r="Y388">
        <f>IF(Source!BI136=3,H388, 0)</f>
        <v>0</v>
      </c>
      <c r="Z388">
        <f>IF(Source!BI136=4,H388, 0)</f>
        <v>0</v>
      </c>
    </row>
    <row r="389" spans="1:26" ht="42.75" x14ac:dyDescent="0.2">
      <c r="A389" s="40" t="str">
        <f>Source!E137</f>
        <v>36,2</v>
      </c>
      <c r="B389" s="41" t="str">
        <f>Source!F137</f>
        <v>18.2.06.06-0001</v>
      </c>
      <c r="C389" s="41" t="str">
        <f>Source!G137</f>
        <v>Дозатор для жидкого мыла настенный из нержавеющей стали BXG-SD-H1-1000M</v>
      </c>
      <c r="D389" s="24" t="str">
        <f>Source!H137</f>
        <v>шт.</v>
      </c>
      <c r="E389" s="10">
        <f>Source!I137</f>
        <v>2</v>
      </c>
      <c r="F389" s="25">
        <f>Source!AL137+Source!AM137+Source!AO137</f>
        <v>105.9</v>
      </c>
      <c r="G389" s="39" t="s">
        <v>3</v>
      </c>
      <c r="H389" s="25">
        <f>ROUND(Source!AC137*Source!I137, 2)+ROUND(Source!AD137*Source!I137, 2)+ROUND(Source!AF137*Source!I137, 2)</f>
        <v>211.8</v>
      </c>
      <c r="I389" s="26"/>
      <c r="J389" s="26">
        <f>IF(Source!BC137&lt;&gt; 0, Source!BC137, 1)</f>
        <v>6.53</v>
      </c>
      <c r="K389" s="25">
        <f>Source!O137</f>
        <v>1383.05</v>
      </c>
      <c r="L389" s="27"/>
      <c r="S389">
        <f>ROUND((Source!FX137/100)*((ROUND(Source!AF137*Source!I137, 2)+ROUND(Source!AE137*Source!I137, 2))), 2)</f>
        <v>0</v>
      </c>
      <c r="T389">
        <f>Source!X137</f>
        <v>0</v>
      </c>
      <c r="U389">
        <f>ROUND((Source!FY137/100)*((ROUND(Source!AF137*Source!I137, 2)+ROUND(Source!AE137*Source!I137, 2))), 2)</f>
        <v>0</v>
      </c>
      <c r="V389">
        <f>Source!Y137</f>
        <v>0</v>
      </c>
      <c r="W389">
        <f>IF(Source!BI137&lt;=1,H389, 0)</f>
        <v>211.8</v>
      </c>
      <c r="X389">
        <f>IF(Source!BI137=2,H389, 0)</f>
        <v>0</v>
      </c>
      <c r="Y389">
        <f>IF(Source!BI137=3,H389, 0)</f>
        <v>0</v>
      </c>
      <c r="Z389">
        <f>IF(Source!BI137=4,H389, 0)</f>
        <v>0</v>
      </c>
    </row>
    <row r="390" spans="1:26" ht="28.5" x14ac:dyDescent="0.2">
      <c r="A390" s="42" t="str">
        <f>Source!E138</f>
        <v>36,3</v>
      </c>
      <c r="B390" s="43" t="str">
        <f>Source!F138</f>
        <v>18.2.06.04-0011</v>
      </c>
      <c r="C390" s="43" t="str">
        <f>Source!G138</f>
        <v>Зеркало декоративное фигурное с деталями крепления</v>
      </c>
      <c r="D390" s="30" t="str">
        <f>Source!H138</f>
        <v>м2</v>
      </c>
      <c r="E390" s="31">
        <f>Source!I138</f>
        <v>1.4000000000000001</v>
      </c>
      <c r="F390" s="32">
        <f>Source!AL138+Source!AM138+Source!AO138</f>
        <v>211.81</v>
      </c>
      <c r="G390" s="37" t="s">
        <v>3</v>
      </c>
      <c r="H390" s="32">
        <f>ROUND(Source!AC138*Source!I138, 2)+ROUND(Source!AD138*Source!I138, 2)+ROUND(Source!AF138*Source!I138, 2)</f>
        <v>296.52999999999997</v>
      </c>
      <c r="I390" s="33"/>
      <c r="J390" s="33">
        <f>IF(Source!BC138&lt;&gt; 0, Source!BC138, 1)</f>
        <v>6.53</v>
      </c>
      <c r="K390" s="32">
        <f>Source!O138</f>
        <v>1936.37</v>
      </c>
      <c r="L390" s="38"/>
      <c r="S390">
        <f>ROUND((Source!FX138/100)*((ROUND(Source!AF138*Source!I138, 2)+ROUND(Source!AE138*Source!I138, 2))), 2)</f>
        <v>0</v>
      </c>
      <c r="T390">
        <f>Source!X138</f>
        <v>0</v>
      </c>
      <c r="U390">
        <f>ROUND((Source!FY138/100)*((ROUND(Source!AF138*Source!I138, 2)+ROUND(Source!AE138*Source!I138, 2))), 2)</f>
        <v>0</v>
      </c>
      <c r="V390">
        <f>Source!Y138</f>
        <v>0</v>
      </c>
      <c r="W390">
        <f>IF(Source!BI138&lt;=1,H390, 0)</f>
        <v>296.52999999999997</v>
      </c>
      <c r="X390">
        <f>IF(Source!BI138=2,H390, 0)</f>
        <v>0</v>
      </c>
      <c r="Y390">
        <f>IF(Source!BI138=3,H390, 0)</f>
        <v>0</v>
      </c>
      <c r="Z390">
        <f>IF(Source!BI138=4,H390, 0)</f>
        <v>0</v>
      </c>
    </row>
    <row r="391" spans="1:26" ht="15" x14ac:dyDescent="0.25">
      <c r="G391" s="57">
        <f>H383+H384+H385+H386+SUM(H388:H390)</f>
        <v>564.95999999999992</v>
      </c>
      <c r="H391" s="57"/>
      <c r="J391" s="57">
        <f>K383+K384+K385+K386+SUM(K388:K390)</f>
        <v>3689.45</v>
      </c>
      <c r="K391" s="57"/>
      <c r="L391" s="35">
        <f>Source!U135</f>
        <v>1.9319999999999997</v>
      </c>
      <c r="O391" s="21">
        <f>G391</f>
        <v>564.95999999999992</v>
      </c>
      <c r="P391" s="21">
        <f>J391</f>
        <v>3689.45</v>
      </c>
      <c r="Q391" s="21">
        <f>L391</f>
        <v>1.9319999999999997</v>
      </c>
      <c r="W391">
        <f>IF(Source!BI135&lt;=1,H383+H384+H385+H386, 0)</f>
        <v>53.49</v>
      </c>
      <c r="X391">
        <f>IF(Source!BI135=2,H383+H384+H385+H386, 0)</f>
        <v>0</v>
      </c>
      <c r="Y391">
        <f>IF(Source!BI135=3,H383+H384+H385+H386, 0)</f>
        <v>0</v>
      </c>
      <c r="Z391">
        <f>IF(Source!BI135=4,H383+H384+H385+H386, 0)</f>
        <v>0</v>
      </c>
    </row>
    <row r="392" spans="1:26" ht="42.75" x14ac:dyDescent="0.2">
      <c r="A392" s="40" t="str">
        <f>Source!E139</f>
        <v>37</v>
      </c>
      <c r="B392" s="41" t="str">
        <f>Source!F139</f>
        <v>16-07-003-04</v>
      </c>
      <c r="C392" s="41" t="str">
        <f>Source!G139</f>
        <v>Врезка в действующие внутренние сети трубопроводов отопления и водоснабжения диаметром 32 мм</v>
      </c>
      <c r="D392" s="24" t="str">
        <f>Source!H139</f>
        <v>ШТ</v>
      </c>
      <c r="E392" s="10">
        <f>Source!I139</f>
        <v>4</v>
      </c>
      <c r="F392" s="25">
        <f>Source!AL139+Source!AM139+Source!AO139</f>
        <v>67.27000000000001</v>
      </c>
      <c r="G392" s="26"/>
      <c r="H392" s="25"/>
      <c r="I392" s="26" t="str">
        <f>Source!BO139</f>
        <v/>
      </c>
      <c r="J392" s="26"/>
      <c r="K392" s="25"/>
      <c r="L392" s="27"/>
      <c r="S392">
        <f>ROUND((Source!FX139/100)*((ROUND(Source!AF139*Source!I139, 2)+ROUND(Source!AE139*Source!I139, 2))), 2)</f>
        <v>235.15</v>
      </c>
      <c r="T392">
        <f>Source!X139</f>
        <v>1532.85</v>
      </c>
      <c r="U392">
        <f>ROUND((Source!FY139/100)*((ROUND(Source!AF139*Source!I139, 2)+ROUND(Source!AE139*Source!I139, 2))), 2)</f>
        <v>144.01</v>
      </c>
      <c r="V392">
        <f>Source!Y139</f>
        <v>946.37</v>
      </c>
    </row>
    <row r="393" spans="1:26" ht="14.25" x14ac:dyDescent="0.2">
      <c r="A393" s="40"/>
      <c r="B393" s="41"/>
      <c r="C393" s="41" t="s">
        <v>1378</v>
      </c>
      <c r="D393" s="24"/>
      <c r="E393" s="10"/>
      <c r="F393" s="25">
        <f>Source!AO139</f>
        <v>44.24</v>
      </c>
      <c r="G393" s="26" t="str">
        <f>Source!DG139</f>
        <v>)*1,15</v>
      </c>
      <c r="H393" s="25">
        <f>ROUND(Source!AF139*Source!I139, 2)</f>
        <v>203.52</v>
      </c>
      <c r="I393" s="26"/>
      <c r="J393" s="26">
        <f>IF(Source!BA139&lt;&gt; 0, Source!BA139, 1)</f>
        <v>6.53</v>
      </c>
      <c r="K393" s="25">
        <f>Source!S139</f>
        <v>1328.99</v>
      </c>
      <c r="L393" s="27"/>
      <c r="R393">
        <f>H393</f>
        <v>203.52</v>
      </c>
    </row>
    <row r="394" spans="1:26" ht="14.25" x14ac:dyDescent="0.2">
      <c r="A394" s="40"/>
      <c r="B394" s="41"/>
      <c r="C394" s="41" t="s">
        <v>272</v>
      </c>
      <c r="D394" s="24"/>
      <c r="E394" s="10"/>
      <c r="F394" s="25">
        <f>Source!AM139</f>
        <v>4.7300000000000004</v>
      </c>
      <c r="G394" s="26" t="str">
        <f>Source!DE139</f>
        <v>)*1,25</v>
      </c>
      <c r="H394" s="25">
        <f>ROUND(Source!AD139*Source!I139, 2)</f>
        <v>23.64</v>
      </c>
      <c r="I394" s="26"/>
      <c r="J394" s="26">
        <f>IF(Source!BB139&lt;&gt; 0, Source!BB139, 1)</f>
        <v>6.53</v>
      </c>
      <c r="K394" s="25">
        <f>Source!Q139</f>
        <v>154.37</v>
      </c>
      <c r="L394" s="27"/>
    </row>
    <row r="395" spans="1:26" ht="14.25" x14ac:dyDescent="0.2">
      <c r="A395" s="40"/>
      <c r="B395" s="41"/>
      <c r="C395" s="41" t="s">
        <v>1379</v>
      </c>
      <c r="D395" s="24"/>
      <c r="E395" s="10"/>
      <c r="F395" s="25">
        <f>Source!AN139</f>
        <v>0.12</v>
      </c>
      <c r="G395" s="26" t="str">
        <f>Source!DF139</f>
        <v>)*1,25</v>
      </c>
      <c r="H395" s="28">
        <f>ROUND(Source!AE139*Source!I139, 2)</f>
        <v>0.6</v>
      </c>
      <c r="I395" s="26"/>
      <c r="J395" s="26">
        <f>IF(Source!BS139&lt;&gt; 0, Source!BS139, 1)</f>
        <v>6.53</v>
      </c>
      <c r="K395" s="28">
        <f>Source!R139</f>
        <v>3.92</v>
      </c>
      <c r="L395" s="27"/>
      <c r="R395">
        <f>H395</f>
        <v>0.6</v>
      </c>
    </row>
    <row r="396" spans="1:26" ht="14.25" x14ac:dyDescent="0.2">
      <c r="A396" s="40"/>
      <c r="B396" s="41"/>
      <c r="C396" s="41" t="s">
        <v>1385</v>
      </c>
      <c r="D396" s="24"/>
      <c r="E396" s="10"/>
      <c r="F396" s="25">
        <f>Source!AL139</f>
        <v>18.3</v>
      </c>
      <c r="G396" s="26" t="str">
        <f>Source!DD139</f>
        <v/>
      </c>
      <c r="H396" s="25">
        <f>ROUND(Source!AC139*Source!I139, 2)</f>
        <v>73.2</v>
      </c>
      <c r="I396" s="26"/>
      <c r="J396" s="26">
        <f>IF(Source!BC139&lt;&gt; 0, Source!BC139, 1)</f>
        <v>6.53</v>
      </c>
      <c r="K396" s="25">
        <f>Source!P139</f>
        <v>478</v>
      </c>
      <c r="L396" s="27"/>
    </row>
    <row r="397" spans="1:26" ht="14.25" x14ac:dyDescent="0.2">
      <c r="A397" s="40"/>
      <c r="B397" s="41"/>
      <c r="C397" s="41" t="s">
        <v>1380</v>
      </c>
      <c r="D397" s="24" t="s">
        <v>1381</v>
      </c>
      <c r="E397" s="10">
        <f>Source!BZ139</f>
        <v>128</v>
      </c>
      <c r="F397" s="58" t="str">
        <f>CONCATENATE(" )", Source!DL139, Source!FT139, "=", Source!FX139)</f>
        <v xml:space="preserve"> )*0,9=115,2</v>
      </c>
      <c r="G397" s="59"/>
      <c r="H397" s="25">
        <f>SUM(S392:S399)</f>
        <v>235.15</v>
      </c>
      <c r="I397" s="29"/>
      <c r="J397" s="23">
        <f>Source!AT139</f>
        <v>115</v>
      </c>
      <c r="K397" s="25">
        <f>SUM(T392:T399)</f>
        <v>1532.85</v>
      </c>
      <c r="L397" s="27"/>
    </row>
    <row r="398" spans="1:26" ht="14.25" x14ac:dyDescent="0.2">
      <c r="A398" s="40"/>
      <c r="B398" s="41"/>
      <c r="C398" s="41" t="s">
        <v>1382</v>
      </c>
      <c r="D398" s="24" t="s">
        <v>1381</v>
      </c>
      <c r="E398" s="10">
        <f>Source!CA139</f>
        <v>83</v>
      </c>
      <c r="F398" s="58" t="str">
        <f>CONCATENATE(" )", Source!DM139, Source!FU139, "=", Source!FY139)</f>
        <v xml:space="preserve"> )*0,85=70,55</v>
      </c>
      <c r="G398" s="59"/>
      <c r="H398" s="25">
        <f>SUM(U392:U399)</f>
        <v>144.01</v>
      </c>
      <c r="I398" s="29"/>
      <c r="J398" s="23">
        <f>Source!AU139</f>
        <v>71</v>
      </c>
      <c r="K398" s="25">
        <f>SUM(V392:V399)</f>
        <v>946.37</v>
      </c>
      <c r="L398" s="27"/>
    </row>
    <row r="399" spans="1:26" ht="14.25" x14ac:dyDescent="0.2">
      <c r="A399" s="42"/>
      <c r="B399" s="43"/>
      <c r="C399" s="43" t="s">
        <v>1383</v>
      </c>
      <c r="D399" s="30" t="s">
        <v>1384</v>
      </c>
      <c r="E399" s="31">
        <f>Source!AQ139</f>
        <v>4.46</v>
      </c>
      <c r="F399" s="32"/>
      <c r="G399" s="33" t="str">
        <f>Source!DI139</f>
        <v>)*1,15</v>
      </c>
      <c r="H399" s="32"/>
      <c r="I399" s="33"/>
      <c r="J399" s="33"/>
      <c r="K399" s="32"/>
      <c r="L399" s="34">
        <f>Source!U139</f>
        <v>20.515999999999998</v>
      </c>
    </row>
    <row r="400" spans="1:26" ht="15" x14ac:dyDescent="0.25">
      <c r="G400" s="57">
        <f>H393+H394+H396+H397+H398</f>
        <v>679.52</v>
      </c>
      <c r="H400" s="57"/>
      <c r="J400" s="57">
        <f>K393+K394+K396+K397+K398</f>
        <v>4440.58</v>
      </c>
      <c r="K400" s="57"/>
      <c r="L400" s="35">
        <f>Source!U139</f>
        <v>20.515999999999998</v>
      </c>
      <c r="O400" s="21">
        <f>G400</f>
        <v>679.52</v>
      </c>
      <c r="P400" s="21">
        <f>J400</f>
        <v>4440.58</v>
      </c>
      <c r="Q400" s="21">
        <f>L400</f>
        <v>20.515999999999998</v>
      </c>
      <c r="W400">
        <f>IF(Source!BI139&lt;=1,H393+H394+H396+H397+H398, 0)</f>
        <v>679.52</v>
      </c>
      <c r="X400">
        <f>IF(Source!BI139=2,H393+H394+H396+H397+H398, 0)</f>
        <v>0</v>
      </c>
      <c r="Y400">
        <f>IF(Source!BI139=3,H393+H394+H396+H397+H398, 0)</f>
        <v>0</v>
      </c>
      <c r="Z400">
        <f>IF(Source!BI139=4,H393+H394+H396+H397+H398, 0)</f>
        <v>0</v>
      </c>
    </row>
    <row r="401" spans="1:26" ht="57" x14ac:dyDescent="0.2">
      <c r="A401" s="40" t="str">
        <f>Source!E140</f>
        <v>38</v>
      </c>
      <c r="B401" s="41" t="str">
        <f>Source!F140</f>
        <v>16-07-005-01</v>
      </c>
      <c r="C401" s="41" t="str">
        <f>Source!G140</f>
        <v>Гидравлическое испытание трубопроводов систем отопления, водопровода и горячего водоснабжения диаметром до 50 мм</v>
      </c>
      <c r="D401" s="24" t="str">
        <f>Source!H140</f>
        <v>100 м</v>
      </c>
      <c r="E401" s="10">
        <f>Source!I140</f>
        <v>0.5</v>
      </c>
      <c r="F401" s="25">
        <f>Source!AL140+Source!AM140+Source!AO140</f>
        <v>107.12</v>
      </c>
      <c r="G401" s="26"/>
      <c r="H401" s="25"/>
      <c r="I401" s="26" t="str">
        <f>Source!BO140</f>
        <v/>
      </c>
      <c r="J401" s="26"/>
      <c r="K401" s="25"/>
      <c r="L401" s="27"/>
      <c r="S401">
        <f>ROUND((Source!FX140/100)*((ROUND(Source!AF140*Source!I140, 2)+ROUND(Source!AE140*Source!I140, 2))), 2)</f>
        <v>38.64</v>
      </c>
      <c r="T401">
        <f>Source!X140</f>
        <v>251.83</v>
      </c>
      <c r="U401">
        <f>ROUND((Source!FY140/100)*((ROUND(Source!AF140*Source!I140, 2)+ROUND(Source!AE140*Source!I140, 2))), 2)</f>
        <v>23.66</v>
      </c>
      <c r="V401">
        <f>Source!Y140</f>
        <v>155.47999999999999</v>
      </c>
    </row>
    <row r="402" spans="1:26" ht="14.25" x14ac:dyDescent="0.2">
      <c r="A402" s="40"/>
      <c r="B402" s="41"/>
      <c r="C402" s="41" t="s">
        <v>1378</v>
      </c>
      <c r="D402" s="24"/>
      <c r="E402" s="10"/>
      <c r="F402" s="25">
        <f>Source!AO140</f>
        <v>58.32</v>
      </c>
      <c r="G402" s="26" t="str">
        <f>Source!DG140</f>
        <v>)*1,15</v>
      </c>
      <c r="H402" s="25">
        <f>ROUND(Source!AF140*Source!I140, 2)</f>
        <v>33.54</v>
      </c>
      <c r="I402" s="26"/>
      <c r="J402" s="26">
        <f>IF(Source!BA140&lt;&gt; 0, Source!BA140, 1)</f>
        <v>6.53</v>
      </c>
      <c r="K402" s="25">
        <f>Source!S140</f>
        <v>218.98</v>
      </c>
      <c r="L402" s="27"/>
      <c r="R402">
        <f>H402</f>
        <v>33.54</v>
      </c>
    </row>
    <row r="403" spans="1:26" ht="14.25" x14ac:dyDescent="0.2">
      <c r="A403" s="40"/>
      <c r="B403" s="41"/>
      <c r="C403" s="41" t="s">
        <v>272</v>
      </c>
      <c r="D403" s="24"/>
      <c r="E403" s="10"/>
      <c r="F403" s="25">
        <f>Source!AM140</f>
        <v>44.51</v>
      </c>
      <c r="G403" s="26" t="str">
        <f>Source!DE140</f>
        <v>)*1,25</v>
      </c>
      <c r="H403" s="25">
        <f>ROUND(Source!AD140*Source!I140, 2)</f>
        <v>27.82</v>
      </c>
      <c r="I403" s="26"/>
      <c r="J403" s="26">
        <f>IF(Source!BB140&lt;&gt; 0, Source!BB140, 1)</f>
        <v>6.53</v>
      </c>
      <c r="K403" s="25">
        <f>Source!Q140</f>
        <v>181.66</v>
      </c>
      <c r="L403" s="27"/>
    </row>
    <row r="404" spans="1:26" ht="14.25" x14ac:dyDescent="0.2">
      <c r="A404" s="40"/>
      <c r="B404" s="41"/>
      <c r="C404" s="41" t="s">
        <v>1385</v>
      </c>
      <c r="D404" s="24"/>
      <c r="E404" s="10"/>
      <c r="F404" s="25">
        <f>Source!AL140</f>
        <v>4.29</v>
      </c>
      <c r="G404" s="26" t="str">
        <f>Source!DD140</f>
        <v/>
      </c>
      <c r="H404" s="25">
        <f>ROUND(Source!AC140*Source!I140, 2)</f>
        <v>2.15</v>
      </c>
      <c r="I404" s="26"/>
      <c r="J404" s="26">
        <f>IF(Source!BC140&lt;&gt; 0, Source!BC140, 1)</f>
        <v>6.53</v>
      </c>
      <c r="K404" s="25">
        <f>Source!P140</f>
        <v>14.01</v>
      </c>
      <c r="L404" s="27"/>
    </row>
    <row r="405" spans="1:26" ht="14.25" x14ac:dyDescent="0.2">
      <c r="A405" s="40"/>
      <c r="B405" s="41"/>
      <c r="C405" s="41" t="s">
        <v>1380</v>
      </c>
      <c r="D405" s="24" t="s">
        <v>1381</v>
      </c>
      <c r="E405" s="10">
        <f>Source!BZ140</f>
        <v>128</v>
      </c>
      <c r="F405" s="58" t="str">
        <f>CONCATENATE(" )", Source!DL140, Source!FT140, "=", Source!FX140)</f>
        <v xml:space="preserve"> )*0,9=115,2</v>
      </c>
      <c r="G405" s="59"/>
      <c r="H405" s="25">
        <f>SUM(S401:S407)</f>
        <v>38.64</v>
      </c>
      <c r="I405" s="29"/>
      <c r="J405" s="23">
        <f>Source!AT140</f>
        <v>115</v>
      </c>
      <c r="K405" s="25">
        <f>SUM(T401:T407)</f>
        <v>251.83</v>
      </c>
      <c r="L405" s="27"/>
    </row>
    <row r="406" spans="1:26" ht="14.25" x14ac:dyDescent="0.2">
      <c r="A406" s="40"/>
      <c r="B406" s="41"/>
      <c r="C406" s="41" t="s">
        <v>1382</v>
      </c>
      <c r="D406" s="24" t="s">
        <v>1381</v>
      </c>
      <c r="E406" s="10">
        <f>Source!CA140</f>
        <v>83</v>
      </c>
      <c r="F406" s="58" t="str">
        <f>CONCATENATE(" )", Source!DM140, Source!FU140, "=", Source!FY140)</f>
        <v xml:space="preserve"> )*0,85=70,55</v>
      </c>
      <c r="G406" s="59"/>
      <c r="H406" s="25">
        <f>SUM(U401:U407)</f>
        <v>23.66</v>
      </c>
      <c r="I406" s="29"/>
      <c r="J406" s="23">
        <f>Source!AU140</f>
        <v>71</v>
      </c>
      <c r="K406" s="25">
        <f>SUM(V401:V407)</f>
        <v>155.47999999999999</v>
      </c>
      <c r="L406" s="27"/>
    </row>
    <row r="407" spans="1:26" ht="14.25" x14ac:dyDescent="0.2">
      <c r="A407" s="42"/>
      <c r="B407" s="43"/>
      <c r="C407" s="43" t="s">
        <v>1383</v>
      </c>
      <c r="D407" s="30" t="s">
        <v>1384</v>
      </c>
      <c r="E407" s="31">
        <f>Source!AQ140</f>
        <v>5.01</v>
      </c>
      <c r="F407" s="32"/>
      <c r="G407" s="33" t="str">
        <f>Source!DI140</f>
        <v>)*1,15</v>
      </c>
      <c r="H407" s="32"/>
      <c r="I407" s="33"/>
      <c r="J407" s="33"/>
      <c r="K407" s="32"/>
      <c r="L407" s="34">
        <f>Source!U140</f>
        <v>2.8807499999999995</v>
      </c>
    </row>
    <row r="408" spans="1:26" ht="15" x14ac:dyDescent="0.25">
      <c r="G408" s="57">
        <f>H402+H403+H404+H405+H406</f>
        <v>125.81</v>
      </c>
      <c r="H408" s="57"/>
      <c r="J408" s="57">
        <f>K402+K403+K404+K405+K406</f>
        <v>821.96</v>
      </c>
      <c r="K408" s="57"/>
      <c r="L408" s="35">
        <f>Source!U140</f>
        <v>2.8807499999999995</v>
      </c>
      <c r="O408" s="21">
        <f>G408</f>
        <v>125.81</v>
      </c>
      <c r="P408" s="21">
        <f>J408</f>
        <v>821.96</v>
      </c>
      <c r="Q408" s="21">
        <f>L408</f>
        <v>2.8807499999999995</v>
      </c>
      <c r="W408">
        <f>IF(Source!BI140&lt;=1,H402+H403+H404+H405+H406, 0)</f>
        <v>125.81</v>
      </c>
      <c r="X408">
        <f>IF(Source!BI140=2,H402+H403+H404+H405+H406, 0)</f>
        <v>0</v>
      </c>
      <c r="Y408">
        <f>IF(Source!BI140=3,H402+H403+H404+H405+H406, 0)</f>
        <v>0</v>
      </c>
      <c r="Z408">
        <f>IF(Source!BI140=4,H402+H403+H404+H405+H406, 0)</f>
        <v>0</v>
      </c>
    </row>
    <row r="410" spans="1:26" ht="15" x14ac:dyDescent="0.25">
      <c r="A410" s="62" t="str">
        <f>CONCATENATE("Итого по разделу: ",IF(Source!G142&lt;&gt;"Новый раздел", Source!G142, ""))</f>
        <v>Итого по разделу: 2 Система водоснабжения</v>
      </c>
      <c r="B410" s="62"/>
      <c r="C410" s="62"/>
      <c r="D410" s="62"/>
      <c r="E410" s="62"/>
      <c r="F410" s="62"/>
      <c r="G410" s="61">
        <f>SUM(O304:O409)</f>
        <v>12618.36</v>
      </c>
      <c r="H410" s="61"/>
      <c r="I410" s="22"/>
      <c r="J410" s="61">
        <f>SUM(P304:P409)</f>
        <v>82430.7</v>
      </c>
      <c r="K410" s="61"/>
      <c r="L410" s="35">
        <f>SUM(Q304:Q409)</f>
        <v>209.43134999999998</v>
      </c>
    </row>
    <row r="413" spans="1:26" ht="14.25" x14ac:dyDescent="0.2">
      <c r="C413" s="56" t="str">
        <f>Source!H170</f>
        <v>Итого</v>
      </c>
      <c r="D413" s="56"/>
      <c r="E413" s="56"/>
      <c r="F413" s="56"/>
      <c r="G413" s="56"/>
      <c r="H413" s="56"/>
      <c r="I413" s="56"/>
      <c r="J413" s="48">
        <f>IF(Source!F170=0, "", Source!F170)</f>
        <v>82430.7</v>
      </c>
      <c r="K413" s="48"/>
    </row>
    <row r="415" spans="1:26" ht="16.5" x14ac:dyDescent="0.25">
      <c r="A415" s="60" t="str">
        <f>CONCATENATE("Раздел: ",IF(Source!G174&lt;&gt;"Новый раздел", Source!G174, ""))</f>
        <v>Раздел: 3 Канализация</v>
      </c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</row>
    <row r="416" spans="1:26" ht="42.75" x14ac:dyDescent="0.2">
      <c r="A416" s="40" t="str">
        <f>Source!E178</f>
        <v>39</v>
      </c>
      <c r="B416" s="41" t="str">
        <f>Source!F178</f>
        <v>65-2-1</v>
      </c>
      <c r="C416" s="41" t="str">
        <f>Source!G178</f>
        <v>Разборка трубопроводов из чугунных канализационных труб диаметром 50 мм</v>
      </c>
      <c r="D416" s="24" t="str">
        <f>Source!H178</f>
        <v>100 м</v>
      </c>
      <c r="E416" s="10">
        <f>Source!I178</f>
        <v>0.08</v>
      </c>
      <c r="F416" s="25">
        <f>Source!AL178+Source!AM178+Source!AO178</f>
        <v>587.04999999999995</v>
      </c>
      <c r="G416" s="26"/>
      <c r="H416" s="25"/>
      <c r="I416" s="26" t="str">
        <f>Source!BO178</f>
        <v/>
      </c>
      <c r="J416" s="26"/>
      <c r="K416" s="25"/>
      <c r="L416" s="27"/>
      <c r="S416">
        <f>ROUND((Source!FX178/100)*((ROUND(Source!AF178*Source!I178, 2)+ROUND(Source!AE178*Source!I178, 2))), 2)</f>
        <v>34.58</v>
      </c>
      <c r="T416">
        <f>Source!X178</f>
        <v>225.84</v>
      </c>
      <c r="U416">
        <f>ROUND((Source!FY178/100)*((ROUND(Source!AF178*Source!I178, 2)+ROUND(Source!AE178*Source!I178, 2))), 2)</f>
        <v>23.37</v>
      </c>
      <c r="V416">
        <f>Source!Y178</f>
        <v>152.6</v>
      </c>
    </row>
    <row r="417" spans="1:26" ht="14.25" x14ac:dyDescent="0.2">
      <c r="A417" s="40"/>
      <c r="B417" s="41"/>
      <c r="C417" s="41" t="s">
        <v>1378</v>
      </c>
      <c r="D417" s="24"/>
      <c r="E417" s="10"/>
      <c r="F417" s="25">
        <f>Source!AO178</f>
        <v>582.04999999999995</v>
      </c>
      <c r="G417" s="26" t="str">
        <f>Source!DG178</f>
        <v/>
      </c>
      <c r="H417" s="25">
        <f>ROUND(Source!AF178*Source!I178, 2)</f>
        <v>46.56</v>
      </c>
      <c r="I417" s="26"/>
      <c r="J417" s="26">
        <f>IF(Source!BA178&lt;&gt; 0, Source!BA178, 1)</f>
        <v>6.53</v>
      </c>
      <c r="K417" s="25">
        <f>Source!S178</f>
        <v>304.06</v>
      </c>
      <c r="L417" s="27"/>
      <c r="R417">
        <f>H417</f>
        <v>46.56</v>
      </c>
    </row>
    <row r="418" spans="1:26" ht="14.25" x14ac:dyDescent="0.2">
      <c r="A418" s="40"/>
      <c r="B418" s="41"/>
      <c r="C418" s="41" t="s">
        <v>272</v>
      </c>
      <c r="D418" s="24"/>
      <c r="E418" s="10"/>
      <c r="F418" s="25">
        <f>Source!AM178</f>
        <v>5</v>
      </c>
      <c r="G418" s="26" t="str">
        <f>Source!DE178</f>
        <v/>
      </c>
      <c r="H418" s="25">
        <f>ROUND(Source!AD178*Source!I178, 2)</f>
        <v>0.4</v>
      </c>
      <c r="I418" s="26"/>
      <c r="J418" s="26">
        <f>IF(Source!BB178&lt;&gt; 0, Source!BB178, 1)</f>
        <v>6.53</v>
      </c>
      <c r="K418" s="25">
        <f>Source!Q178</f>
        <v>2.61</v>
      </c>
      <c r="L418" s="27"/>
    </row>
    <row r="419" spans="1:26" ht="14.25" x14ac:dyDescent="0.2">
      <c r="A419" s="40"/>
      <c r="B419" s="41"/>
      <c r="C419" s="41" t="s">
        <v>1379</v>
      </c>
      <c r="D419" s="24"/>
      <c r="E419" s="10"/>
      <c r="F419" s="25">
        <f>Source!AN178</f>
        <v>2.16</v>
      </c>
      <c r="G419" s="26" t="str">
        <f>Source!DF178</f>
        <v/>
      </c>
      <c r="H419" s="28">
        <f>ROUND(Source!AE178*Source!I178, 2)</f>
        <v>0.17</v>
      </c>
      <c r="I419" s="26"/>
      <c r="J419" s="26">
        <f>IF(Source!BS178&lt;&gt; 0, Source!BS178, 1)</f>
        <v>6.53</v>
      </c>
      <c r="K419" s="28">
        <f>Source!R178</f>
        <v>1.1299999999999999</v>
      </c>
      <c r="L419" s="27"/>
      <c r="R419">
        <f>H419</f>
        <v>0.17</v>
      </c>
    </row>
    <row r="420" spans="1:26" ht="14.25" x14ac:dyDescent="0.2">
      <c r="A420" s="40"/>
      <c r="B420" s="41"/>
      <c r="C420" s="41" t="s">
        <v>1380</v>
      </c>
      <c r="D420" s="24" t="s">
        <v>1381</v>
      </c>
      <c r="E420" s="10">
        <f>Source!BZ178</f>
        <v>74</v>
      </c>
      <c r="F420" s="44"/>
      <c r="G420" s="26"/>
      <c r="H420" s="25">
        <f>SUM(S416:S422)</f>
        <v>34.58</v>
      </c>
      <c r="I420" s="29"/>
      <c r="J420" s="23">
        <f>Source!AT178</f>
        <v>74</v>
      </c>
      <c r="K420" s="25">
        <f>SUM(T416:T422)</f>
        <v>225.84</v>
      </c>
      <c r="L420" s="27"/>
    </row>
    <row r="421" spans="1:26" ht="14.25" x14ac:dyDescent="0.2">
      <c r="A421" s="40"/>
      <c r="B421" s="41"/>
      <c r="C421" s="41" t="s">
        <v>1382</v>
      </c>
      <c r="D421" s="24" t="s">
        <v>1381</v>
      </c>
      <c r="E421" s="10">
        <f>Source!CA178</f>
        <v>50</v>
      </c>
      <c r="F421" s="44"/>
      <c r="G421" s="26"/>
      <c r="H421" s="25">
        <f>SUM(U416:U422)</f>
        <v>23.37</v>
      </c>
      <c r="I421" s="29"/>
      <c r="J421" s="23">
        <f>Source!AU178</f>
        <v>50</v>
      </c>
      <c r="K421" s="25">
        <f>SUM(V416:V422)</f>
        <v>152.6</v>
      </c>
      <c r="L421" s="27"/>
    </row>
    <row r="422" spans="1:26" ht="14.25" x14ac:dyDescent="0.2">
      <c r="A422" s="42"/>
      <c r="B422" s="43"/>
      <c r="C422" s="43" t="s">
        <v>1383</v>
      </c>
      <c r="D422" s="30" t="s">
        <v>1384</v>
      </c>
      <c r="E422" s="31">
        <f>Source!AQ178</f>
        <v>68.8</v>
      </c>
      <c r="F422" s="32"/>
      <c r="G422" s="33" t="str">
        <f>Source!DI178</f>
        <v/>
      </c>
      <c r="H422" s="32"/>
      <c r="I422" s="33"/>
      <c r="J422" s="33"/>
      <c r="K422" s="32"/>
      <c r="L422" s="34">
        <f>Source!U178</f>
        <v>5.5039999999999996</v>
      </c>
    </row>
    <row r="423" spans="1:26" ht="15" x14ac:dyDescent="0.25">
      <c r="G423" s="57">
        <f>H417+H418+H420+H421</f>
        <v>104.91</v>
      </c>
      <c r="H423" s="57"/>
      <c r="J423" s="57">
        <f>K417+K418+K420+K421</f>
        <v>685.11</v>
      </c>
      <c r="K423" s="57"/>
      <c r="L423" s="35">
        <f>Source!U178</f>
        <v>5.5039999999999996</v>
      </c>
      <c r="O423" s="21">
        <f>G423</f>
        <v>104.91</v>
      </c>
      <c r="P423" s="21">
        <f>J423</f>
        <v>685.11</v>
      </c>
      <c r="Q423" s="21">
        <f>L423</f>
        <v>5.5039999999999996</v>
      </c>
      <c r="W423">
        <f>IF(Source!BI178&lt;=1,H417+H418+H420+H421, 0)</f>
        <v>104.91</v>
      </c>
      <c r="X423">
        <f>IF(Source!BI178=2,H417+H418+H420+H421, 0)</f>
        <v>0</v>
      </c>
      <c r="Y423">
        <f>IF(Source!BI178=3,H417+H418+H420+H421, 0)</f>
        <v>0</v>
      </c>
      <c r="Z423">
        <f>IF(Source!BI178=4,H417+H418+H420+H421, 0)</f>
        <v>0</v>
      </c>
    </row>
    <row r="424" spans="1:26" ht="42.75" x14ac:dyDescent="0.2">
      <c r="A424" s="40" t="str">
        <f>Source!E179</f>
        <v>40</v>
      </c>
      <c r="B424" s="41" t="str">
        <f>Source!F179</f>
        <v>65-2-2</v>
      </c>
      <c r="C424" s="41" t="str">
        <f>Source!G179</f>
        <v>Разборка трубопроводов из чугунных канализационных труб диаметром 100 мм</v>
      </c>
      <c r="D424" s="24" t="str">
        <f>Source!H179</f>
        <v>100 м</v>
      </c>
      <c r="E424" s="10">
        <f>Source!I179</f>
        <v>0.34</v>
      </c>
      <c r="F424" s="25">
        <f>Source!AL179+Source!AM179+Source!AO179</f>
        <v>731.64</v>
      </c>
      <c r="G424" s="26"/>
      <c r="H424" s="25"/>
      <c r="I424" s="26" t="str">
        <f>Source!BO179</f>
        <v/>
      </c>
      <c r="J424" s="26"/>
      <c r="K424" s="25"/>
      <c r="L424" s="27"/>
      <c r="S424">
        <f>ROUND((Source!FX179/100)*((ROUND(Source!AF179*Source!I179, 2)+ROUND(Source!AE179*Source!I179, 2))), 2)</f>
        <v>182.65</v>
      </c>
      <c r="T424">
        <f>Source!X179</f>
        <v>1192.72</v>
      </c>
      <c r="U424">
        <f>ROUND((Source!FY179/100)*((ROUND(Source!AF179*Source!I179, 2)+ROUND(Source!AE179*Source!I179, 2))), 2)</f>
        <v>123.42</v>
      </c>
      <c r="V424">
        <f>Source!Y179</f>
        <v>805.89</v>
      </c>
    </row>
    <row r="425" spans="1:26" ht="14.25" x14ac:dyDescent="0.2">
      <c r="A425" s="40"/>
      <c r="B425" s="41"/>
      <c r="C425" s="41" t="s">
        <v>1378</v>
      </c>
      <c r="D425" s="24"/>
      <c r="E425" s="10"/>
      <c r="F425" s="25">
        <f>Source!AO179</f>
        <v>721.64</v>
      </c>
      <c r="G425" s="26" t="str">
        <f>Source!DG179</f>
        <v/>
      </c>
      <c r="H425" s="25">
        <f>ROUND(Source!AF179*Source!I179, 2)</f>
        <v>245.36</v>
      </c>
      <c r="I425" s="26"/>
      <c r="J425" s="26">
        <f>IF(Source!BA179&lt;&gt; 0, Source!BA179, 1)</f>
        <v>6.53</v>
      </c>
      <c r="K425" s="25">
        <f>Source!S179</f>
        <v>1602.19</v>
      </c>
      <c r="L425" s="27"/>
      <c r="R425">
        <f>H425</f>
        <v>245.36</v>
      </c>
    </row>
    <row r="426" spans="1:26" ht="14.25" x14ac:dyDescent="0.2">
      <c r="A426" s="40"/>
      <c r="B426" s="41"/>
      <c r="C426" s="41" t="s">
        <v>272</v>
      </c>
      <c r="D426" s="24"/>
      <c r="E426" s="10"/>
      <c r="F426" s="25">
        <f>Source!AM179</f>
        <v>10</v>
      </c>
      <c r="G426" s="26" t="str">
        <f>Source!DE179</f>
        <v/>
      </c>
      <c r="H426" s="25">
        <f>ROUND(Source!AD179*Source!I179, 2)</f>
        <v>3.4</v>
      </c>
      <c r="I426" s="26"/>
      <c r="J426" s="26">
        <f>IF(Source!BB179&lt;&gt; 0, Source!BB179, 1)</f>
        <v>6.53</v>
      </c>
      <c r="K426" s="25">
        <f>Source!Q179</f>
        <v>22.2</v>
      </c>
      <c r="L426" s="27"/>
    </row>
    <row r="427" spans="1:26" ht="14.25" x14ac:dyDescent="0.2">
      <c r="A427" s="40"/>
      <c r="B427" s="41"/>
      <c r="C427" s="41" t="s">
        <v>1379</v>
      </c>
      <c r="D427" s="24"/>
      <c r="E427" s="10"/>
      <c r="F427" s="25">
        <f>Source!AN179</f>
        <v>4.32</v>
      </c>
      <c r="G427" s="26" t="str">
        <f>Source!DF179</f>
        <v/>
      </c>
      <c r="H427" s="28">
        <f>ROUND(Source!AE179*Source!I179, 2)</f>
        <v>1.47</v>
      </c>
      <c r="I427" s="26"/>
      <c r="J427" s="26">
        <f>IF(Source!BS179&lt;&gt; 0, Source!BS179, 1)</f>
        <v>6.53</v>
      </c>
      <c r="K427" s="28">
        <f>Source!R179</f>
        <v>9.59</v>
      </c>
      <c r="L427" s="27"/>
      <c r="R427">
        <f>H427</f>
        <v>1.47</v>
      </c>
    </row>
    <row r="428" spans="1:26" ht="14.25" x14ac:dyDescent="0.2">
      <c r="A428" s="40"/>
      <c r="B428" s="41"/>
      <c r="C428" s="41" t="s">
        <v>1380</v>
      </c>
      <c r="D428" s="24" t="s">
        <v>1381</v>
      </c>
      <c r="E428" s="10">
        <f>Source!BZ179</f>
        <v>74</v>
      </c>
      <c r="F428" s="44"/>
      <c r="G428" s="26"/>
      <c r="H428" s="25">
        <f>SUM(S424:S430)</f>
        <v>182.65</v>
      </c>
      <c r="I428" s="29"/>
      <c r="J428" s="23">
        <f>Source!AT179</f>
        <v>74</v>
      </c>
      <c r="K428" s="25">
        <f>SUM(T424:T430)</f>
        <v>1192.72</v>
      </c>
      <c r="L428" s="27"/>
    </row>
    <row r="429" spans="1:26" ht="14.25" x14ac:dyDescent="0.2">
      <c r="A429" s="40"/>
      <c r="B429" s="41"/>
      <c r="C429" s="41" t="s">
        <v>1382</v>
      </c>
      <c r="D429" s="24" t="s">
        <v>1381</v>
      </c>
      <c r="E429" s="10">
        <f>Source!CA179</f>
        <v>50</v>
      </c>
      <c r="F429" s="44"/>
      <c r="G429" s="26"/>
      <c r="H429" s="25">
        <f>SUM(U424:U430)</f>
        <v>123.42</v>
      </c>
      <c r="I429" s="29"/>
      <c r="J429" s="23">
        <f>Source!AU179</f>
        <v>50</v>
      </c>
      <c r="K429" s="25">
        <f>SUM(V424:V430)</f>
        <v>805.89</v>
      </c>
      <c r="L429" s="27"/>
    </row>
    <row r="430" spans="1:26" ht="14.25" x14ac:dyDescent="0.2">
      <c r="A430" s="42"/>
      <c r="B430" s="43"/>
      <c r="C430" s="43" t="s">
        <v>1383</v>
      </c>
      <c r="D430" s="30" t="s">
        <v>1384</v>
      </c>
      <c r="E430" s="31">
        <f>Source!AQ179</f>
        <v>85.3</v>
      </c>
      <c r="F430" s="32"/>
      <c r="G430" s="33" t="str">
        <f>Source!DI179</f>
        <v/>
      </c>
      <c r="H430" s="32"/>
      <c r="I430" s="33"/>
      <c r="J430" s="33"/>
      <c r="K430" s="32"/>
      <c r="L430" s="34">
        <f>Source!U179</f>
        <v>29.002000000000002</v>
      </c>
    </row>
    <row r="431" spans="1:26" ht="15" x14ac:dyDescent="0.25">
      <c r="G431" s="57">
        <f>H425+H426+H428+H429</f>
        <v>554.83000000000004</v>
      </c>
      <c r="H431" s="57"/>
      <c r="J431" s="57">
        <f>K425+K426+K428+K429</f>
        <v>3623</v>
      </c>
      <c r="K431" s="57"/>
      <c r="L431" s="35">
        <f>Source!U179</f>
        <v>29.002000000000002</v>
      </c>
      <c r="O431" s="21">
        <f>G431</f>
        <v>554.83000000000004</v>
      </c>
      <c r="P431" s="21">
        <f>J431</f>
        <v>3623</v>
      </c>
      <c r="Q431" s="21">
        <f>L431</f>
        <v>29.002000000000002</v>
      </c>
      <c r="W431">
        <f>IF(Source!BI179&lt;=1,H425+H426+H428+H429, 0)</f>
        <v>554.83000000000004</v>
      </c>
      <c r="X431">
        <f>IF(Source!BI179=2,H425+H426+H428+H429, 0)</f>
        <v>0</v>
      </c>
      <c r="Y431">
        <f>IF(Source!BI179=3,H425+H426+H428+H429, 0)</f>
        <v>0</v>
      </c>
      <c r="Z431">
        <f>IF(Source!BI179=4,H425+H426+H428+H429, 0)</f>
        <v>0</v>
      </c>
    </row>
    <row r="432" spans="1:26" ht="14.25" x14ac:dyDescent="0.2">
      <c r="A432" s="40" t="str">
        <f>Source!E180</f>
        <v>41</v>
      </c>
      <c r="B432" s="41" t="str">
        <f>Source!F180</f>
        <v>65-4-2</v>
      </c>
      <c r="C432" s="41" t="str">
        <f>Source!G180</f>
        <v>Демонтаж унитазов и писсуаров</v>
      </c>
      <c r="D432" s="24" t="str">
        <f>Source!H180</f>
        <v>100 ШТ</v>
      </c>
      <c r="E432" s="10">
        <f>Source!I180</f>
        <v>0.08</v>
      </c>
      <c r="F432" s="25">
        <f>Source!AL180+Source!AM180+Source!AO180</f>
        <v>553.63</v>
      </c>
      <c r="G432" s="26"/>
      <c r="H432" s="25"/>
      <c r="I432" s="26" t="str">
        <f>Source!BO180</f>
        <v/>
      </c>
      <c r="J432" s="26"/>
      <c r="K432" s="25"/>
      <c r="L432" s="27"/>
      <c r="S432">
        <f>ROUND((Source!FX180/100)*((ROUND(Source!AF180*Source!I180, 2)+ROUND(Source!AE180*Source!I180, 2))), 2)</f>
        <v>32.46</v>
      </c>
      <c r="T432">
        <f>Source!X180</f>
        <v>212.03</v>
      </c>
      <c r="U432">
        <f>ROUND((Source!FY180/100)*((ROUND(Source!AF180*Source!I180, 2)+ROUND(Source!AE180*Source!I180, 2))), 2)</f>
        <v>21.94</v>
      </c>
      <c r="V432">
        <f>Source!Y180</f>
        <v>143.27000000000001</v>
      </c>
    </row>
    <row r="433" spans="1:26" ht="14.25" x14ac:dyDescent="0.2">
      <c r="A433" s="40"/>
      <c r="B433" s="41"/>
      <c r="C433" s="41" t="s">
        <v>1378</v>
      </c>
      <c r="D433" s="24"/>
      <c r="E433" s="10"/>
      <c r="F433" s="25">
        <f>Source!AO180</f>
        <v>544.55999999999995</v>
      </c>
      <c r="G433" s="26" t="str">
        <f>Source!DG180</f>
        <v/>
      </c>
      <c r="H433" s="25">
        <f>ROUND(Source!AF180*Source!I180, 2)</f>
        <v>43.56</v>
      </c>
      <c r="I433" s="26"/>
      <c r="J433" s="26">
        <f>IF(Source!BA180&lt;&gt; 0, Source!BA180, 1)</f>
        <v>6.53</v>
      </c>
      <c r="K433" s="25">
        <f>Source!S180</f>
        <v>284.48</v>
      </c>
      <c r="L433" s="27"/>
      <c r="R433">
        <f>H433</f>
        <v>43.56</v>
      </c>
    </row>
    <row r="434" spans="1:26" ht="14.25" x14ac:dyDescent="0.2">
      <c r="A434" s="40"/>
      <c r="B434" s="41"/>
      <c r="C434" s="41" t="s">
        <v>272</v>
      </c>
      <c r="D434" s="24"/>
      <c r="E434" s="10"/>
      <c r="F434" s="25">
        <f>Source!AM180</f>
        <v>9.07</v>
      </c>
      <c r="G434" s="26" t="str">
        <f>Source!DE180</f>
        <v/>
      </c>
      <c r="H434" s="25">
        <f>ROUND(Source!AD180*Source!I180, 2)</f>
        <v>0.73</v>
      </c>
      <c r="I434" s="26"/>
      <c r="J434" s="26">
        <f>IF(Source!BB180&lt;&gt; 0, Source!BB180, 1)</f>
        <v>6.53</v>
      </c>
      <c r="K434" s="25">
        <f>Source!Q180</f>
        <v>4.74</v>
      </c>
      <c r="L434" s="27"/>
    </row>
    <row r="435" spans="1:26" ht="14.25" x14ac:dyDescent="0.2">
      <c r="A435" s="40"/>
      <c r="B435" s="41"/>
      <c r="C435" s="41" t="s">
        <v>1379</v>
      </c>
      <c r="D435" s="24"/>
      <c r="E435" s="10"/>
      <c r="F435" s="25">
        <f>Source!AN180</f>
        <v>3.92</v>
      </c>
      <c r="G435" s="26" t="str">
        <f>Source!DF180</f>
        <v/>
      </c>
      <c r="H435" s="28">
        <f>ROUND(Source!AE180*Source!I180, 2)</f>
        <v>0.31</v>
      </c>
      <c r="I435" s="26"/>
      <c r="J435" s="26">
        <f>IF(Source!BS180&lt;&gt; 0, Source!BS180, 1)</f>
        <v>6.53</v>
      </c>
      <c r="K435" s="28">
        <f>Source!R180</f>
        <v>2.0499999999999998</v>
      </c>
      <c r="L435" s="27"/>
      <c r="R435">
        <f>H435</f>
        <v>0.31</v>
      </c>
    </row>
    <row r="436" spans="1:26" ht="14.25" x14ac:dyDescent="0.2">
      <c r="A436" s="40"/>
      <c r="B436" s="41"/>
      <c r="C436" s="41" t="s">
        <v>1380</v>
      </c>
      <c r="D436" s="24" t="s">
        <v>1381</v>
      </c>
      <c r="E436" s="10">
        <f>Source!BZ180</f>
        <v>74</v>
      </c>
      <c r="F436" s="44"/>
      <c r="G436" s="26"/>
      <c r="H436" s="25">
        <f>SUM(S432:S438)</f>
        <v>32.46</v>
      </c>
      <c r="I436" s="29"/>
      <c r="J436" s="23">
        <f>Source!AT180</f>
        <v>74</v>
      </c>
      <c r="K436" s="25">
        <f>SUM(T432:T438)</f>
        <v>212.03</v>
      </c>
      <c r="L436" s="27"/>
    </row>
    <row r="437" spans="1:26" ht="14.25" x14ac:dyDescent="0.2">
      <c r="A437" s="40"/>
      <c r="B437" s="41"/>
      <c r="C437" s="41" t="s">
        <v>1382</v>
      </c>
      <c r="D437" s="24" t="s">
        <v>1381</v>
      </c>
      <c r="E437" s="10">
        <f>Source!CA180</f>
        <v>50</v>
      </c>
      <c r="F437" s="44"/>
      <c r="G437" s="26"/>
      <c r="H437" s="25">
        <f>SUM(U432:U438)</f>
        <v>21.94</v>
      </c>
      <c r="I437" s="29"/>
      <c r="J437" s="23">
        <f>Source!AU180</f>
        <v>50</v>
      </c>
      <c r="K437" s="25">
        <f>SUM(V432:V438)</f>
        <v>143.27000000000001</v>
      </c>
      <c r="L437" s="27"/>
    </row>
    <row r="438" spans="1:26" ht="14.25" x14ac:dyDescent="0.2">
      <c r="A438" s="42"/>
      <c r="B438" s="43"/>
      <c r="C438" s="43" t="s">
        <v>1383</v>
      </c>
      <c r="D438" s="30" t="s">
        <v>1384</v>
      </c>
      <c r="E438" s="31">
        <f>Source!AQ180</f>
        <v>63.84</v>
      </c>
      <c r="F438" s="32"/>
      <c r="G438" s="33" t="str">
        <f>Source!DI180</f>
        <v/>
      </c>
      <c r="H438" s="32"/>
      <c r="I438" s="33"/>
      <c r="J438" s="33"/>
      <c r="K438" s="32"/>
      <c r="L438" s="34">
        <f>Source!U180</f>
        <v>5.1072000000000006</v>
      </c>
    </row>
    <row r="439" spans="1:26" ht="15" x14ac:dyDescent="0.25">
      <c r="G439" s="57">
        <f>H433+H434+H436+H437</f>
        <v>98.69</v>
      </c>
      <c r="H439" s="57"/>
      <c r="J439" s="57">
        <f>K433+K434+K436+K437</f>
        <v>644.52</v>
      </c>
      <c r="K439" s="57"/>
      <c r="L439" s="35">
        <f>Source!U180</f>
        <v>5.1072000000000006</v>
      </c>
      <c r="O439" s="21">
        <f>G439</f>
        <v>98.69</v>
      </c>
      <c r="P439" s="21">
        <f>J439</f>
        <v>644.52</v>
      </c>
      <c r="Q439" s="21">
        <f>L439</f>
        <v>5.1072000000000006</v>
      </c>
      <c r="W439">
        <f>IF(Source!BI180&lt;=1,H433+H434+H436+H437, 0)</f>
        <v>98.69</v>
      </c>
      <c r="X439">
        <f>IF(Source!BI180=2,H433+H434+H436+H437, 0)</f>
        <v>0</v>
      </c>
      <c r="Y439">
        <f>IF(Source!BI180=3,H433+H434+H436+H437, 0)</f>
        <v>0</v>
      </c>
      <c r="Z439">
        <f>IF(Source!BI180=4,H433+H434+H436+H437, 0)</f>
        <v>0</v>
      </c>
    </row>
    <row r="440" spans="1:26" ht="28.5" x14ac:dyDescent="0.2">
      <c r="A440" s="40" t="str">
        <f>Source!E181</f>
        <v>42</v>
      </c>
      <c r="B440" s="41" t="str">
        <f>Source!F181</f>
        <v>17-01-001-22</v>
      </c>
      <c r="C440" s="41" t="str">
        <f>Source!G181</f>
        <v>Демонтаж  трапов диаметром 50 мм</v>
      </c>
      <c r="D440" s="24" t="str">
        <f>Source!H181</f>
        <v>10 компл</v>
      </c>
      <c r="E440" s="10">
        <f>Source!I181</f>
        <v>0.2</v>
      </c>
      <c r="F440" s="25">
        <f>Source!AL181+Source!AM181+Source!AO181</f>
        <v>80.88</v>
      </c>
      <c r="G440" s="26"/>
      <c r="H440" s="25"/>
      <c r="I440" s="26" t="str">
        <f>Source!BO181</f>
        <v/>
      </c>
      <c r="J440" s="26"/>
      <c r="K440" s="25"/>
      <c r="L440" s="27"/>
      <c r="S440">
        <f>ROUND((Source!FX181/100)*((ROUND(Source!AF181*Source!I181, 2)+ROUND(Source!AE181*Source!I181, 2))), 2)</f>
        <v>4.63</v>
      </c>
      <c r="T440">
        <f>Source!X181</f>
        <v>30.19</v>
      </c>
      <c r="U440">
        <f>ROUND((Source!FY181/100)*((ROUND(Source!AF181*Source!I181, 2)+ROUND(Source!AE181*Source!I181, 2))), 2)</f>
        <v>2.84</v>
      </c>
      <c r="V440">
        <f>Source!Y181</f>
        <v>18.64</v>
      </c>
    </row>
    <row r="441" spans="1:26" ht="14.25" x14ac:dyDescent="0.2">
      <c r="A441" s="40"/>
      <c r="B441" s="41"/>
      <c r="C441" s="41" t="s">
        <v>1378</v>
      </c>
      <c r="D441" s="24"/>
      <c r="E441" s="10"/>
      <c r="F441" s="25">
        <f>Source!AO181</f>
        <v>48.68</v>
      </c>
      <c r="G441" s="26" t="str">
        <f>Source!DG181</f>
        <v>)*0,4</v>
      </c>
      <c r="H441" s="25">
        <f>ROUND(Source!AF181*Source!I181, 2)</f>
        <v>3.89</v>
      </c>
      <c r="I441" s="26"/>
      <c r="J441" s="26">
        <f>IF(Source!BA181&lt;&gt; 0, Source!BA181, 1)</f>
        <v>6.53</v>
      </c>
      <c r="K441" s="25">
        <f>Source!S181</f>
        <v>25.43</v>
      </c>
      <c r="L441" s="27"/>
      <c r="R441">
        <f>H441</f>
        <v>3.89</v>
      </c>
    </row>
    <row r="442" spans="1:26" ht="14.25" x14ac:dyDescent="0.2">
      <c r="A442" s="40"/>
      <c r="B442" s="41"/>
      <c r="C442" s="41" t="s">
        <v>272</v>
      </c>
      <c r="D442" s="24"/>
      <c r="E442" s="10"/>
      <c r="F442" s="25">
        <f>Source!AM181</f>
        <v>7.51</v>
      </c>
      <c r="G442" s="26" t="str">
        <f>Source!DE181</f>
        <v>)*0,4</v>
      </c>
      <c r="H442" s="25">
        <f>ROUND(Source!AD181*Source!I181, 2)</f>
        <v>0.6</v>
      </c>
      <c r="I442" s="26"/>
      <c r="J442" s="26">
        <f>IF(Source!BB181&lt;&gt; 0, Source!BB181, 1)</f>
        <v>6.53</v>
      </c>
      <c r="K442" s="25">
        <f>Source!Q181</f>
        <v>3.93</v>
      </c>
      <c r="L442" s="27"/>
    </row>
    <row r="443" spans="1:26" ht="14.25" x14ac:dyDescent="0.2">
      <c r="A443" s="40"/>
      <c r="B443" s="41"/>
      <c r="C443" s="41" t="s">
        <v>1379</v>
      </c>
      <c r="D443" s="24"/>
      <c r="E443" s="10"/>
      <c r="F443" s="25">
        <f>Source!AN181</f>
        <v>1.57</v>
      </c>
      <c r="G443" s="26" t="str">
        <f>Source!DF181</f>
        <v>)*0,4</v>
      </c>
      <c r="H443" s="28">
        <f>ROUND(Source!AE181*Source!I181, 2)</f>
        <v>0.13</v>
      </c>
      <c r="I443" s="26"/>
      <c r="J443" s="26">
        <f>IF(Source!BS181&lt;&gt; 0, Source!BS181, 1)</f>
        <v>6.53</v>
      </c>
      <c r="K443" s="28">
        <f>Source!R181</f>
        <v>0.82</v>
      </c>
      <c r="L443" s="27"/>
      <c r="R443">
        <f>H443</f>
        <v>0.13</v>
      </c>
    </row>
    <row r="444" spans="1:26" ht="14.25" x14ac:dyDescent="0.2">
      <c r="A444" s="40"/>
      <c r="B444" s="41"/>
      <c r="C444" s="41" t="s">
        <v>1380</v>
      </c>
      <c r="D444" s="24" t="s">
        <v>1381</v>
      </c>
      <c r="E444" s="10">
        <f>Source!BZ181</f>
        <v>128</v>
      </c>
      <c r="F444" s="58" t="str">
        <f>CONCATENATE(" )", Source!DL181, Source!FT181, "=", Source!FX181)</f>
        <v xml:space="preserve"> )*0,9=115,2</v>
      </c>
      <c r="G444" s="59"/>
      <c r="H444" s="25">
        <f>SUM(S440:S446)</f>
        <v>4.63</v>
      </c>
      <c r="I444" s="29"/>
      <c r="J444" s="23">
        <f>Source!AT181</f>
        <v>115</v>
      </c>
      <c r="K444" s="25">
        <f>SUM(T440:T446)</f>
        <v>30.19</v>
      </c>
      <c r="L444" s="27"/>
    </row>
    <row r="445" spans="1:26" ht="14.25" x14ac:dyDescent="0.2">
      <c r="A445" s="40"/>
      <c r="B445" s="41"/>
      <c r="C445" s="41" t="s">
        <v>1382</v>
      </c>
      <c r="D445" s="24" t="s">
        <v>1381</v>
      </c>
      <c r="E445" s="10">
        <f>Source!CA181</f>
        <v>83</v>
      </c>
      <c r="F445" s="58" t="str">
        <f>CONCATENATE(" )", Source!DM181, Source!FU181, "=", Source!FY181)</f>
        <v xml:space="preserve"> )*0,85=70,55</v>
      </c>
      <c r="G445" s="59"/>
      <c r="H445" s="25">
        <f>SUM(U440:U446)</f>
        <v>2.84</v>
      </c>
      <c r="I445" s="29"/>
      <c r="J445" s="23">
        <f>Source!AU181</f>
        <v>71</v>
      </c>
      <c r="K445" s="25">
        <f>SUM(V440:V446)</f>
        <v>18.64</v>
      </c>
      <c r="L445" s="27"/>
    </row>
    <row r="446" spans="1:26" ht="14.25" x14ac:dyDescent="0.2">
      <c r="A446" s="42"/>
      <c r="B446" s="43"/>
      <c r="C446" s="43" t="s">
        <v>1383</v>
      </c>
      <c r="D446" s="30" t="s">
        <v>1384</v>
      </c>
      <c r="E446" s="31">
        <f>Source!AQ181</f>
        <v>5.0599999999999996</v>
      </c>
      <c r="F446" s="32"/>
      <c r="G446" s="33" t="str">
        <f>Source!DI181</f>
        <v>)*0,4</v>
      </c>
      <c r="H446" s="32"/>
      <c r="I446" s="33"/>
      <c r="J446" s="33"/>
      <c r="K446" s="32"/>
      <c r="L446" s="34">
        <f>Source!U181</f>
        <v>0.40480000000000005</v>
      </c>
    </row>
    <row r="447" spans="1:26" ht="15" x14ac:dyDescent="0.25">
      <c r="G447" s="57">
        <f>H441+H442+H444+H445</f>
        <v>11.96</v>
      </c>
      <c r="H447" s="57"/>
      <c r="J447" s="57">
        <f>K441+K442+K444+K445</f>
        <v>78.19</v>
      </c>
      <c r="K447" s="57"/>
      <c r="L447" s="35">
        <f>Source!U181</f>
        <v>0.40480000000000005</v>
      </c>
      <c r="O447" s="21">
        <f>G447</f>
        <v>11.96</v>
      </c>
      <c r="P447" s="21">
        <f>J447</f>
        <v>78.19</v>
      </c>
      <c r="Q447" s="21">
        <f>L447</f>
        <v>0.40480000000000005</v>
      </c>
      <c r="W447">
        <f>IF(Source!BI181&lt;=1,H441+H442+H444+H445, 0)</f>
        <v>11.96</v>
      </c>
      <c r="X447">
        <f>IF(Source!BI181=2,H441+H442+H444+H445, 0)</f>
        <v>0</v>
      </c>
      <c r="Y447">
        <f>IF(Source!BI181=3,H441+H442+H444+H445, 0)</f>
        <v>0</v>
      </c>
      <c r="Z447">
        <f>IF(Source!BI181=4,H441+H442+H444+H445, 0)</f>
        <v>0</v>
      </c>
    </row>
    <row r="448" spans="1:26" ht="28.5" x14ac:dyDescent="0.2">
      <c r="A448" s="40" t="str">
        <f>Source!E182</f>
        <v>43</v>
      </c>
      <c r="B448" s="41" t="str">
        <f>Source!F182</f>
        <v>17-01-003-01</v>
      </c>
      <c r="C448" s="41" t="str">
        <f>Source!G182</f>
        <v>Установка унитазов с бачком непосредственно присоединенным</v>
      </c>
      <c r="D448" s="24" t="str">
        <f>Source!H182</f>
        <v>10 компл</v>
      </c>
      <c r="E448" s="10">
        <f>Source!I182</f>
        <v>0.6</v>
      </c>
      <c r="F448" s="25">
        <f>Source!AL182+Source!AM182+Source!AO182</f>
        <v>461.63</v>
      </c>
      <c r="G448" s="26"/>
      <c r="H448" s="25"/>
      <c r="I448" s="26" t="str">
        <f>Source!BO182</f>
        <v/>
      </c>
      <c r="J448" s="26"/>
      <c r="K448" s="25"/>
      <c r="L448" s="27"/>
      <c r="S448">
        <f>ROUND((Source!FX182/100)*((ROUND(Source!AF182*Source!I182, 2)+ROUND(Source!AE182*Source!I182, 2))), 2)</f>
        <v>193.9</v>
      </c>
      <c r="T448">
        <f>Source!X182</f>
        <v>1263.98</v>
      </c>
      <c r="U448">
        <f>ROUND((Source!FY182/100)*((ROUND(Source!AF182*Source!I182, 2)+ROUND(Source!AE182*Source!I182, 2))), 2)</f>
        <v>118.75</v>
      </c>
      <c r="V448">
        <f>Source!Y182</f>
        <v>780.37</v>
      </c>
    </row>
    <row r="449" spans="1:26" ht="14.25" x14ac:dyDescent="0.2">
      <c r="A449" s="40"/>
      <c r="B449" s="41"/>
      <c r="C449" s="41" t="s">
        <v>1378</v>
      </c>
      <c r="D449" s="24"/>
      <c r="E449" s="10"/>
      <c r="F449" s="25">
        <f>Source!AO182</f>
        <v>234.33</v>
      </c>
      <c r="G449" s="26" t="str">
        <f>Source!DG182</f>
        <v>)*1,15</v>
      </c>
      <c r="H449" s="25">
        <f>ROUND(Source!AF182*Source!I182, 2)</f>
        <v>161.69</v>
      </c>
      <c r="I449" s="26"/>
      <c r="J449" s="26">
        <f>IF(Source!BA182&lt;&gt; 0, Source!BA182, 1)</f>
        <v>6.53</v>
      </c>
      <c r="K449" s="25">
        <f>Source!S182</f>
        <v>1055.82</v>
      </c>
      <c r="L449" s="27"/>
      <c r="R449">
        <f>H449</f>
        <v>161.69</v>
      </c>
    </row>
    <row r="450" spans="1:26" ht="14.25" x14ac:dyDescent="0.2">
      <c r="A450" s="40"/>
      <c r="B450" s="41"/>
      <c r="C450" s="41" t="s">
        <v>272</v>
      </c>
      <c r="D450" s="24"/>
      <c r="E450" s="10"/>
      <c r="F450" s="25">
        <f>Source!AM182</f>
        <v>35.630000000000003</v>
      </c>
      <c r="G450" s="26" t="str">
        <f>Source!DE182</f>
        <v>)*1,25</v>
      </c>
      <c r="H450" s="25">
        <f>ROUND(Source!AD182*Source!I182, 2)</f>
        <v>26.72</v>
      </c>
      <c r="I450" s="26"/>
      <c r="J450" s="26">
        <f>IF(Source!BB182&lt;&gt; 0, Source!BB182, 1)</f>
        <v>6.53</v>
      </c>
      <c r="K450" s="25">
        <f>Source!Q182</f>
        <v>174.51</v>
      </c>
      <c r="L450" s="27"/>
    </row>
    <row r="451" spans="1:26" ht="14.25" x14ac:dyDescent="0.2">
      <c r="A451" s="40"/>
      <c r="B451" s="41"/>
      <c r="C451" s="41" t="s">
        <v>1379</v>
      </c>
      <c r="D451" s="24"/>
      <c r="E451" s="10"/>
      <c r="F451" s="25">
        <f>Source!AN182</f>
        <v>8.84</v>
      </c>
      <c r="G451" s="26" t="str">
        <f>Source!DF182</f>
        <v>)*1,25</v>
      </c>
      <c r="H451" s="28">
        <f>ROUND(Source!AE182*Source!I182, 2)</f>
        <v>6.63</v>
      </c>
      <c r="I451" s="26"/>
      <c r="J451" s="26">
        <f>IF(Source!BS182&lt;&gt; 0, Source!BS182, 1)</f>
        <v>6.53</v>
      </c>
      <c r="K451" s="28">
        <f>Source!R182</f>
        <v>43.29</v>
      </c>
      <c r="L451" s="27"/>
      <c r="R451">
        <f>H451</f>
        <v>6.63</v>
      </c>
    </row>
    <row r="452" spans="1:26" ht="14.25" x14ac:dyDescent="0.2">
      <c r="A452" s="40"/>
      <c r="B452" s="41"/>
      <c r="C452" s="41" t="s">
        <v>1385</v>
      </c>
      <c r="D452" s="24"/>
      <c r="E452" s="10"/>
      <c r="F452" s="25">
        <f>Source!AL182</f>
        <v>191.67</v>
      </c>
      <c r="G452" s="26" t="str">
        <f>Source!DD182</f>
        <v/>
      </c>
      <c r="H452" s="25">
        <f>ROUND(Source!AC182*Source!I182, 2)</f>
        <v>115</v>
      </c>
      <c r="I452" s="26"/>
      <c r="J452" s="26">
        <f>IF(Source!BC182&lt;&gt; 0, Source!BC182, 1)</f>
        <v>6.53</v>
      </c>
      <c r="K452" s="25">
        <f>Source!P182</f>
        <v>750.96</v>
      </c>
      <c r="L452" s="27"/>
    </row>
    <row r="453" spans="1:26" ht="14.25" x14ac:dyDescent="0.2">
      <c r="A453" s="40"/>
      <c r="B453" s="41"/>
      <c r="C453" s="41" t="s">
        <v>1380</v>
      </c>
      <c r="D453" s="24" t="s">
        <v>1381</v>
      </c>
      <c r="E453" s="10">
        <f>Source!BZ182</f>
        <v>128</v>
      </c>
      <c r="F453" s="58" t="str">
        <f>CONCATENATE(" )", Source!DL182, Source!FT182, "=", Source!FX182)</f>
        <v xml:space="preserve"> )*0,9=115,2</v>
      </c>
      <c r="G453" s="59"/>
      <c r="H453" s="25">
        <f>SUM(S448:S458)</f>
        <v>193.9</v>
      </c>
      <c r="I453" s="29"/>
      <c r="J453" s="23">
        <f>Source!AT182</f>
        <v>115</v>
      </c>
      <c r="K453" s="25">
        <f>SUM(T448:T458)</f>
        <v>1263.98</v>
      </c>
      <c r="L453" s="27"/>
    </row>
    <row r="454" spans="1:26" ht="14.25" x14ac:dyDescent="0.2">
      <c r="A454" s="40"/>
      <c r="B454" s="41"/>
      <c r="C454" s="41" t="s">
        <v>1382</v>
      </c>
      <c r="D454" s="24" t="s">
        <v>1381</v>
      </c>
      <c r="E454" s="10">
        <f>Source!CA182</f>
        <v>83</v>
      </c>
      <c r="F454" s="58" t="str">
        <f>CONCATENATE(" )", Source!DM182, Source!FU182, "=", Source!FY182)</f>
        <v xml:space="preserve"> )*0,85=70,55</v>
      </c>
      <c r="G454" s="59"/>
      <c r="H454" s="25">
        <f>SUM(U448:U458)</f>
        <v>118.75</v>
      </c>
      <c r="I454" s="29"/>
      <c r="J454" s="23">
        <f>Source!AU182</f>
        <v>71</v>
      </c>
      <c r="K454" s="25">
        <f>SUM(V448:V458)</f>
        <v>780.37</v>
      </c>
      <c r="L454" s="27"/>
    </row>
    <row r="455" spans="1:26" ht="14.25" x14ac:dyDescent="0.2">
      <c r="A455" s="40"/>
      <c r="B455" s="41"/>
      <c r="C455" s="41" t="s">
        <v>1383</v>
      </c>
      <c r="D455" s="24" t="s">
        <v>1384</v>
      </c>
      <c r="E455" s="10">
        <f>Source!AQ182</f>
        <v>24.64</v>
      </c>
      <c r="F455" s="25"/>
      <c r="G455" s="26" t="str">
        <f>Source!DI182</f>
        <v>)*1,15</v>
      </c>
      <c r="H455" s="25"/>
      <c r="I455" s="26"/>
      <c r="J455" s="26"/>
      <c r="K455" s="25"/>
      <c r="L455" s="36">
        <f>Source!U182</f>
        <v>17.0016</v>
      </c>
    </row>
    <row r="456" spans="1:26" ht="28.5" x14ac:dyDescent="0.2">
      <c r="A456" s="40" t="str">
        <f>Source!E183</f>
        <v>43,1</v>
      </c>
      <c r="B456" s="41" t="str">
        <f>Source!F183</f>
        <v>01.7.15.07-0008</v>
      </c>
      <c r="C456" s="41" t="str">
        <f>Source!G183</f>
        <v>Дюбели пластмассовые с шурупами 8х40 мм</v>
      </c>
      <c r="D456" s="24" t="str">
        <f>Source!H183</f>
        <v>100 шт.</v>
      </c>
      <c r="E456" s="10">
        <f>Source!I183</f>
        <v>0.12</v>
      </c>
      <c r="F456" s="25">
        <f>Source!AL183+Source!AM183+Source!AO183</f>
        <v>26.2</v>
      </c>
      <c r="G456" s="39" t="s">
        <v>3</v>
      </c>
      <c r="H456" s="25">
        <f>ROUND(Source!AC183*Source!I183, 2)+ROUND(Source!AD183*Source!I183, 2)+ROUND(Source!AF183*Source!I183, 2)</f>
        <v>3.14</v>
      </c>
      <c r="I456" s="26"/>
      <c r="J456" s="26">
        <f>IF(Source!BC183&lt;&gt; 0, Source!BC183, 1)</f>
        <v>6.53</v>
      </c>
      <c r="K456" s="25">
        <f>Source!O183</f>
        <v>20.53</v>
      </c>
      <c r="L456" s="27"/>
      <c r="S456">
        <f>ROUND((Source!FX183/100)*((ROUND(Source!AF183*Source!I183, 2)+ROUND(Source!AE183*Source!I183, 2))), 2)</f>
        <v>0</v>
      </c>
      <c r="T456">
        <f>Source!X183</f>
        <v>0</v>
      </c>
      <c r="U456">
        <f>ROUND((Source!FY183/100)*((ROUND(Source!AF183*Source!I183, 2)+ROUND(Source!AE183*Source!I183, 2))), 2)</f>
        <v>0</v>
      </c>
      <c r="V456">
        <f>Source!Y183</f>
        <v>0</v>
      </c>
      <c r="W456">
        <f>IF(Source!BI183&lt;=1,H456, 0)</f>
        <v>3.14</v>
      </c>
      <c r="X456">
        <f>IF(Source!BI183=2,H456, 0)</f>
        <v>0</v>
      </c>
      <c r="Y456">
        <f>IF(Source!BI183=3,H456, 0)</f>
        <v>0</v>
      </c>
      <c r="Z456">
        <f>IF(Source!BI183=4,H456, 0)</f>
        <v>0</v>
      </c>
    </row>
    <row r="457" spans="1:26" ht="28.5" x14ac:dyDescent="0.2">
      <c r="A457" s="40" t="str">
        <f>Source!E184</f>
        <v>43,2</v>
      </c>
      <c r="B457" s="41" t="str">
        <f>Source!F184</f>
        <v>18.2.01.06-0001</v>
      </c>
      <c r="C457" s="41" t="str">
        <f>Source!G184</f>
        <v>Унитаз-компакт sanita эталон люкс</v>
      </c>
      <c r="D457" s="24" t="str">
        <f>Source!H184</f>
        <v>компл.</v>
      </c>
      <c r="E457" s="10">
        <f>Source!I184</f>
        <v>6</v>
      </c>
      <c r="F457" s="25">
        <f>Source!AL184+Source!AM184+Source!AO184</f>
        <v>318</v>
      </c>
      <c r="G457" s="39" t="s">
        <v>3</v>
      </c>
      <c r="H457" s="25">
        <f>ROUND(Source!AC184*Source!I184, 2)+ROUND(Source!AD184*Source!I184, 2)+ROUND(Source!AF184*Source!I184, 2)</f>
        <v>1908</v>
      </c>
      <c r="I457" s="26"/>
      <c r="J457" s="26">
        <f>IF(Source!BC184&lt;&gt; 0, Source!BC184, 1)</f>
        <v>6.53</v>
      </c>
      <c r="K457" s="25">
        <f>Source!O184</f>
        <v>12459.24</v>
      </c>
      <c r="L457" s="27"/>
      <c r="S457">
        <f>ROUND((Source!FX184/100)*((ROUND(Source!AF184*Source!I184, 2)+ROUND(Source!AE184*Source!I184, 2))), 2)</f>
        <v>0</v>
      </c>
      <c r="T457">
        <f>Source!X184</f>
        <v>0</v>
      </c>
      <c r="U457">
        <f>ROUND((Source!FY184/100)*((ROUND(Source!AF184*Source!I184, 2)+ROUND(Source!AE184*Source!I184, 2))), 2)</f>
        <v>0</v>
      </c>
      <c r="V457">
        <f>Source!Y184</f>
        <v>0</v>
      </c>
      <c r="W457">
        <f>IF(Source!BI184&lt;=1,H457, 0)</f>
        <v>1908</v>
      </c>
      <c r="X457">
        <f>IF(Source!BI184=2,H457, 0)</f>
        <v>0</v>
      </c>
      <c r="Y457">
        <f>IF(Source!BI184=3,H457, 0)</f>
        <v>0</v>
      </c>
      <c r="Z457">
        <f>IF(Source!BI184=4,H457, 0)</f>
        <v>0</v>
      </c>
    </row>
    <row r="458" spans="1:26" ht="28.5" x14ac:dyDescent="0.2">
      <c r="A458" s="42" t="str">
        <f>Source!E185</f>
        <v>43,3</v>
      </c>
      <c r="B458" s="43" t="str">
        <f>Source!F185</f>
        <v>18.2.06.08-0016</v>
      </c>
      <c r="C458" s="43" t="str">
        <f>Source!G185</f>
        <v>Подводка гибкая армированная резиновая 1000 мм</v>
      </c>
      <c r="D458" s="30" t="str">
        <f>Source!H185</f>
        <v>10 шт.</v>
      </c>
      <c r="E458" s="31">
        <f>Source!I185</f>
        <v>0.6</v>
      </c>
      <c r="F458" s="32">
        <f>Source!AL185+Source!AM185+Source!AO185</f>
        <v>160.19999999999999</v>
      </c>
      <c r="G458" s="37" t="s">
        <v>3</v>
      </c>
      <c r="H458" s="32">
        <f>ROUND(Source!AC185*Source!I185, 2)+ROUND(Source!AD185*Source!I185, 2)+ROUND(Source!AF185*Source!I185, 2)</f>
        <v>96.12</v>
      </c>
      <c r="I458" s="33"/>
      <c r="J458" s="33">
        <f>IF(Source!BC185&lt;&gt; 0, Source!BC185, 1)</f>
        <v>6.53</v>
      </c>
      <c r="K458" s="32">
        <f>Source!O185</f>
        <v>627.66</v>
      </c>
      <c r="L458" s="38"/>
      <c r="S458">
        <f>ROUND((Source!FX185/100)*((ROUND(Source!AF185*Source!I185, 2)+ROUND(Source!AE185*Source!I185, 2))), 2)</f>
        <v>0</v>
      </c>
      <c r="T458">
        <f>Source!X185</f>
        <v>0</v>
      </c>
      <c r="U458">
        <f>ROUND((Source!FY185/100)*((ROUND(Source!AF185*Source!I185, 2)+ROUND(Source!AE185*Source!I185, 2))), 2)</f>
        <v>0</v>
      </c>
      <c r="V458">
        <f>Source!Y185</f>
        <v>0</v>
      </c>
      <c r="W458">
        <f>IF(Source!BI185&lt;=1,H458, 0)</f>
        <v>96.12</v>
      </c>
      <c r="X458">
        <f>IF(Source!BI185=2,H458, 0)</f>
        <v>0</v>
      </c>
      <c r="Y458">
        <f>IF(Source!BI185=3,H458, 0)</f>
        <v>0</v>
      </c>
      <c r="Z458">
        <f>IF(Source!BI185=4,H458, 0)</f>
        <v>0</v>
      </c>
    </row>
    <row r="459" spans="1:26" ht="15" x14ac:dyDescent="0.25">
      <c r="G459" s="57">
        <f>H449+H450+H452+H453+H454+SUM(H456:H458)</f>
        <v>2623.32</v>
      </c>
      <c r="H459" s="57"/>
      <c r="J459" s="57">
        <f>K449+K450+K452+K453+K454+SUM(K456:K458)</f>
        <v>17133.07</v>
      </c>
      <c r="K459" s="57"/>
      <c r="L459" s="35">
        <f>Source!U182</f>
        <v>17.0016</v>
      </c>
      <c r="O459" s="21">
        <f>G459</f>
        <v>2623.32</v>
      </c>
      <c r="P459" s="21">
        <f>J459</f>
        <v>17133.07</v>
      </c>
      <c r="Q459" s="21">
        <f>L459</f>
        <v>17.0016</v>
      </c>
      <c r="W459">
        <f>IF(Source!BI182&lt;=1,H449+H450+H452+H453+H454, 0)</f>
        <v>616.05999999999995</v>
      </c>
      <c r="X459">
        <f>IF(Source!BI182=2,H449+H450+H452+H453+H454, 0)</f>
        <v>0</v>
      </c>
      <c r="Y459">
        <f>IF(Source!BI182=3,H449+H450+H452+H453+H454, 0)</f>
        <v>0</v>
      </c>
      <c r="Z459">
        <f>IF(Source!BI182=4,H449+H450+H452+H453+H454, 0)</f>
        <v>0</v>
      </c>
    </row>
    <row r="460" spans="1:26" ht="28.5" x14ac:dyDescent="0.2">
      <c r="A460" s="40" t="str">
        <f>Source!E186</f>
        <v>44</v>
      </c>
      <c r="B460" s="41" t="str">
        <f>Source!F186</f>
        <v>17-01-003-03</v>
      </c>
      <c r="C460" s="41" t="str">
        <f>Source!G186</f>
        <v>Установка унитазов с функцией биде</v>
      </c>
      <c r="D460" s="24" t="str">
        <f>Source!H186</f>
        <v>10 компл</v>
      </c>
      <c r="E460" s="10">
        <f>Source!I186</f>
        <v>0.2</v>
      </c>
      <c r="F460" s="25">
        <f>Source!AL186+Source!AM186+Source!AO186</f>
        <v>4513.76</v>
      </c>
      <c r="G460" s="26"/>
      <c r="H460" s="25"/>
      <c r="I460" s="26" t="str">
        <f>Source!BO186</f>
        <v/>
      </c>
      <c r="J460" s="26"/>
      <c r="K460" s="25"/>
      <c r="L460" s="27"/>
      <c r="S460">
        <f>ROUND((Source!FX186/100)*((ROUND(Source!AF186*Source!I186, 2)+ROUND(Source!AE186*Source!I186, 2))), 2)</f>
        <v>57.97</v>
      </c>
      <c r="T460">
        <f>Source!X186</f>
        <v>377.88</v>
      </c>
      <c r="U460">
        <f>ROUND((Source!FY186/100)*((ROUND(Source!AF186*Source!I186, 2)+ROUND(Source!AE186*Source!I186, 2))), 2)</f>
        <v>35.5</v>
      </c>
      <c r="V460">
        <f>Source!Y186</f>
        <v>233.3</v>
      </c>
    </row>
    <row r="461" spans="1:26" ht="14.25" x14ac:dyDescent="0.2">
      <c r="A461" s="40"/>
      <c r="B461" s="41"/>
      <c r="C461" s="41" t="s">
        <v>1378</v>
      </c>
      <c r="D461" s="24"/>
      <c r="E461" s="10"/>
      <c r="F461" s="25">
        <f>Source!AO186</f>
        <v>210.93</v>
      </c>
      <c r="G461" s="26" t="str">
        <f>Source!DG186</f>
        <v>)*1,15</v>
      </c>
      <c r="H461" s="25">
        <f>ROUND(Source!AF186*Source!I186, 2)</f>
        <v>48.51</v>
      </c>
      <c r="I461" s="26"/>
      <c r="J461" s="26">
        <f>IF(Source!BA186&lt;&gt; 0, Source!BA186, 1)</f>
        <v>6.53</v>
      </c>
      <c r="K461" s="25">
        <f>Source!S186</f>
        <v>316.8</v>
      </c>
      <c r="L461" s="27"/>
      <c r="R461">
        <f>H461</f>
        <v>48.51</v>
      </c>
    </row>
    <row r="462" spans="1:26" ht="14.25" x14ac:dyDescent="0.2">
      <c r="A462" s="40"/>
      <c r="B462" s="41"/>
      <c r="C462" s="41" t="s">
        <v>272</v>
      </c>
      <c r="D462" s="24"/>
      <c r="E462" s="10"/>
      <c r="F462" s="25">
        <f>Source!AM186</f>
        <v>26.43</v>
      </c>
      <c r="G462" s="26" t="str">
        <f>Source!DE186</f>
        <v>)*1,25</v>
      </c>
      <c r="H462" s="25">
        <f>ROUND(Source!AD186*Source!I186, 2)</f>
        <v>6.61</v>
      </c>
      <c r="I462" s="26"/>
      <c r="J462" s="26">
        <f>IF(Source!BB186&lt;&gt; 0, Source!BB186, 1)</f>
        <v>6.53</v>
      </c>
      <c r="K462" s="25">
        <f>Source!Q186</f>
        <v>43.15</v>
      </c>
      <c r="L462" s="27"/>
    </row>
    <row r="463" spans="1:26" ht="14.25" x14ac:dyDescent="0.2">
      <c r="A463" s="40"/>
      <c r="B463" s="41"/>
      <c r="C463" s="41" t="s">
        <v>1379</v>
      </c>
      <c r="D463" s="24"/>
      <c r="E463" s="10"/>
      <c r="F463" s="25">
        <f>Source!AN186</f>
        <v>7.22</v>
      </c>
      <c r="G463" s="26" t="str">
        <f>Source!DF186</f>
        <v>)*1,25</v>
      </c>
      <c r="H463" s="28">
        <f>ROUND(Source!AE186*Source!I186, 2)</f>
        <v>1.81</v>
      </c>
      <c r="I463" s="26"/>
      <c r="J463" s="26">
        <f>IF(Source!BS186&lt;&gt; 0, Source!BS186, 1)</f>
        <v>6.53</v>
      </c>
      <c r="K463" s="28">
        <f>Source!R186</f>
        <v>11.79</v>
      </c>
      <c r="L463" s="27"/>
      <c r="R463">
        <f>H463</f>
        <v>1.81</v>
      </c>
    </row>
    <row r="464" spans="1:26" ht="14.25" x14ac:dyDescent="0.2">
      <c r="A464" s="40"/>
      <c r="B464" s="41"/>
      <c r="C464" s="41" t="s">
        <v>1385</v>
      </c>
      <c r="D464" s="24"/>
      <c r="E464" s="10"/>
      <c r="F464" s="25">
        <f>Source!AL186</f>
        <v>4276.3999999999996</v>
      </c>
      <c r="G464" s="26" t="str">
        <f>Source!DD186</f>
        <v/>
      </c>
      <c r="H464" s="25">
        <f>ROUND(Source!AC186*Source!I186, 2)</f>
        <v>855.28</v>
      </c>
      <c r="I464" s="26"/>
      <c r="J464" s="26">
        <f>IF(Source!BC186&lt;&gt; 0, Source!BC186, 1)</f>
        <v>6.53</v>
      </c>
      <c r="K464" s="25">
        <f>Source!P186</f>
        <v>5584.98</v>
      </c>
      <c r="L464" s="27"/>
    </row>
    <row r="465" spans="1:26" ht="14.25" x14ac:dyDescent="0.2">
      <c r="A465" s="40"/>
      <c r="B465" s="41"/>
      <c r="C465" s="41" t="s">
        <v>1380</v>
      </c>
      <c r="D465" s="24" t="s">
        <v>1381</v>
      </c>
      <c r="E465" s="10">
        <f>Source!BZ186</f>
        <v>128</v>
      </c>
      <c r="F465" s="58" t="str">
        <f>CONCATENATE(" )", Source!DL186, Source!FT186, "=", Source!FX186)</f>
        <v xml:space="preserve"> )*0,9=115,2</v>
      </c>
      <c r="G465" s="59"/>
      <c r="H465" s="25">
        <f>SUM(S460:S471)</f>
        <v>57.97</v>
      </c>
      <c r="I465" s="29"/>
      <c r="J465" s="23">
        <f>Source!AT186</f>
        <v>115</v>
      </c>
      <c r="K465" s="25">
        <f>SUM(T460:T471)</f>
        <v>377.88</v>
      </c>
      <c r="L465" s="27"/>
    </row>
    <row r="466" spans="1:26" ht="14.25" x14ac:dyDescent="0.2">
      <c r="A466" s="40"/>
      <c r="B466" s="41"/>
      <c r="C466" s="41" t="s">
        <v>1382</v>
      </c>
      <c r="D466" s="24" t="s">
        <v>1381</v>
      </c>
      <c r="E466" s="10">
        <f>Source!CA186</f>
        <v>83</v>
      </c>
      <c r="F466" s="58" t="str">
        <f>CONCATENATE(" )", Source!DM186, Source!FU186, "=", Source!FY186)</f>
        <v xml:space="preserve"> )*0,85=70,55</v>
      </c>
      <c r="G466" s="59"/>
      <c r="H466" s="25">
        <f>SUM(U460:U471)</f>
        <v>35.5</v>
      </c>
      <c r="I466" s="29"/>
      <c r="J466" s="23">
        <f>Source!AU186</f>
        <v>71</v>
      </c>
      <c r="K466" s="25">
        <f>SUM(V460:V471)</f>
        <v>233.3</v>
      </c>
      <c r="L466" s="27"/>
    </row>
    <row r="467" spans="1:26" ht="14.25" x14ac:dyDescent="0.2">
      <c r="A467" s="40"/>
      <c r="B467" s="41"/>
      <c r="C467" s="41" t="s">
        <v>1383</v>
      </c>
      <c r="D467" s="24" t="s">
        <v>1384</v>
      </c>
      <c r="E467" s="10">
        <f>Source!AQ186</f>
        <v>22.18</v>
      </c>
      <c r="F467" s="25"/>
      <c r="G467" s="26" t="str">
        <f>Source!DI186</f>
        <v>)*1,15</v>
      </c>
      <c r="H467" s="25"/>
      <c r="I467" s="26"/>
      <c r="J467" s="26"/>
      <c r="K467" s="25"/>
      <c r="L467" s="36">
        <f>Source!U186</f>
        <v>5.1013999999999999</v>
      </c>
    </row>
    <row r="468" spans="1:26" ht="42.75" x14ac:dyDescent="0.2">
      <c r="A468" s="40" t="str">
        <f>Source!E187</f>
        <v>44,1</v>
      </c>
      <c r="B468" s="41" t="str">
        <f>Source!F187</f>
        <v>18.2.01.01-0001</v>
      </c>
      <c r="C468" s="41" t="str">
        <f>Source!G187</f>
        <v>Унитаз-Биде полуфарфоровые со смесителем vita grand (9763B003) в комплекте</v>
      </c>
      <c r="D468" s="24" t="str">
        <f>Source!H187</f>
        <v>компл.</v>
      </c>
      <c r="E468" s="10">
        <f>Source!I187</f>
        <v>2</v>
      </c>
      <c r="F468" s="25">
        <f>Source!AL187+Source!AM187+Source!AO187</f>
        <v>692.34</v>
      </c>
      <c r="G468" s="39" t="s">
        <v>3</v>
      </c>
      <c r="H468" s="25">
        <f>ROUND(Source!AC187*Source!I187, 2)+ROUND(Source!AD187*Source!I187, 2)+ROUND(Source!AF187*Source!I187, 2)</f>
        <v>1384.68</v>
      </c>
      <c r="I468" s="26"/>
      <c r="J468" s="26">
        <f>IF(Source!BC187&lt;&gt; 0, Source!BC187, 1)</f>
        <v>6.53</v>
      </c>
      <c r="K468" s="25">
        <f>Source!O187</f>
        <v>9041.9599999999991</v>
      </c>
      <c r="L468" s="27"/>
      <c r="S468">
        <f>ROUND((Source!FX187/100)*((ROUND(Source!AF187*Source!I187, 2)+ROUND(Source!AE187*Source!I187, 2))), 2)</f>
        <v>0</v>
      </c>
      <c r="T468">
        <f>Source!X187</f>
        <v>0</v>
      </c>
      <c r="U468">
        <f>ROUND((Source!FY187/100)*((ROUND(Source!AF187*Source!I187, 2)+ROUND(Source!AE187*Source!I187, 2))), 2)</f>
        <v>0</v>
      </c>
      <c r="V468">
        <f>Source!Y187</f>
        <v>0</v>
      </c>
      <c r="W468">
        <f>IF(Source!BI187&lt;=1,H468, 0)</f>
        <v>1384.68</v>
      </c>
      <c r="X468">
        <f>IF(Source!BI187=2,H468, 0)</f>
        <v>0</v>
      </c>
      <c r="Y468">
        <f>IF(Source!BI187=3,H468, 0)</f>
        <v>0</v>
      </c>
      <c r="Z468">
        <f>IF(Source!BI187=4,H468, 0)</f>
        <v>0</v>
      </c>
    </row>
    <row r="469" spans="1:26" ht="28.5" x14ac:dyDescent="0.2">
      <c r="A469" s="40" t="str">
        <f>Source!E188</f>
        <v>44,2</v>
      </c>
      <c r="B469" s="41" t="str">
        <f>Source!F188</f>
        <v>01.7.15.07-0008</v>
      </c>
      <c r="C469" s="41" t="str">
        <f>Source!G188</f>
        <v>Дюбели пластмассовые с шурупами 8х40 мм</v>
      </c>
      <c r="D469" s="24" t="str">
        <f>Source!H188</f>
        <v>100 шт.</v>
      </c>
      <c r="E469" s="10">
        <f>Source!I188</f>
        <v>0.04</v>
      </c>
      <c r="F469" s="25">
        <f>Source!AL188+Source!AM188+Source!AO188</f>
        <v>26.2</v>
      </c>
      <c r="G469" s="39" t="s">
        <v>3</v>
      </c>
      <c r="H469" s="25">
        <f>ROUND(Source!AC188*Source!I188, 2)+ROUND(Source!AD188*Source!I188, 2)+ROUND(Source!AF188*Source!I188, 2)</f>
        <v>1.05</v>
      </c>
      <c r="I469" s="26"/>
      <c r="J469" s="26">
        <f>IF(Source!BC188&lt;&gt; 0, Source!BC188, 1)</f>
        <v>6.53</v>
      </c>
      <c r="K469" s="25">
        <f>Source!O188</f>
        <v>6.84</v>
      </c>
      <c r="L469" s="27"/>
      <c r="S469">
        <f>ROUND((Source!FX188/100)*((ROUND(Source!AF188*Source!I188, 2)+ROUND(Source!AE188*Source!I188, 2))), 2)</f>
        <v>0</v>
      </c>
      <c r="T469">
        <f>Source!X188</f>
        <v>0</v>
      </c>
      <c r="U469">
        <f>ROUND((Source!FY188/100)*((ROUND(Source!AF188*Source!I188, 2)+ROUND(Source!AE188*Source!I188, 2))), 2)</f>
        <v>0</v>
      </c>
      <c r="V469">
        <f>Source!Y188</f>
        <v>0</v>
      </c>
      <c r="W469">
        <f>IF(Source!BI188&lt;=1,H469, 0)</f>
        <v>1.05</v>
      </c>
      <c r="X469">
        <f>IF(Source!BI188=2,H469, 0)</f>
        <v>0</v>
      </c>
      <c r="Y469">
        <f>IF(Source!BI188=3,H469, 0)</f>
        <v>0</v>
      </c>
      <c r="Z469">
        <f>IF(Source!BI188=4,H469, 0)</f>
        <v>0</v>
      </c>
    </row>
    <row r="470" spans="1:26" ht="28.5" x14ac:dyDescent="0.2">
      <c r="A470" s="40" t="str">
        <f>Source!E189</f>
        <v>44,3</v>
      </c>
      <c r="B470" s="41" t="str">
        <f>Source!F189</f>
        <v>01.7.19.03-0011</v>
      </c>
      <c r="C470" s="41" t="str">
        <f>Source!G189</f>
        <v>Манжеты резиновые</v>
      </c>
      <c r="D470" s="24" t="str">
        <f>Source!H189</f>
        <v>шт.</v>
      </c>
      <c r="E470" s="10">
        <f>Source!I189</f>
        <v>2</v>
      </c>
      <c r="F470" s="25">
        <f>Source!AL189+Source!AM189+Source!AO189</f>
        <v>10</v>
      </c>
      <c r="G470" s="39" t="s">
        <v>3</v>
      </c>
      <c r="H470" s="25">
        <f>ROUND(Source!AC189*Source!I189, 2)+ROUND(Source!AD189*Source!I189, 2)+ROUND(Source!AF189*Source!I189, 2)</f>
        <v>20</v>
      </c>
      <c r="I470" s="26"/>
      <c r="J470" s="26">
        <f>IF(Source!BC189&lt;&gt; 0, Source!BC189, 1)</f>
        <v>6.53</v>
      </c>
      <c r="K470" s="25">
        <f>Source!O189</f>
        <v>130.6</v>
      </c>
      <c r="L470" s="27"/>
      <c r="S470">
        <f>ROUND((Source!FX189/100)*((ROUND(Source!AF189*Source!I189, 2)+ROUND(Source!AE189*Source!I189, 2))), 2)</f>
        <v>0</v>
      </c>
      <c r="T470">
        <f>Source!X189</f>
        <v>0</v>
      </c>
      <c r="U470">
        <f>ROUND((Source!FY189/100)*((ROUND(Source!AF189*Source!I189, 2)+ROUND(Source!AE189*Source!I189, 2))), 2)</f>
        <v>0</v>
      </c>
      <c r="V470">
        <f>Source!Y189</f>
        <v>0</v>
      </c>
      <c r="W470">
        <f>IF(Source!BI189&lt;=1,H470, 0)</f>
        <v>20</v>
      </c>
      <c r="X470">
        <f>IF(Source!BI189=2,H470, 0)</f>
        <v>0</v>
      </c>
      <c r="Y470">
        <f>IF(Source!BI189=3,H470, 0)</f>
        <v>0</v>
      </c>
      <c r="Z470">
        <f>IF(Source!BI189=4,H470, 0)</f>
        <v>0</v>
      </c>
    </row>
    <row r="471" spans="1:26" ht="28.5" x14ac:dyDescent="0.2">
      <c r="A471" s="42" t="str">
        <f>Source!E190</f>
        <v>44,4</v>
      </c>
      <c r="B471" s="43" t="str">
        <f>Source!F190</f>
        <v>18.2.06.08-0016</v>
      </c>
      <c r="C471" s="43" t="str">
        <f>Source!G190</f>
        <v>Подводка гибкая армированная резиновая 1000 мм</v>
      </c>
      <c r="D471" s="30" t="str">
        <f>Source!H190</f>
        <v>10 шт.</v>
      </c>
      <c r="E471" s="31">
        <f>Source!I190</f>
        <v>0.4</v>
      </c>
      <c r="F471" s="32">
        <f>Source!AL190+Source!AM190+Source!AO190</f>
        <v>160.19999999999999</v>
      </c>
      <c r="G471" s="37" t="s">
        <v>3</v>
      </c>
      <c r="H471" s="32">
        <f>ROUND(Source!AC190*Source!I190, 2)+ROUND(Source!AD190*Source!I190, 2)+ROUND(Source!AF190*Source!I190, 2)</f>
        <v>64.08</v>
      </c>
      <c r="I471" s="33"/>
      <c r="J471" s="33">
        <f>IF(Source!BC190&lt;&gt; 0, Source!BC190, 1)</f>
        <v>6.53</v>
      </c>
      <c r="K471" s="32">
        <f>Source!O190</f>
        <v>418.44</v>
      </c>
      <c r="L471" s="38"/>
      <c r="S471">
        <f>ROUND((Source!FX190/100)*((ROUND(Source!AF190*Source!I190, 2)+ROUND(Source!AE190*Source!I190, 2))), 2)</f>
        <v>0</v>
      </c>
      <c r="T471">
        <f>Source!X190</f>
        <v>0</v>
      </c>
      <c r="U471">
        <f>ROUND((Source!FY190/100)*((ROUND(Source!AF190*Source!I190, 2)+ROUND(Source!AE190*Source!I190, 2))), 2)</f>
        <v>0</v>
      </c>
      <c r="V471">
        <f>Source!Y190</f>
        <v>0</v>
      </c>
      <c r="W471">
        <f>IF(Source!BI190&lt;=1,H471, 0)</f>
        <v>64.08</v>
      </c>
      <c r="X471">
        <f>IF(Source!BI190=2,H471, 0)</f>
        <v>0</v>
      </c>
      <c r="Y471">
        <f>IF(Source!BI190=3,H471, 0)</f>
        <v>0</v>
      </c>
      <c r="Z471">
        <f>IF(Source!BI190=4,H471, 0)</f>
        <v>0</v>
      </c>
    </row>
    <row r="472" spans="1:26" ht="15" x14ac:dyDescent="0.25">
      <c r="G472" s="57">
        <f>H461+H462+H464+H465+H466+SUM(H468:H471)</f>
        <v>2473.6799999999998</v>
      </c>
      <c r="H472" s="57"/>
      <c r="J472" s="57">
        <f>K461+K462+K464+K465+K466+SUM(K468:K471)</f>
        <v>16153.95</v>
      </c>
      <c r="K472" s="57"/>
      <c r="L472" s="35">
        <f>Source!U186</f>
        <v>5.1013999999999999</v>
      </c>
      <c r="O472" s="21">
        <f>G472</f>
        <v>2473.6799999999998</v>
      </c>
      <c r="P472" s="21">
        <f>J472</f>
        <v>16153.95</v>
      </c>
      <c r="Q472" s="21">
        <f>L472</f>
        <v>5.1013999999999999</v>
      </c>
      <c r="W472">
        <f>IF(Source!BI186&lt;=1,H461+H462+H464+H465+H466, 0)</f>
        <v>1003.87</v>
      </c>
      <c r="X472">
        <f>IF(Source!BI186=2,H461+H462+H464+H465+H466, 0)</f>
        <v>0</v>
      </c>
      <c r="Y472">
        <f>IF(Source!BI186=3,H461+H462+H464+H465+H466, 0)</f>
        <v>0</v>
      </c>
      <c r="Z472">
        <f>IF(Source!BI186=4,H461+H462+H464+H465+H466, 0)</f>
        <v>0</v>
      </c>
    </row>
    <row r="473" spans="1:26" ht="28.5" x14ac:dyDescent="0.2">
      <c r="A473" s="40" t="str">
        <f>Source!E191</f>
        <v>45</v>
      </c>
      <c r="B473" s="41" t="str">
        <f>Source!F191</f>
        <v>17-01-004-01</v>
      </c>
      <c r="C473" s="41" t="str">
        <f>Source!G191</f>
        <v>Установка писсуаров настенных</v>
      </c>
      <c r="D473" s="24" t="str">
        <f>Source!H191</f>
        <v>10 компл</v>
      </c>
      <c r="E473" s="10">
        <f>Source!I191</f>
        <v>0.6</v>
      </c>
      <c r="F473" s="25">
        <f>Source!AL191+Source!AM191+Source!AO191</f>
        <v>150.10000000000002</v>
      </c>
      <c r="G473" s="26"/>
      <c r="H473" s="25"/>
      <c r="I473" s="26" t="str">
        <f>Source!BO191</f>
        <v/>
      </c>
      <c r="J473" s="26"/>
      <c r="K473" s="25"/>
      <c r="L473" s="27"/>
      <c r="S473">
        <f>ROUND((Source!FX191/100)*((ROUND(Source!AF191*Source!I191, 2)+ROUND(Source!AE191*Source!I191, 2))), 2)</f>
        <v>79.790000000000006</v>
      </c>
      <c r="T473">
        <f>Source!X191</f>
        <v>520.04</v>
      </c>
      <c r="U473">
        <f>ROUND((Source!FY191/100)*((ROUND(Source!AF191*Source!I191, 2)+ROUND(Source!AE191*Source!I191, 2))), 2)</f>
        <v>48.86</v>
      </c>
      <c r="V473">
        <f>Source!Y191</f>
        <v>321.07</v>
      </c>
    </row>
    <row r="474" spans="1:26" ht="14.25" x14ac:dyDescent="0.2">
      <c r="A474" s="40"/>
      <c r="B474" s="41"/>
      <c r="C474" s="41" t="s">
        <v>1378</v>
      </c>
      <c r="D474" s="24"/>
      <c r="E474" s="10"/>
      <c r="F474" s="25">
        <f>Source!AO191</f>
        <v>97.01</v>
      </c>
      <c r="G474" s="26" t="str">
        <f>Source!DG191</f>
        <v>)*1,15</v>
      </c>
      <c r="H474" s="25">
        <f>ROUND(Source!AF191*Source!I191, 2)</f>
        <v>66.94</v>
      </c>
      <c r="I474" s="26"/>
      <c r="J474" s="26">
        <f>IF(Source!BA191&lt;&gt; 0, Source!BA191, 1)</f>
        <v>6.53</v>
      </c>
      <c r="K474" s="25">
        <f>Source!S191</f>
        <v>437.09</v>
      </c>
      <c r="L474" s="27"/>
      <c r="R474">
        <f>H474</f>
        <v>66.94</v>
      </c>
    </row>
    <row r="475" spans="1:26" ht="14.25" x14ac:dyDescent="0.2">
      <c r="A475" s="40"/>
      <c r="B475" s="41"/>
      <c r="C475" s="41" t="s">
        <v>272</v>
      </c>
      <c r="D475" s="24"/>
      <c r="E475" s="10"/>
      <c r="F475" s="25">
        <f>Source!AM191</f>
        <v>12.99</v>
      </c>
      <c r="G475" s="26" t="str">
        <f>Source!DE191</f>
        <v>)*1,25</v>
      </c>
      <c r="H475" s="25">
        <f>ROUND(Source!AD191*Source!I191, 2)</f>
        <v>9.74</v>
      </c>
      <c r="I475" s="26"/>
      <c r="J475" s="26">
        <f>IF(Source!BB191&lt;&gt; 0, Source!BB191, 1)</f>
        <v>6.53</v>
      </c>
      <c r="K475" s="25">
        <f>Source!Q191</f>
        <v>63.63</v>
      </c>
      <c r="L475" s="27"/>
    </row>
    <row r="476" spans="1:26" ht="14.25" x14ac:dyDescent="0.2">
      <c r="A476" s="40"/>
      <c r="B476" s="41"/>
      <c r="C476" s="41" t="s">
        <v>1379</v>
      </c>
      <c r="D476" s="24"/>
      <c r="E476" s="10"/>
      <c r="F476" s="25">
        <f>Source!AN191</f>
        <v>3.09</v>
      </c>
      <c r="G476" s="26" t="str">
        <f>Source!DF191</f>
        <v>)*1,25</v>
      </c>
      <c r="H476" s="28">
        <f>ROUND(Source!AE191*Source!I191, 2)</f>
        <v>2.3199999999999998</v>
      </c>
      <c r="I476" s="26"/>
      <c r="J476" s="26">
        <f>IF(Source!BS191&lt;&gt; 0, Source!BS191, 1)</f>
        <v>6.53</v>
      </c>
      <c r="K476" s="28">
        <f>Source!R191</f>
        <v>15.12</v>
      </c>
      <c r="L476" s="27"/>
      <c r="R476">
        <f>H476</f>
        <v>2.3199999999999998</v>
      </c>
    </row>
    <row r="477" spans="1:26" ht="14.25" x14ac:dyDescent="0.2">
      <c r="A477" s="40"/>
      <c r="B477" s="41"/>
      <c r="C477" s="41" t="s">
        <v>1385</v>
      </c>
      <c r="D477" s="24"/>
      <c r="E477" s="10"/>
      <c r="F477" s="25">
        <f>Source!AL191</f>
        <v>40.1</v>
      </c>
      <c r="G477" s="26" t="str">
        <f>Source!DD191</f>
        <v/>
      </c>
      <c r="H477" s="25">
        <f>ROUND(Source!AC191*Source!I191, 2)</f>
        <v>24.06</v>
      </c>
      <c r="I477" s="26"/>
      <c r="J477" s="26">
        <f>IF(Source!BC191&lt;&gt; 0, Source!BC191, 1)</f>
        <v>6.53</v>
      </c>
      <c r="K477" s="25">
        <f>Source!P191</f>
        <v>157.11000000000001</v>
      </c>
      <c r="L477" s="27"/>
    </row>
    <row r="478" spans="1:26" ht="14.25" x14ac:dyDescent="0.2">
      <c r="A478" s="40"/>
      <c r="B478" s="41"/>
      <c r="C478" s="41" t="s">
        <v>1380</v>
      </c>
      <c r="D478" s="24" t="s">
        <v>1381</v>
      </c>
      <c r="E478" s="10">
        <f>Source!BZ191</f>
        <v>128</v>
      </c>
      <c r="F478" s="58" t="str">
        <f>CONCATENATE(" )", Source!DL191, Source!FT191, "=", Source!FX191)</f>
        <v xml:space="preserve"> )*0,9=115,2</v>
      </c>
      <c r="G478" s="59"/>
      <c r="H478" s="25">
        <f>SUM(S473:S483)</f>
        <v>79.790000000000006</v>
      </c>
      <c r="I478" s="29"/>
      <c r="J478" s="23">
        <f>Source!AT191</f>
        <v>115</v>
      </c>
      <c r="K478" s="25">
        <f>SUM(T473:T483)</f>
        <v>520.04</v>
      </c>
      <c r="L478" s="27"/>
    </row>
    <row r="479" spans="1:26" ht="14.25" x14ac:dyDescent="0.2">
      <c r="A479" s="40"/>
      <c r="B479" s="41"/>
      <c r="C479" s="41" t="s">
        <v>1382</v>
      </c>
      <c r="D479" s="24" t="s">
        <v>1381</v>
      </c>
      <c r="E479" s="10">
        <f>Source!CA191</f>
        <v>83</v>
      </c>
      <c r="F479" s="58" t="str">
        <f>CONCATENATE(" )", Source!DM191, Source!FU191, "=", Source!FY191)</f>
        <v xml:space="preserve"> )*0,85=70,55</v>
      </c>
      <c r="G479" s="59"/>
      <c r="H479" s="25">
        <f>SUM(U473:U483)</f>
        <v>48.86</v>
      </c>
      <c r="I479" s="29"/>
      <c r="J479" s="23">
        <f>Source!AU191</f>
        <v>71</v>
      </c>
      <c r="K479" s="25">
        <f>SUM(V473:V483)</f>
        <v>321.07</v>
      </c>
      <c r="L479" s="27"/>
    </row>
    <row r="480" spans="1:26" ht="14.25" x14ac:dyDescent="0.2">
      <c r="A480" s="40"/>
      <c r="B480" s="41"/>
      <c r="C480" s="41" t="s">
        <v>1383</v>
      </c>
      <c r="D480" s="24" t="s">
        <v>1384</v>
      </c>
      <c r="E480" s="10">
        <f>Source!AQ191</f>
        <v>10.32</v>
      </c>
      <c r="F480" s="25"/>
      <c r="G480" s="26" t="str">
        <f>Source!DI191</f>
        <v>)*1,15</v>
      </c>
      <c r="H480" s="25"/>
      <c r="I480" s="26"/>
      <c r="J480" s="26"/>
      <c r="K480" s="25"/>
      <c r="L480" s="36">
        <f>Source!U191</f>
        <v>7.1207999999999991</v>
      </c>
    </row>
    <row r="481" spans="1:26" ht="28.5" x14ac:dyDescent="0.2">
      <c r="A481" s="40" t="str">
        <f>Source!E192</f>
        <v>45,1</v>
      </c>
      <c r="B481" s="41" t="str">
        <f>Source!F192</f>
        <v>01.7.15.07-0008</v>
      </c>
      <c r="C481" s="41" t="str">
        <f>Source!G192</f>
        <v>Дюбели пластмассовые с шурупами 8х40 мм</v>
      </c>
      <c r="D481" s="24" t="str">
        <f>Source!H192</f>
        <v>100 шт.</v>
      </c>
      <c r="E481" s="10">
        <f>Source!I192</f>
        <v>0.24</v>
      </c>
      <c r="F481" s="25">
        <f>Source!AL192+Source!AM192+Source!AO192</f>
        <v>26.2</v>
      </c>
      <c r="G481" s="39" t="s">
        <v>3</v>
      </c>
      <c r="H481" s="25">
        <f>ROUND(Source!AC192*Source!I192, 2)+ROUND(Source!AD192*Source!I192, 2)+ROUND(Source!AF192*Source!I192, 2)</f>
        <v>6.29</v>
      </c>
      <c r="I481" s="26"/>
      <c r="J481" s="26">
        <f>IF(Source!BC192&lt;&gt; 0, Source!BC192, 1)</f>
        <v>6.53</v>
      </c>
      <c r="K481" s="25">
        <f>Source!O192</f>
        <v>41.06</v>
      </c>
      <c r="L481" s="27"/>
      <c r="S481">
        <f>ROUND((Source!FX192/100)*((ROUND(Source!AF192*Source!I192, 2)+ROUND(Source!AE192*Source!I192, 2))), 2)</f>
        <v>0</v>
      </c>
      <c r="T481">
        <f>Source!X192</f>
        <v>0</v>
      </c>
      <c r="U481">
        <f>ROUND((Source!FY192/100)*((ROUND(Source!AF192*Source!I192, 2)+ROUND(Source!AE192*Source!I192, 2))), 2)</f>
        <v>0</v>
      </c>
      <c r="V481">
        <f>Source!Y192</f>
        <v>0</v>
      </c>
      <c r="W481">
        <f>IF(Source!BI192&lt;=1,H481, 0)</f>
        <v>6.29</v>
      </c>
      <c r="X481">
        <f>IF(Source!BI192=2,H481, 0)</f>
        <v>0</v>
      </c>
      <c r="Y481">
        <f>IF(Source!BI192=3,H481, 0)</f>
        <v>0</v>
      </c>
      <c r="Z481">
        <f>IF(Source!BI192=4,H481, 0)</f>
        <v>0</v>
      </c>
    </row>
    <row r="482" spans="1:26" ht="71.25" x14ac:dyDescent="0.2">
      <c r="A482" s="40" t="str">
        <f>Source!E193</f>
        <v>45,2</v>
      </c>
      <c r="B482" s="41" t="str">
        <f>Source!F193</f>
        <v>18.2.01.03-0012</v>
      </c>
      <c r="C482" s="41" t="str">
        <f>Source!G193</f>
        <v>Писсуары "santek гала wh301774" полуфарфоровые и фарфоровые настенные с писсуарным краном кнопочным "alcaplast ats001" с сифоном "alcaplast а45в"</v>
      </c>
      <c r="D482" s="24" t="str">
        <f>Source!H193</f>
        <v>шт.</v>
      </c>
      <c r="E482" s="10">
        <f>Source!I193</f>
        <v>6</v>
      </c>
      <c r="F482" s="25">
        <f>Source!AL193+Source!AM193+Source!AO193</f>
        <v>217.12</v>
      </c>
      <c r="G482" s="39" t="s">
        <v>3</v>
      </c>
      <c r="H482" s="25">
        <f>ROUND(Source!AC193*Source!I193, 2)+ROUND(Source!AD193*Source!I193, 2)+ROUND(Source!AF193*Source!I193, 2)</f>
        <v>1302.72</v>
      </c>
      <c r="I482" s="26"/>
      <c r="J482" s="26">
        <f>IF(Source!BC193&lt;&gt; 0, Source!BC193, 1)</f>
        <v>6.53</v>
      </c>
      <c r="K482" s="25">
        <f>Source!O193</f>
        <v>8506.76</v>
      </c>
      <c r="L482" s="27"/>
      <c r="S482">
        <f>ROUND((Source!FX193/100)*((ROUND(Source!AF193*Source!I193, 2)+ROUND(Source!AE193*Source!I193, 2))), 2)</f>
        <v>0</v>
      </c>
      <c r="T482">
        <f>Source!X193</f>
        <v>0</v>
      </c>
      <c r="U482">
        <f>ROUND((Source!FY193/100)*((ROUND(Source!AF193*Source!I193, 2)+ROUND(Source!AE193*Source!I193, 2))), 2)</f>
        <v>0</v>
      </c>
      <c r="V482">
        <f>Source!Y193</f>
        <v>0</v>
      </c>
      <c r="W482">
        <f>IF(Source!BI193&lt;=1,H482, 0)</f>
        <v>1302.72</v>
      </c>
      <c r="X482">
        <f>IF(Source!BI193=2,H482, 0)</f>
        <v>0</v>
      </c>
      <c r="Y482">
        <f>IF(Source!BI193=3,H482, 0)</f>
        <v>0</v>
      </c>
      <c r="Z482">
        <f>IF(Source!BI193=4,H482, 0)</f>
        <v>0</v>
      </c>
    </row>
    <row r="483" spans="1:26" ht="28.5" x14ac:dyDescent="0.2">
      <c r="A483" s="42" t="str">
        <f>Source!E194</f>
        <v>45,3</v>
      </c>
      <c r="B483" s="43" t="str">
        <f>Source!F194</f>
        <v>18.2.06.08-0016</v>
      </c>
      <c r="C483" s="43" t="str">
        <f>Source!G194</f>
        <v>Подводка гибкая армированная резиновая 1000 мм</v>
      </c>
      <c r="D483" s="30" t="str">
        <f>Source!H194</f>
        <v>10 шт.</v>
      </c>
      <c r="E483" s="31">
        <f>Source!I194</f>
        <v>0.6</v>
      </c>
      <c r="F483" s="32">
        <f>Source!AL194+Source!AM194+Source!AO194</f>
        <v>160.19999999999999</v>
      </c>
      <c r="G483" s="37" t="s">
        <v>3</v>
      </c>
      <c r="H483" s="32">
        <f>ROUND(Source!AC194*Source!I194, 2)+ROUND(Source!AD194*Source!I194, 2)+ROUND(Source!AF194*Source!I194, 2)</f>
        <v>96.12</v>
      </c>
      <c r="I483" s="33"/>
      <c r="J483" s="33">
        <f>IF(Source!BC194&lt;&gt; 0, Source!BC194, 1)</f>
        <v>6.53</v>
      </c>
      <c r="K483" s="32">
        <f>Source!O194</f>
        <v>627.66</v>
      </c>
      <c r="L483" s="38"/>
      <c r="S483">
        <f>ROUND((Source!FX194/100)*((ROUND(Source!AF194*Source!I194, 2)+ROUND(Source!AE194*Source!I194, 2))), 2)</f>
        <v>0</v>
      </c>
      <c r="T483">
        <f>Source!X194</f>
        <v>0</v>
      </c>
      <c r="U483">
        <f>ROUND((Source!FY194/100)*((ROUND(Source!AF194*Source!I194, 2)+ROUND(Source!AE194*Source!I194, 2))), 2)</f>
        <v>0</v>
      </c>
      <c r="V483">
        <f>Source!Y194</f>
        <v>0</v>
      </c>
      <c r="W483">
        <f>IF(Source!BI194&lt;=1,H483, 0)</f>
        <v>96.12</v>
      </c>
      <c r="X483">
        <f>IF(Source!BI194=2,H483, 0)</f>
        <v>0</v>
      </c>
      <c r="Y483">
        <f>IF(Source!BI194=3,H483, 0)</f>
        <v>0</v>
      </c>
      <c r="Z483">
        <f>IF(Source!BI194=4,H483, 0)</f>
        <v>0</v>
      </c>
    </row>
    <row r="484" spans="1:26" ht="15" x14ac:dyDescent="0.25">
      <c r="G484" s="57">
        <f>H474+H475+H477+H478+H479+SUM(H481:H483)</f>
        <v>1634.52</v>
      </c>
      <c r="H484" s="57"/>
      <c r="J484" s="57">
        <f>K474+K475+K477+K478+K479+SUM(K481:K483)</f>
        <v>10674.42</v>
      </c>
      <c r="K484" s="57"/>
      <c r="L484" s="35">
        <f>Source!U191</f>
        <v>7.1207999999999991</v>
      </c>
      <c r="O484" s="21">
        <f>G484</f>
        <v>1634.52</v>
      </c>
      <c r="P484" s="21">
        <f>J484</f>
        <v>10674.42</v>
      </c>
      <c r="Q484" s="21">
        <f>L484</f>
        <v>7.1207999999999991</v>
      </c>
      <c r="W484">
        <f>IF(Source!BI191&lt;=1,H474+H475+H477+H478+H479, 0)</f>
        <v>229.39</v>
      </c>
      <c r="X484">
        <f>IF(Source!BI191=2,H474+H475+H477+H478+H479, 0)</f>
        <v>0</v>
      </c>
      <c r="Y484">
        <f>IF(Source!BI191=3,H474+H475+H477+H478+H479, 0)</f>
        <v>0</v>
      </c>
      <c r="Z484">
        <f>IF(Source!BI191=4,H474+H475+H477+H478+H479, 0)</f>
        <v>0</v>
      </c>
    </row>
    <row r="485" spans="1:26" ht="28.5" x14ac:dyDescent="0.2">
      <c r="A485" s="40" t="str">
        <f>Source!E195</f>
        <v>46</v>
      </c>
      <c r="B485" s="41" t="str">
        <f>Source!F195</f>
        <v>17-01-001-22</v>
      </c>
      <c r="C485" s="41" t="str">
        <f>Source!G195</f>
        <v>Установка трапов диаметром 50 мм</v>
      </c>
      <c r="D485" s="24" t="str">
        <f>Source!H195</f>
        <v>10 компл</v>
      </c>
      <c r="E485" s="10">
        <f>Source!I195</f>
        <v>0.2</v>
      </c>
      <c r="F485" s="25">
        <f>Source!AL195+Source!AM195+Source!AO195</f>
        <v>80.88</v>
      </c>
      <c r="G485" s="26"/>
      <c r="H485" s="25"/>
      <c r="I485" s="26" t="str">
        <f>Source!BO195</f>
        <v/>
      </c>
      <c r="J485" s="26"/>
      <c r="K485" s="25"/>
      <c r="L485" s="27"/>
      <c r="S485">
        <f>ROUND((Source!FX195/100)*((ROUND(Source!AF195*Source!I195, 2)+ROUND(Source!AE195*Source!I195, 2))), 2)</f>
        <v>13.35</v>
      </c>
      <c r="T485">
        <f>Source!X195</f>
        <v>87.02</v>
      </c>
      <c r="U485">
        <f>ROUND((Source!FY195/100)*((ROUND(Source!AF195*Source!I195, 2)+ROUND(Source!AE195*Source!I195, 2))), 2)</f>
        <v>8.18</v>
      </c>
      <c r="V485">
        <f>Source!Y195</f>
        <v>53.73</v>
      </c>
    </row>
    <row r="486" spans="1:26" ht="14.25" x14ac:dyDescent="0.2">
      <c r="A486" s="40"/>
      <c r="B486" s="41"/>
      <c r="C486" s="41" t="s">
        <v>1378</v>
      </c>
      <c r="D486" s="24"/>
      <c r="E486" s="10"/>
      <c r="F486" s="25">
        <f>Source!AO195</f>
        <v>48.68</v>
      </c>
      <c r="G486" s="26" t="str">
        <f>Source!DG195</f>
        <v>)*1,15</v>
      </c>
      <c r="H486" s="25">
        <f>ROUND(Source!AF195*Source!I195, 2)</f>
        <v>11.2</v>
      </c>
      <c r="I486" s="26"/>
      <c r="J486" s="26">
        <f>IF(Source!BA195&lt;&gt; 0, Source!BA195, 1)</f>
        <v>6.53</v>
      </c>
      <c r="K486" s="25">
        <f>Source!S195</f>
        <v>73.11</v>
      </c>
      <c r="L486" s="27"/>
      <c r="R486">
        <f>H486</f>
        <v>11.2</v>
      </c>
    </row>
    <row r="487" spans="1:26" ht="14.25" x14ac:dyDescent="0.2">
      <c r="A487" s="40"/>
      <c r="B487" s="41"/>
      <c r="C487" s="41" t="s">
        <v>272</v>
      </c>
      <c r="D487" s="24"/>
      <c r="E487" s="10"/>
      <c r="F487" s="25">
        <f>Source!AM195</f>
        <v>7.51</v>
      </c>
      <c r="G487" s="26" t="str">
        <f>Source!DE195</f>
        <v>)*1,25</v>
      </c>
      <c r="H487" s="25">
        <f>ROUND(Source!AD195*Source!I195, 2)</f>
        <v>1.88</v>
      </c>
      <c r="I487" s="26"/>
      <c r="J487" s="26">
        <f>IF(Source!BB195&lt;&gt; 0, Source!BB195, 1)</f>
        <v>6.53</v>
      </c>
      <c r="K487" s="25">
        <f>Source!Q195</f>
        <v>12.26</v>
      </c>
      <c r="L487" s="27"/>
    </row>
    <row r="488" spans="1:26" ht="14.25" x14ac:dyDescent="0.2">
      <c r="A488" s="40"/>
      <c r="B488" s="41"/>
      <c r="C488" s="41" t="s">
        <v>1379</v>
      </c>
      <c r="D488" s="24"/>
      <c r="E488" s="10"/>
      <c r="F488" s="25">
        <f>Source!AN195</f>
        <v>1.57</v>
      </c>
      <c r="G488" s="26" t="str">
        <f>Source!DF195</f>
        <v>)*1,25</v>
      </c>
      <c r="H488" s="28">
        <f>ROUND(Source!AE195*Source!I195, 2)</f>
        <v>0.39</v>
      </c>
      <c r="I488" s="26"/>
      <c r="J488" s="26">
        <f>IF(Source!BS195&lt;&gt; 0, Source!BS195, 1)</f>
        <v>6.53</v>
      </c>
      <c r="K488" s="28">
        <f>Source!R195</f>
        <v>2.56</v>
      </c>
      <c r="L488" s="27"/>
      <c r="R488">
        <f>H488</f>
        <v>0.39</v>
      </c>
    </row>
    <row r="489" spans="1:26" ht="14.25" x14ac:dyDescent="0.2">
      <c r="A489" s="40"/>
      <c r="B489" s="41"/>
      <c r="C489" s="41" t="s">
        <v>1385</v>
      </c>
      <c r="D489" s="24"/>
      <c r="E489" s="10"/>
      <c r="F489" s="25">
        <f>Source!AL195</f>
        <v>24.69</v>
      </c>
      <c r="G489" s="26" t="str">
        <f>Source!DD195</f>
        <v/>
      </c>
      <c r="H489" s="25">
        <f>ROUND(Source!AC195*Source!I195, 2)</f>
        <v>4.9400000000000004</v>
      </c>
      <c r="I489" s="26"/>
      <c r="J489" s="26">
        <f>IF(Source!BC195&lt;&gt; 0, Source!BC195, 1)</f>
        <v>6.53</v>
      </c>
      <c r="K489" s="25">
        <f>Source!P195</f>
        <v>32.25</v>
      </c>
      <c r="L489" s="27"/>
    </row>
    <row r="490" spans="1:26" ht="14.25" x14ac:dyDescent="0.2">
      <c r="A490" s="40"/>
      <c r="B490" s="41"/>
      <c r="C490" s="41" t="s">
        <v>1380</v>
      </c>
      <c r="D490" s="24" t="s">
        <v>1381</v>
      </c>
      <c r="E490" s="10">
        <f>Source!BZ195</f>
        <v>128</v>
      </c>
      <c r="F490" s="58" t="str">
        <f>CONCATENATE(" )", Source!DL195, Source!FT195, "=", Source!FX195)</f>
        <v xml:space="preserve"> )*0,9=115,2</v>
      </c>
      <c r="G490" s="59"/>
      <c r="H490" s="25">
        <f>SUM(S485:S493)</f>
        <v>13.35</v>
      </c>
      <c r="I490" s="29"/>
      <c r="J490" s="23">
        <f>Source!AT195</f>
        <v>115</v>
      </c>
      <c r="K490" s="25">
        <f>SUM(T485:T493)</f>
        <v>87.02</v>
      </c>
      <c r="L490" s="27"/>
    </row>
    <row r="491" spans="1:26" ht="14.25" x14ac:dyDescent="0.2">
      <c r="A491" s="40"/>
      <c r="B491" s="41"/>
      <c r="C491" s="41" t="s">
        <v>1382</v>
      </c>
      <c r="D491" s="24" t="s">
        <v>1381</v>
      </c>
      <c r="E491" s="10">
        <f>Source!CA195</f>
        <v>83</v>
      </c>
      <c r="F491" s="58" t="str">
        <f>CONCATENATE(" )", Source!DM195, Source!FU195, "=", Source!FY195)</f>
        <v xml:space="preserve"> )*0,85=70,55</v>
      </c>
      <c r="G491" s="59"/>
      <c r="H491" s="25">
        <f>SUM(U485:U493)</f>
        <v>8.18</v>
      </c>
      <c r="I491" s="29"/>
      <c r="J491" s="23">
        <f>Source!AU195</f>
        <v>71</v>
      </c>
      <c r="K491" s="25">
        <f>SUM(V485:V493)</f>
        <v>53.73</v>
      </c>
      <c r="L491" s="27"/>
    </row>
    <row r="492" spans="1:26" ht="14.25" x14ac:dyDescent="0.2">
      <c r="A492" s="40"/>
      <c r="B492" s="41"/>
      <c r="C492" s="41" t="s">
        <v>1383</v>
      </c>
      <c r="D492" s="24" t="s">
        <v>1384</v>
      </c>
      <c r="E492" s="10">
        <f>Source!AQ195</f>
        <v>5.0599999999999996</v>
      </c>
      <c r="F492" s="25"/>
      <c r="G492" s="26" t="str">
        <f>Source!DI195</f>
        <v>)*1,15</v>
      </c>
      <c r="H492" s="25"/>
      <c r="I492" s="26"/>
      <c r="J492" s="26"/>
      <c r="K492" s="25"/>
      <c r="L492" s="36">
        <f>Source!U195</f>
        <v>1.1637999999999999</v>
      </c>
    </row>
    <row r="493" spans="1:26" ht="71.25" x14ac:dyDescent="0.2">
      <c r="A493" s="42" t="str">
        <f>Source!E196</f>
        <v>46,1</v>
      </c>
      <c r="B493" s="43" t="str">
        <f>Source!F196</f>
        <v>18.2.06.10-0003</v>
      </c>
      <c r="C493" s="43" t="str">
        <f>Source!G196</f>
        <v>Трап "alcaplast" канализационный с горизонтальным выпуском и решёткой в подрамнике размером 105х105 мм, диаметром 50 мм, с гидрозатвором smart(avp31)</v>
      </c>
      <c r="D493" s="30" t="str">
        <f>Source!H196</f>
        <v>шт.</v>
      </c>
      <c r="E493" s="31">
        <f>Source!I196</f>
        <v>2</v>
      </c>
      <c r="F493" s="32">
        <f>Source!AL196+Source!AM196+Source!AO196</f>
        <v>301.7</v>
      </c>
      <c r="G493" s="37" t="s">
        <v>3</v>
      </c>
      <c r="H493" s="32">
        <f>ROUND(Source!AC196*Source!I196, 2)+ROUND(Source!AD196*Source!I196, 2)+ROUND(Source!AF196*Source!I196, 2)</f>
        <v>603.4</v>
      </c>
      <c r="I493" s="33"/>
      <c r="J493" s="33">
        <f>IF(Source!BC196&lt;&gt; 0, Source!BC196, 1)</f>
        <v>6.53</v>
      </c>
      <c r="K493" s="32">
        <f>Source!O196</f>
        <v>3940.2</v>
      </c>
      <c r="L493" s="38"/>
      <c r="S493">
        <f>ROUND((Source!FX196/100)*((ROUND(Source!AF196*Source!I196, 2)+ROUND(Source!AE196*Source!I196, 2))), 2)</f>
        <v>0</v>
      </c>
      <c r="T493">
        <f>Source!X196</f>
        <v>0</v>
      </c>
      <c r="U493">
        <f>ROUND((Source!FY196/100)*((ROUND(Source!AF196*Source!I196, 2)+ROUND(Source!AE196*Source!I196, 2))), 2)</f>
        <v>0</v>
      </c>
      <c r="V493">
        <f>Source!Y196</f>
        <v>0</v>
      </c>
      <c r="W493">
        <f>IF(Source!BI196&lt;=1,H493, 0)</f>
        <v>603.4</v>
      </c>
      <c r="X493">
        <f>IF(Source!BI196=2,H493, 0)</f>
        <v>0</v>
      </c>
      <c r="Y493">
        <f>IF(Source!BI196=3,H493, 0)</f>
        <v>0</v>
      </c>
      <c r="Z493">
        <f>IF(Source!BI196=4,H493, 0)</f>
        <v>0</v>
      </c>
    </row>
    <row r="494" spans="1:26" ht="15" x14ac:dyDescent="0.25">
      <c r="G494" s="57">
        <f>H486+H487+H489+H490+H491+SUM(H493:H493)</f>
        <v>642.94999999999993</v>
      </c>
      <c r="H494" s="57"/>
      <c r="J494" s="57">
        <f>K486+K487+K489+K490+K491+SUM(K493:K493)</f>
        <v>4198.57</v>
      </c>
      <c r="K494" s="57"/>
      <c r="L494" s="35">
        <f>Source!U195</f>
        <v>1.1637999999999999</v>
      </c>
      <c r="O494" s="21">
        <f>G494</f>
        <v>642.94999999999993</v>
      </c>
      <c r="P494" s="21">
        <f>J494</f>
        <v>4198.57</v>
      </c>
      <c r="Q494" s="21">
        <f>L494</f>
        <v>1.1637999999999999</v>
      </c>
      <c r="W494">
        <f>IF(Source!BI195&lt;=1,H486+H487+H489+H490+H491, 0)</f>
        <v>39.549999999999997</v>
      </c>
      <c r="X494">
        <f>IF(Source!BI195=2,H486+H487+H489+H490+H491, 0)</f>
        <v>0</v>
      </c>
      <c r="Y494">
        <f>IF(Source!BI195=3,H486+H487+H489+H490+H491, 0)</f>
        <v>0</v>
      </c>
      <c r="Z494">
        <f>IF(Source!BI195=4,H486+H487+H489+H490+H491, 0)</f>
        <v>0</v>
      </c>
    </row>
    <row r="495" spans="1:26" ht="42.75" x14ac:dyDescent="0.2">
      <c r="A495" s="40" t="str">
        <f>Source!E197</f>
        <v>47</v>
      </c>
      <c r="B495" s="41" t="str">
        <f>Source!F197</f>
        <v>16-04-001-01</v>
      </c>
      <c r="C495" s="41" t="str">
        <f>Source!G197</f>
        <v>Прокладка трубопроводов канализации из полиэтиленовых труб высокой плотности диаметром 50 мм</v>
      </c>
      <c r="D495" s="24" t="str">
        <f>Source!H197</f>
        <v>100 м</v>
      </c>
      <c r="E495" s="10">
        <f>Source!I197</f>
        <v>0.2</v>
      </c>
      <c r="F495" s="25">
        <f>Source!AL197+Source!AM197+Source!AO197</f>
        <v>695.27</v>
      </c>
      <c r="G495" s="26"/>
      <c r="H495" s="25"/>
      <c r="I495" s="26" t="str">
        <f>Source!BO197</f>
        <v/>
      </c>
      <c r="J495" s="26"/>
      <c r="K495" s="25"/>
      <c r="L495" s="27"/>
      <c r="S495">
        <f>ROUND((Source!FX197/100)*((ROUND(Source!AF197*Source!I197, 2)+ROUND(Source!AE197*Source!I197, 2))), 2)</f>
        <v>168.96</v>
      </c>
      <c r="T495">
        <f>Source!X197</f>
        <v>1101.4100000000001</v>
      </c>
      <c r="U495">
        <f>ROUND((Source!FY197/100)*((ROUND(Source!AF197*Source!I197, 2)+ROUND(Source!AE197*Source!I197, 2))), 2)</f>
        <v>103.48</v>
      </c>
      <c r="V495">
        <f>Source!Y197</f>
        <v>680</v>
      </c>
    </row>
    <row r="496" spans="1:26" ht="14.25" x14ac:dyDescent="0.2">
      <c r="A496" s="40"/>
      <c r="B496" s="41"/>
      <c r="C496" s="41" t="s">
        <v>1378</v>
      </c>
      <c r="D496" s="24"/>
      <c r="E496" s="10"/>
      <c r="F496" s="25">
        <f>Source!AO197</f>
        <v>637.26</v>
      </c>
      <c r="G496" s="26" t="str">
        <f>Source!DG197</f>
        <v>)*1,15</v>
      </c>
      <c r="H496" s="25">
        <f>ROUND(Source!AF197*Source!I197, 2)</f>
        <v>146.57</v>
      </c>
      <c r="I496" s="26"/>
      <c r="J496" s="26">
        <f>IF(Source!BA197&lt;&gt; 0, Source!BA197, 1)</f>
        <v>6.53</v>
      </c>
      <c r="K496" s="25">
        <f>Source!S197</f>
        <v>957.1</v>
      </c>
      <c r="L496" s="27"/>
      <c r="R496">
        <f>H496</f>
        <v>146.57</v>
      </c>
    </row>
    <row r="497" spans="1:26" ht="14.25" x14ac:dyDescent="0.2">
      <c r="A497" s="40"/>
      <c r="B497" s="41"/>
      <c r="C497" s="41" t="s">
        <v>272</v>
      </c>
      <c r="D497" s="24"/>
      <c r="E497" s="10"/>
      <c r="F497" s="25">
        <f>Source!AM197</f>
        <v>2.64</v>
      </c>
      <c r="G497" s="26" t="str">
        <f>Source!DE197</f>
        <v>)*1,25</v>
      </c>
      <c r="H497" s="25">
        <f>ROUND(Source!AD197*Source!I197, 2)</f>
        <v>0.66</v>
      </c>
      <c r="I497" s="26"/>
      <c r="J497" s="26">
        <f>IF(Source!BB197&lt;&gt; 0, Source!BB197, 1)</f>
        <v>6.53</v>
      </c>
      <c r="K497" s="25">
        <f>Source!Q197</f>
        <v>4.3099999999999996</v>
      </c>
      <c r="L497" s="27"/>
    </row>
    <row r="498" spans="1:26" ht="14.25" x14ac:dyDescent="0.2">
      <c r="A498" s="40"/>
      <c r="B498" s="41"/>
      <c r="C498" s="41" t="s">
        <v>1379</v>
      </c>
      <c r="D498" s="24"/>
      <c r="E498" s="10"/>
      <c r="F498" s="25">
        <f>Source!AN197</f>
        <v>0.4</v>
      </c>
      <c r="G498" s="26" t="str">
        <f>Source!DF197</f>
        <v>)*1,25</v>
      </c>
      <c r="H498" s="28">
        <f>ROUND(Source!AE197*Source!I197, 2)</f>
        <v>0.1</v>
      </c>
      <c r="I498" s="26"/>
      <c r="J498" s="26">
        <f>IF(Source!BS197&lt;&gt; 0, Source!BS197, 1)</f>
        <v>6.53</v>
      </c>
      <c r="K498" s="28">
        <f>Source!R197</f>
        <v>0.65</v>
      </c>
      <c r="L498" s="27"/>
      <c r="R498">
        <f>H498</f>
        <v>0.1</v>
      </c>
    </row>
    <row r="499" spans="1:26" ht="14.25" x14ac:dyDescent="0.2">
      <c r="A499" s="40"/>
      <c r="B499" s="41"/>
      <c r="C499" s="41" t="s">
        <v>1385</v>
      </c>
      <c r="D499" s="24"/>
      <c r="E499" s="10"/>
      <c r="F499" s="25">
        <f>Source!AL197</f>
        <v>55.37</v>
      </c>
      <c r="G499" s="26" t="str">
        <f>Source!DD197</f>
        <v/>
      </c>
      <c r="H499" s="25">
        <f>ROUND(Source!AC197*Source!I197, 2)</f>
        <v>11.07</v>
      </c>
      <c r="I499" s="26"/>
      <c r="J499" s="26">
        <f>IF(Source!BC197&lt;&gt; 0, Source!BC197, 1)</f>
        <v>6.53</v>
      </c>
      <c r="K499" s="25">
        <f>Source!P197</f>
        <v>72.31</v>
      </c>
      <c r="L499" s="27"/>
    </row>
    <row r="500" spans="1:26" ht="14.25" x14ac:dyDescent="0.2">
      <c r="A500" s="40"/>
      <c r="B500" s="41"/>
      <c r="C500" s="41" t="s">
        <v>1380</v>
      </c>
      <c r="D500" s="24" t="s">
        <v>1381</v>
      </c>
      <c r="E500" s="10">
        <f>Source!BZ197</f>
        <v>128</v>
      </c>
      <c r="F500" s="58" t="str">
        <f>CONCATENATE(" )", Source!DL197, Source!FT197, "=", Source!FX197)</f>
        <v xml:space="preserve"> )*0,9=115,2</v>
      </c>
      <c r="G500" s="59"/>
      <c r="H500" s="25">
        <f>SUM(S495:S504)</f>
        <v>168.96</v>
      </c>
      <c r="I500" s="29"/>
      <c r="J500" s="23">
        <f>Source!AT197</f>
        <v>115</v>
      </c>
      <c r="K500" s="25">
        <f>SUM(T495:T504)</f>
        <v>1101.4100000000001</v>
      </c>
      <c r="L500" s="27"/>
    </row>
    <row r="501" spans="1:26" ht="14.25" x14ac:dyDescent="0.2">
      <c r="A501" s="40"/>
      <c r="B501" s="41"/>
      <c r="C501" s="41" t="s">
        <v>1382</v>
      </c>
      <c r="D501" s="24" t="s">
        <v>1381</v>
      </c>
      <c r="E501" s="10">
        <f>Source!CA197</f>
        <v>83</v>
      </c>
      <c r="F501" s="58" t="str">
        <f>CONCATENATE(" )", Source!DM197, Source!FU197, "=", Source!FY197)</f>
        <v xml:space="preserve"> )*0,85=70,55</v>
      </c>
      <c r="G501" s="59"/>
      <c r="H501" s="25">
        <f>SUM(U495:U504)</f>
        <v>103.48</v>
      </c>
      <c r="I501" s="29"/>
      <c r="J501" s="23">
        <f>Source!AU197</f>
        <v>71</v>
      </c>
      <c r="K501" s="25">
        <f>SUM(V495:V504)</f>
        <v>680</v>
      </c>
      <c r="L501" s="27"/>
    </row>
    <row r="502" spans="1:26" ht="14.25" x14ac:dyDescent="0.2">
      <c r="A502" s="40"/>
      <c r="B502" s="41"/>
      <c r="C502" s="41" t="s">
        <v>1383</v>
      </c>
      <c r="D502" s="24" t="s">
        <v>1384</v>
      </c>
      <c r="E502" s="10">
        <f>Source!AQ197</f>
        <v>64.239999999999995</v>
      </c>
      <c r="F502" s="25"/>
      <c r="G502" s="26" t="str">
        <f>Source!DI197</f>
        <v>)*1,15</v>
      </c>
      <c r="H502" s="25"/>
      <c r="I502" s="26"/>
      <c r="J502" s="26"/>
      <c r="K502" s="25"/>
      <c r="L502" s="36">
        <f>Source!U197</f>
        <v>14.775199999999998</v>
      </c>
    </row>
    <row r="503" spans="1:26" ht="57" x14ac:dyDescent="0.2">
      <c r="A503" s="40" t="str">
        <f>Source!E198</f>
        <v>47,1</v>
      </c>
      <c r="B503" s="41" t="str">
        <f>Source!F198</f>
        <v>24.1.02.01-0111</v>
      </c>
      <c r="C503" s="41" t="str">
        <f>Source!G198</f>
        <v>Хомуты для крепления канализационных и водосточных пластмассовых трубопроводов, диаметром 50 мм</v>
      </c>
      <c r="D503" s="24" t="str">
        <f>Source!H198</f>
        <v>т</v>
      </c>
      <c r="E503" s="10">
        <f>Source!I198</f>
        <v>0.02</v>
      </c>
      <c r="F503" s="25">
        <f>Source!AL198+Source!AM198+Source!AO198</f>
        <v>26729.37</v>
      </c>
      <c r="G503" s="39" t="s">
        <v>3</v>
      </c>
      <c r="H503" s="25">
        <f>ROUND(Source!AC198*Source!I198, 2)+ROUND(Source!AD198*Source!I198, 2)+ROUND(Source!AF198*Source!I198, 2)</f>
        <v>534.59</v>
      </c>
      <c r="I503" s="26"/>
      <c r="J503" s="26">
        <f>IF(Source!BC198&lt;&gt; 0, Source!BC198, 1)</f>
        <v>6.53</v>
      </c>
      <c r="K503" s="25">
        <f>Source!O198</f>
        <v>3490.86</v>
      </c>
      <c r="L503" s="27"/>
      <c r="S503">
        <f>ROUND((Source!FX198/100)*((ROUND(Source!AF198*Source!I198, 2)+ROUND(Source!AE198*Source!I198, 2))), 2)</f>
        <v>0</v>
      </c>
      <c r="T503">
        <f>Source!X198</f>
        <v>0</v>
      </c>
      <c r="U503">
        <f>ROUND((Source!FY198/100)*((ROUND(Source!AF198*Source!I198, 2)+ROUND(Source!AE198*Source!I198, 2))), 2)</f>
        <v>0</v>
      </c>
      <c r="V503">
        <f>Source!Y198</f>
        <v>0</v>
      </c>
      <c r="W503">
        <f>IF(Source!BI198&lt;=1,H503, 0)</f>
        <v>534.59</v>
      </c>
      <c r="X503">
        <f>IF(Source!BI198=2,H503, 0)</f>
        <v>0</v>
      </c>
      <c r="Y503">
        <f>IF(Source!BI198=3,H503, 0)</f>
        <v>0</v>
      </c>
      <c r="Z503">
        <f>IF(Source!BI198=4,H503, 0)</f>
        <v>0</v>
      </c>
    </row>
    <row r="504" spans="1:26" ht="57" x14ac:dyDescent="0.2">
      <c r="A504" s="42" t="str">
        <f>Source!E199</f>
        <v>47,2</v>
      </c>
      <c r="B504" s="43" t="str">
        <f>Source!F199</f>
        <v>24.3.01.06-0011</v>
      </c>
      <c r="C504" s="43" t="str">
        <f>Source!G199</f>
        <v>Трубопроводы для внутренней канализации из поливинилхлоридных труб диаметром 50 мм (включая фасонные части)</v>
      </c>
      <c r="D504" s="30" t="str">
        <f>Source!H199</f>
        <v>м</v>
      </c>
      <c r="E504" s="31">
        <f>Source!I199</f>
        <v>20</v>
      </c>
      <c r="F504" s="32">
        <f>Source!AL199+Source!AM199+Source!AO199</f>
        <v>47.46</v>
      </c>
      <c r="G504" s="37" t="s">
        <v>3</v>
      </c>
      <c r="H504" s="32">
        <f>ROUND(Source!AC199*Source!I199, 2)+ROUND(Source!AD199*Source!I199, 2)+ROUND(Source!AF199*Source!I199, 2)</f>
        <v>949.2</v>
      </c>
      <c r="I504" s="33"/>
      <c r="J504" s="33">
        <f>IF(Source!BC199&lt;&gt; 0, Source!BC199, 1)</f>
        <v>6.53</v>
      </c>
      <c r="K504" s="32">
        <f>Source!O199</f>
        <v>6198.28</v>
      </c>
      <c r="L504" s="38"/>
      <c r="S504">
        <f>ROUND((Source!FX199/100)*((ROUND(Source!AF199*Source!I199, 2)+ROUND(Source!AE199*Source!I199, 2))), 2)</f>
        <v>0</v>
      </c>
      <c r="T504">
        <f>Source!X199</f>
        <v>0</v>
      </c>
      <c r="U504">
        <f>ROUND((Source!FY199/100)*((ROUND(Source!AF199*Source!I199, 2)+ROUND(Source!AE199*Source!I199, 2))), 2)</f>
        <v>0</v>
      </c>
      <c r="V504">
        <f>Source!Y199</f>
        <v>0</v>
      </c>
      <c r="W504">
        <f>IF(Source!BI199&lt;=1,H504, 0)</f>
        <v>949.2</v>
      </c>
      <c r="X504">
        <f>IF(Source!BI199=2,H504, 0)</f>
        <v>0</v>
      </c>
      <c r="Y504">
        <f>IF(Source!BI199=3,H504, 0)</f>
        <v>0</v>
      </c>
      <c r="Z504">
        <f>IF(Source!BI199=4,H504, 0)</f>
        <v>0</v>
      </c>
    </row>
    <row r="505" spans="1:26" ht="15" x14ac:dyDescent="0.25">
      <c r="G505" s="57">
        <f>H496+H497+H499+H500+H501+SUM(H503:H504)</f>
        <v>1914.53</v>
      </c>
      <c r="H505" s="57"/>
      <c r="J505" s="57">
        <f>K496+K497+K499+K500+K501+SUM(K503:K504)</f>
        <v>12504.27</v>
      </c>
      <c r="K505" s="57"/>
      <c r="L505" s="35">
        <f>Source!U197</f>
        <v>14.775199999999998</v>
      </c>
      <c r="O505" s="21">
        <f>G505</f>
        <v>1914.53</v>
      </c>
      <c r="P505" s="21">
        <f>J505</f>
        <v>12504.27</v>
      </c>
      <c r="Q505" s="21">
        <f>L505</f>
        <v>14.775199999999998</v>
      </c>
      <c r="W505">
        <f>IF(Source!BI197&lt;=1,H496+H497+H499+H500+H501, 0)</f>
        <v>430.74</v>
      </c>
      <c r="X505">
        <f>IF(Source!BI197=2,H496+H497+H499+H500+H501, 0)</f>
        <v>0</v>
      </c>
      <c r="Y505">
        <f>IF(Source!BI197=3,H496+H497+H499+H500+H501, 0)</f>
        <v>0</v>
      </c>
      <c r="Z505">
        <f>IF(Source!BI197=4,H496+H497+H499+H500+H501, 0)</f>
        <v>0</v>
      </c>
    </row>
    <row r="506" spans="1:26" ht="42.75" x14ac:dyDescent="0.2">
      <c r="A506" s="40" t="str">
        <f>Source!E200</f>
        <v>48</v>
      </c>
      <c r="B506" s="41" t="str">
        <f>Source!F200</f>
        <v>16-04-001-02</v>
      </c>
      <c r="C506" s="41" t="str">
        <f>Source!G200</f>
        <v>Прокладка трубопроводов канализации из полиэтиленовых труб высокой плотности диаметром 110 мм</v>
      </c>
      <c r="D506" s="24" t="str">
        <f>Source!H200</f>
        <v>100 м</v>
      </c>
      <c r="E506" s="10">
        <f>Source!I200</f>
        <v>0.34</v>
      </c>
      <c r="F506" s="25">
        <f>Source!AL200+Source!AM200+Source!AO200</f>
        <v>758.13</v>
      </c>
      <c r="G506" s="26"/>
      <c r="H506" s="25"/>
      <c r="I506" s="26" t="str">
        <f>Source!BO200</f>
        <v/>
      </c>
      <c r="J506" s="26"/>
      <c r="K506" s="25"/>
      <c r="L506" s="27"/>
      <c r="S506">
        <f>ROUND((Source!FX200/100)*((ROUND(Source!AF200*Source!I200, 2)+ROUND(Source!AE200*Source!I200, 2))), 2)</f>
        <v>275.7</v>
      </c>
      <c r="T506">
        <f>Source!X200</f>
        <v>1797.14</v>
      </c>
      <c r="U506">
        <f>ROUND((Source!FY200/100)*((ROUND(Source!AF200*Source!I200, 2)+ROUND(Source!AE200*Source!I200, 2))), 2)</f>
        <v>168.84</v>
      </c>
      <c r="V506">
        <f>Source!Y200</f>
        <v>1109.54</v>
      </c>
    </row>
    <row r="507" spans="1:26" ht="14.25" x14ac:dyDescent="0.2">
      <c r="A507" s="40"/>
      <c r="B507" s="41"/>
      <c r="C507" s="41" t="s">
        <v>1378</v>
      </c>
      <c r="D507" s="24"/>
      <c r="E507" s="10"/>
      <c r="F507" s="25">
        <f>Source!AO200</f>
        <v>611.07000000000005</v>
      </c>
      <c r="G507" s="26" t="str">
        <f>Source!DG200</f>
        <v>)*1,15</v>
      </c>
      <c r="H507" s="25">
        <f>ROUND(Source!AF200*Source!I200, 2)</f>
        <v>238.93</v>
      </c>
      <c r="I507" s="26"/>
      <c r="J507" s="26">
        <f>IF(Source!BA200&lt;&gt; 0, Source!BA200, 1)</f>
        <v>6.53</v>
      </c>
      <c r="K507" s="25">
        <f>Source!S200</f>
        <v>1560.2</v>
      </c>
      <c r="L507" s="27"/>
      <c r="R507">
        <f>H507</f>
        <v>238.93</v>
      </c>
    </row>
    <row r="508" spans="1:26" ht="14.25" x14ac:dyDescent="0.2">
      <c r="A508" s="40"/>
      <c r="B508" s="41"/>
      <c r="C508" s="41" t="s">
        <v>272</v>
      </c>
      <c r="D508" s="24"/>
      <c r="E508" s="10"/>
      <c r="F508" s="25">
        <f>Source!AM200</f>
        <v>6.14</v>
      </c>
      <c r="G508" s="26" t="str">
        <f>Source!DE200</f>
        <v>)*1,25</v>
      </c>
      <c r="H508" s="25">
        <f>ROUND(Source!AD200*Source!I200, 2)</f>
        <v>2.61</v>
      </c>
      <c r="I508" s="26"/>
      <c r="J508" s="26">
        <f>IF(Source!BB200&lt;&gt; 0, Source!BB200, 1)</f>
        <v>6.53</v>
      </c>
      <c r="K508" s="25">
        <f>Source!Q200</f>
        <v>17.05</v>
      </c>
      <c r="L508" s="27"/>
    </row>
    <row r="509" spans="1:26" ht="14.25" x14ac:dyDescent="0.2">
      <c r="A509" s="40"/>
      <c r="B509" s="41"/>
      <c r="C509" s="41" t="s">
        <v>1379</v>
      </c>
      <c r="D509" s="24"/>
      <c r="E509" s="10"/>
      <c r="F509" s="25">
        <f>Source!AN200</f>
        <v>0.91</v>
      </c>
      <c r="G509" s="26" t="str">
        <f>Source!DF200</f>
        <v>)*1,25</v>
      </c>
      <c r="H509" s="28">
        <f>ROUND(Source!AE200*Source!I200, 2)</f>
        <v>0.39</v>
      </c>
      <c r="I509" s="26"/>
      <c r="J509" s="26">
        <f>IF(Source!BS200&lt;&gt; 0, Source!BS200, 1)</f>
        <v>6.53</v>
      </c>
      <c r="K509" s="28">
        <f>Source!R200</f>
        <v>2.5299999999999998</v>
      </c>
      <c r="L509" s="27"/>
      <c r="R509">
        <f>H509</f>
        <v>0.39</v>
      </c>
    </row>
    <row r="510" spans="1:26" ht="14.25" x14ac:dyDescent="0.2">
      <c r="A510" s="40"/>
      <c r="B510" s="41"/>
      <c r="C510" s="41" t="s">
        <v>1385</v>
      </c>
      <c r="D510" s="24"/>
      <c r="E510" s="10"/>
      <c r="F510" s="25">
        <f>Source!AL200</f>
        <v>140.91999999999999</v>
      </c>
      <c r="G510" s="26" t="str">
        <f>Source!DD200</f>
        <v/>
      </c>
      <c r="H510" s="25">
        <f>ROUND(Source!AC200*Source!I200, 2)</f>
        <v>47.91</v>
      </c>
      <c r="I510" s="26"/>
      <c r="J510" s="26">
        <f>IF(Source!BC200&lt;&gt; 0, Source!BC200, 1)</f>
        <v>6.53</v>
      </c>
      <c r="K510" s="25">
        <f>Source!P200</f>
        <v>312.87</v>
      </c>
      <c r="L510" s="27"/>
    </row>
    <row r="511" spans="1:26" ht="14.25" x14ac:dyDescent="0.2">
      <c r="A511" s="40"/>
      <c r="B511" s="41"/>
      <c r="C511" s="41" t="s">
        <v>1380</v>
      </c>
      <c r="D511" s="24" t="s">
        <v>1381</v>
      </c>
      <c r="E511" s="10">
        <f>Source!BZ200</f>
        <v>128</v>
      </c>
      <c r="F511" s="58" t="str">
        <f>CONCATENATE(" )", Source!DL200, Source!FT200, "=", Source!FX200)</f>
        <v xml:space="preserve"> )*0,9=115,2</v>
      </c>
      <c r="G511" s="59"/>
      <c r="H511" s="25">
        <f>SUM(S506:S515)</f>
        <v>275.7</v>
      </c>
      <c r="I511" s="29"/>
      <c r="J511" s="23">
        <f>Source!AT200</f>
        <v>115</v>
      </c>
      <c r="K511" s="25">
        <f>SUM(T506:T515)</f>
        <v>1797.14</v>
      </c>
      <c r="L511" s="27"/>
    </row>
    <row r="512" spans="1:26" ht="14.25" x14ac:dyDescent="0.2">
      <c r="A512" s="40"/>
      <c r="B512" s="41"/>
      <c r="C512" s="41" t="s">
        <v>1382</v>
      </c>
      <c r="D512" s="24" t="s">
        <v>1381</v>
      </c>
      <c r="E512" s="10">
        <f>Source!CA200</f>
        <v>83</v>
      </c>
      <c r="F512" s="58" t="str">
        <f>CONCATENATE(" )", Source!DM200, Source!FU200, "=", Source!FY200)</f>
        <v xml:space="preserve"> )*0,85=70,55</v>
      </c>
      <c r="G512" s="59"/>
      <c r="H512" s="25">
        <f>SUM(U506:U515)</f>
        <v>168.84</v>
      </c>
      <c r="I512" s="29"/>
      <c r="J512" s="23">
        <f>Source!AU200</f>
        <v>71</v>
      </c>
      <c r="K512" s="25">
        <f>SUM(V506:V515)</f>
        <v>1109.54</v>
      </c>
      <c r="L512" s="27"/>
    </row>
    <row r="513" spans="1:26" ht="14.25" x14ac:dyDescent="0.2">
      <c r="A513" s="40"/>
      <c r="B513" s="41"/>
      <c r="C513" s="41" t="s">
        <v>1383</v>
      </c>
      <c r="D513" s="24" t="s">
        <v>1384</v>
      </c>
      <c r="E513" s="10">
        <f>Source!AQ200</f>
        <v>61.6</v>
      </c>
      <c r="F513" s="25"/>
      <c r="G513" s="26" t="str">
        <f>Source!DI200</f>
        <v>)*1,15</v>
      </c>
      <c r="H513" s="25"/>
      <c r="I513" s="26"/>
      <c r="J513" s="26"/>
      <c r="K513" s="25"/>
      <c r="L513" s="36">
        <f>Source!U200</f>
        <v>24.085599999999999</v>
      </c>
    </row>
    <row r="514" spans="1:26" ht="42.75" x14ac:dyDescent="0.2">
      <c r="A514" s="40" t="str">
        <f>Source!E201</f>
        <v>48,1</v>
      </c>
      <c r="B514" s="41" t="str">
        <f>Source!F201</f>
        <v>24.3.01.06-0012</v>
      </c>
      <c r="C514" s="41" t="str">
        <f>Source!G201</f>
        <v>Трубопроводы для внутренней канализации из поливинилхлоридных труб диаметром 100 мм</v>
      </c>
      <c r="D514" s="24" t="str">
        <f>Source!H201</f>
        <v>м</v>
      </c>
      <c r="E514" s="10">
        <f>Source!I201</f>
        <v>34</v>
      </c>
      <c r="F514" s="25">
        <f>Source!AL201+Source!AM201+Source!AO201</f>
        <v>104.07</v>
      </c>
      <c r="G514" s="39" t="s">
        <v>3</v>
      </c>
      <c r="H514" s="25">
        <f>ROUND(Source!AC201*Source!I201, 2)+ROUND(Source!AD201*Source!I201, 2)+ROUND(Source!AF201*Source!I201, 2)</f>
        <v>3538.38</v>
      </c>
      <c r="I514" s="26"/>
      <c r="J514" s="26">
        <f>IF(Source!BC201&lt;&gt; 0, Source!BC201, 1)</f>
        <v>6.53</v>
      </c>
      <c r="K514" s="25">
        <f>Source!O201</f>
        <v>23105.62</v>
      </c>
      <c r="L514" s="27"/>
      <c r="S514">
        <f>ROUND((Source!FX201/100)*((ROUND(Source!AF201*Source!I201, 2)+ROUND(Source!AE201*Source!I201, 2))), 2)</f>
        <v>0</v>
      </c>
      <c r="T514">
        <f>Source!X201</f>
        <v>0</v>
      </c>
      <c r="U514">
        <f>ROUND((Source!FY201/100)*((ROUND(Source!AF201*Source!I201, 2)+ROUND(Source!AE201*Source!I201, 2))), 2)</f>
        <v>0</v>
      </c>
      <c r="V514">
        <f>Source!Y201</f>
        <v>0</v>
      </c>
      <c r="W514">
        <f>IF(Source!BI201&lt;=1,H514, 0)</f>
        <v>3538.38</v>
      </c>
      <c r="X514">
        <f>IF(Source!BI201=2,H514, 0)</f>
        <v>0</v>
      </c>
      <c r="Y514">
        <f>IF(Source!BI201=3,H514, 0)</f>
        <v>0</v>
      </c>
      <c r="Z514">
        <f>IF(Source!BI201=4,H514, 0)</f>
        <v>0</v>
      </c>
    </row>
    <row r="515" spans="1:26" ht="28.5" x14ac:dyDescent="0.2">
      <c r="A515" s="42" t="str">
        <f>Source!E202</f>
        <v>48,2</v>
      </c>
      <c r="B515" s="43" t="str">
        <f>Source!F202</f>
        <v>24.3.05.12-0001</v>
      </c>
      <c r="C515" s="43" t="str">
        <f>Source!G202</f>
        <v>Ревизия полипропиленовая с крышкой диаметром 100 мм</v>
      </c>
      <c r="D515" s="30" t="str">
        <f>Source!H202</f>
        <v>шт.</v>
      </c>
      <c r="E515" s="31">
        <f>Source!I202</f>
        <v>5</v>
      </c>
      <c r="F515" s="32">
        <f>Source!AL202+Source!AM202+Source!AO202</f>
        <v>15.18</v>
      </c>
      <c r="G515" s="37" t="s">
        <v>3</v>
      </c>
      <c r="H515" s="32">
        <f>ROUND(Source!AC202*Source!I202, 2)+ROUND(Source!AD202*Source!I202, 2)+ROUND(Source!AF202*Source!I202, 2)</f>
        <v>75.900000000000006</v>
      </c>
      <c r="I515" s="33"/>
      <c r="J515" s="33">
        <f>IF(Source!BC202&lt;&gt; 0, Source!BC202, 1)</f>
        <v>6.53</v>
      </c>
      <c r="K515" s="32">
        <f>Source!O202</f>
        <v>495.63</v>
      </c>
      <c r="L515" s="38"/>
      <c r="S515">
        <f>ROUND((Source!FX202/100)*((ROUND(Source!AF202*Source!I202, 2)+ROUND(Source!AE202*Source!I202, 2))), 2)</f>
        <v>0</v>
      </c>
      <c r="T515">
        <f>Source!X202</f>
        <v>0</v>
      </c>
      <c r="U515">
        <f>ROUND((Source!FY202/100)*((ROUND(Source!AF202*Source!I202, 2)+ROUND(Source!AE202*Source!I202, 2))), 2)</f>
        <v>0</v>
      </c>
      <c r="V515">
        <f>Source!Y202</f>
        <v>0</v>
      </c>
      <c r="W515">
        <f>IF(Source!BI202&lt;=1,H515, 0)</f>
        <v>75.900000000000006</v>
      </c>
      <c r="X515">
        <f>IF(Source!BI202=2,H515, 0)</f>
        <v>0</v>
      </c>
      <c r="Y515">
        <f>IF(Source!BI202=3,H515, 0)</f>
        <v>0</v>
      </c>
      <c r="Z515">
        <f>IF(Source!BI202=4,H515, 0)</f>
        <v>0</v>
      </c>
    </row>
    <row r="516" spans="1:26" ht="15" x14ac:dyDescent="0.25">
      <c r="G516" s="57">
        <f>H507+H508+H510+H511+H512+SUM(H514:H515)</f>
        <v>4348.2700000000004</v>
      </c>
      <c r="H516" s="57"/>
      <c r="J516" s="57">
        <f>K507+K508+K510+K511+K512+SUM(K514:K515)</f>
        <v>28398.05</v>
      </c>
      <c r="K516" s="57"/>
      <c r="L516" s="35">
        <f>Source!U200</f>
        <v>24.085599999999999</v>
      </c>
      <c r="O516" s="21">
        <f>G516</f>
        <v>4348.2700000000004</v>
      </c>
      <c r="P516" s="21">
        <f>J516</f>
        <v>28398.05</v>
      </c>
      <c r="Q516" s="21">
        <f>L516</f>
        <v>24.085599999999999</v>
      </c>
      <c r="W516">
        <f>IF(Source!BI200&lt;=1,H507+H508+H510+H511+H512, 0)</f>
        <v>733.99000000000012</v>
      </c>
      <c r="X516">
        <f>IF(Source!BI200=2,H507+H508+H510+H511+H512, 0)</f>
        <v>0</v>
      </c>
      <c r="Y516">
        <f>IF(Source!BI200=3,H507+H508+H510+H511+H512, 0)</f>
        <v>0</v>
      </c>
      <c r="Z516">
        <f>IF(Source!BI200=4,H507+H508+H510+H511+H512, 0)</f>
        <v>0</v>
      </c>
    </row>
    <row r="517" spans="1:26" ht="42.75" x14ac:dyDescent="0.2">
      <c r="A517" s="40" t="str">
        <f>Source!E203</f>
        <v>49</v>
      </c>
      <c r="B517" s="41" t="str">
        <f>Source!F203</f>
        <v>16-07-004-02</v>
      </c>
      <c r="C517" s="41" t="str">
        <f>Source!G203</f>
        <v>Врезка в действующие внутренние сети трубопроводов канализации диаметром 100 мм</v>
      </c>
      <c r="D517" s="24" t="str">
        <f>Source!H203</f>
        <v>ШТ</v>
      </c>
      <c r="E517" s="10">
        <f>Source!I203</f>
        <v>5</v>
      </c>
      <c r="F517" s="25">
        <f>Source!AL203+Source!AM203+Source!AO203</f>
        <v>212.43</v>
      </c>
      <c r="G517" s="26"/>
      <c r="H517" s="25"/>
      <c r="I517" s="26" t="str">
        <f>Source!BO203</f>
        <v/>
      </c>
      <c r="J517" s="26"/>
      <c r="K517" s="25"/>
      <c r="L517" s="27"/>
      <c r="S517">
        <f>ROUND((Source!FX203/100)*((ROUND(Source!AF203*Source!I203, 2)+ROUND(Source!AE203*Source!I203, 2))), 2)</f>
        <v>506.02</v>
      </c>
      <c r="T517">
        <f>Source!X203</f>
        <v>3298.56</v>
      </c>
      <c r="U517">
        <f>ROUND((Source!FY203/100)*((ROUND(Source!AF203*Source!I203, 2)+ROUND(Source!AE203*Source!I203, 2))), 2)</f>
        <v>309.89</v>
      </c>
      <c r="V517">
        <f>Source!Y203</f>
        <v>2036.5</v>
      </c>
    </row>
    <row r="518" spans="1:26" ht="14.25" x14ac:dyDescent="0.2">
      <c r="A518" s="40"/>
      <c r="B518" s="41"/>
      <c r="C518" s="41" t="s">
        <v>1378</v>
      </c>
      <c r="D518" s="24"/>
      <c r="E518" s="10"/>
      <c r="F518" s="25">
        <f>Source!AO203</f>
        <v>76.260000000000005</v>
      </c>
      <c r="G518" s="26" t="str">
        <f>Source!DG203</f>
        <v>)*1,15</v>
      </c>
      <c r="H518" s="25">
        <f>ROUND(Source!AF203*Source!I203, 2)</f>
        <v>438.5</v>
      </c>
      <c r="I518" s="26"/>
      <c r="J518" s="26">
        <f>IF(Source!BA203&lt;&gt; 0, Source!BA203, 1)</f>
        <v>6.53</v>
      </c>
      <c r="K518" s="25">
        <f>Source!S203</f>
        <v>2863.41</v>
      </c>
      <c r="L518" s="27"/>
      <c r="R518">
        <f>H518</f>
        <v>438.5</v>
      </c>
    </row>
    <row r="519" spans="1:26" ht="14.25" x14ac:dyDescent="0.2">
      <c r="A519" s="40"/>
      <c r="B519" s="41"/>
      <c r="C519" s="41" t="s">
        <v>272</v>
      </c>
      <c r="D519" s="24"/>
      <c r="E519" s="10"/>
      <c r="F519" s="25">
        <f>Source!AM203</f>
        <v>0.66</v>
      </c>
      <c r="G519" s="26" t="str">
        <f>Source!DE203</f>
        <v>)*1,25</v>
      </c>
      <c r="H519" s="25">
        <f>ROUND(Source!AD203*Source!I203, 2)</f>
        <v>4.1500000000000004</v>
      </c>
      <c r="I519" s="26"/>
      <c r="J519" s="26">
        <f>IF(Source!BB203&lt;&gt; 0, Source!BB203, 1)</f>
        <v>6.53</v>
      </c>
      <c r="K519" s="25">
        <f>Source!Q203</f>
        <v>27.1</v>
      </c>
      <c r="L519" s="27"/>
    </row>
    <row r="520" spans="1:26" ht="14.25" x14ac:dyDescent="0.2">
      <c r="A520" s="40"/>
      <c r="B520" s="41"/>
      <c r="C520" s="41" t="s">
        <v>1379</v>
      </c>
      <c r="D520" s="24"/>
      <c r="E520" s="10"/>
      <c r="F520" s="25">
        <f>Source!AN203</f>
        <v>0.12</v>
      </c>
      <c r="G520" s="26" t="str">
        <f>Source!DF203</f>
        <v>)*1,25</v>
      </c>
      <c r="H520" s="28">
        <f>ROUND(Source!AE203*Source!I203, 2)</f>
        <v>0.75</v>
      </c>
      <c r="I520" s="26"/>
      <c r="J520" s="26">
        <f>IF(Source!BS203&lt;&gt; 0, Source!BS203, 1)</f>
        <v>6.53</v>
      </c>
      <c r="K520" s="28">
        <f>Source!R203</f>
        <v>4.9000000000000004</v>
      </c>
      <c r="L520" s="27"/>
      <c r="R520">
        <f>H520</f>
        <v>0.75</v>
      </c>
    </row>
    <row r="521" spans="1:26" ht="14.25" x14ac:dyDescent="0.2">
      <c r="A521" s="40"/>
      <c r="B521" s="41"/>
      <c r="C521" s="41" t="s">
        <v>1385</v>
      </c>
      <c r="D521" s="24"/>
      <c r="E521" s="10"/>
      <c r="F521" s="25">
        <f>Source!AL203</f>
        <v>135.51</v>
      </c>
      <c r="G521" s="26" t="str">
        <f>Source!DD203</f>
        <v/>
      </c>
      <c r="H521" s="25">
        <f>ROUND(Source!AC203*Source!I203, 2)</f>
        <v>677.55</v>
      </c>
      <c r="I521" s="26"/>
      <c r="J521" s="26">
        <f>IF(Source!BC203&lt;&gt; 0, Source!BC203, 1)</f>
        <v>6.53</v>
      </c>
      <c r="K521" s="25">
        <f>Source!P203</f>
        <v>4424.3999999999996</v>
      </c>
      <c r="L521" s="27"/>
    </row>
    <row r="522" spans="1:26" ht="14.25" x14ac:dyDescent="0.2">
      <c r="A522" s="40"/>
      <c r="B522" s="41"/>
      <c r="C522" s="41" t="s">
        <v>1380</v>
      </c>
      <c r="D522" s="24" t="s">
        <v>1381</v>
      </c>
      <c r="E522" s="10">
        <f>Source!BZ203</f>
        <v>128</v>
      </c>
      <c r="F522" s="58" t="str">
        <f>CONCATENATE(" )", Source!DL203, Source!FT203, "=", Source!FX203)</f>
        <v xml:space="preserve"> )*0,9=115,2</v>
      </c>
      <c r="G522" s="59"/>
      <c r="H522" s="25">
        <f>SUM(S517:S524)</f>
        <v>506.02</v>
      </c>
      <c r="I522" s="29"/>
      <c r="J522" s="23">
        <f>Source!AT203</f>
        <v>115</v>
      </c>
      <c r="K522" s="25">
        <f>SUM(T517:T524)</f>
        <v>3298.56</v>
      </c>
      <c r="L522" s="27"/>
    </row>
    <row r="523" spans="1:26" ht="14.25" x14ac:dyDescent="0.2">
      <c r="A523" s="40"/>
      <c r="B523" s="41"/>
      <c r="C523" s="41" t="s">
        <v>1382</v>
      </c>
      <c r="D523" s="24" t="s">
        <v>1381</v>
      </c>
      <c r="E523" s="10">
        <f>Source!CA203</f>
        <v>83</v>
      </c>
      <c r="F523" s="58" t="str">
        <f>CONCATENATE(" )", Source!DM203, Source!FU203, "=", Source!FY203)</f>
        <v xml:space="preserve"> )*0,85=70,55</v>
      </c>
      <c r="G523" s="59"/>
      <c r="H523" s="25">
        <f>SUM(U517:U524)</f>
        <v>309.89</v>
      </c>
      <c r="I523" s="29"/>
      <c r="J523" s="23">
        <f>Source!AU203</f>
        <v>71</v>
      </c>
      <c r="K523" s="25">
        <f>SUM(V517:V524)</f>
        <v>2036.5</v>
      </c>
      <c r="L523" s="27"/>
    </row>
    <row r="524" spans="1:26" ht="14.25" x14ac:dyDescent="0.2">
      <c r="A524" s="42"/>
      <c r="B524" s="43"/>
      <c r="C524" s="43" t="s">
        <v>1383</v>
      </c>
      <c r="D524" s="30" t="s">
        <v>1384</v>
      </c>
      <c r="E524" s="31">
        <f>Source!AQ203</f>
        <v>8.94</v>
      </c>
      <c r="F524" s="32"/>
      <c r="G524" s="33" t="str">
        <f>Source!DI203</f>
        <v>)*1,15</v>
      </c>
      <c r="H524" s="32"/>
      <c r="I524" s="33"/>
      <c r="J524" s="33"/>
      <c r="K524" s="32"/>
      <c r="L524" s="34">
        <f>Source!U203</f>
        <v>51.404999999999994</v>
      </c>
    </row>
    <row r="525" spans="1:26" ht="15" x14ac:dyDescent="0.25">
      <c r="G525" s="57">
        <f>H518+H519+H521+H522+H523</f>
        <v>1936.1099999999997</v>
      </c>
      <c r="H525" s="57"/>
      <c r="J525" s="57">
        <f>K518+K519+K521+K522+K523</f>
        <v>12649.97</v>
      </c>
      <c r="K525" s="57"/>
      <c r="L525" s="35">
        <f>Source!U203</f>
        <v>51.404999999999994</v>
      </c>
      <c r="O525" s="21">
        <f>G525</f>
        <v>1936.1099999999997</v>
      </c>
      <c r="P525" s="21">
        <f>J525</f>
        <v>12649.97</v>
      </c>
      <c r="Q525" s="21">
        <f>L525</f>
        <v>51.404999999999994</v>
      </c>
      <c r="W525">
        <f>IF(Source!BI203&lt;=1,H518+H519+H521+H522+H523, 0)</f>
        <v>1936.1099999999997</v>
      </c>
      <c r="X525">
        <f>IF(Source!BI203=2,H518+H519+H521+H522+H523, 0)</f>
        <v>0</v>
      </c>
      <c r="Y525">
        <f>IF(Source!BI203=3,H518+H519+H521+H522+H523, 0)</f>
        <v>0</v>
      </c>
      <c r="Z525">
        <f>IF(Source!BI203=4,H518+H519+H521+H522+H523, 0)</f>
        <v>0</v>
      </c>
    </row>
    <row r="527" spans="1:26" ht="15" x14ac:dyDescent="0.25">
      <c r="A527" s="62" t="str">
        <f>CONCATENATE("Итого по разделу: ",IF(Source!G205&lt;&gt;"Новый раздел", Source!G205, ""))</f>
        <v>Итого по разделу: 3 Канализация</v>
      </c>
      <c r="B527" s="62"/>
      <c r="C527" s="62"/>
      <c r="D527" s="62"/>
      <c r="E527" s="62"/>
      <c r="F527" s="62"/>
      <c r="G527" s="61">
        <f>SUM(O415:O526)</f>
        <v>16343.77</v>
      </c>
      <c r="H527" s="61"/>
      <c r="I527" s="22"/>
      <c r="J527" s="61">
        <f>SUM(P415:P526)</f>
        <v>106743.12</v>
      </c>
      <c r="K527" s="61"/>
      <c r="L527" s="35">
        <f>SUM(Q415:Q526)</f>
        <v>160.67139999999998</v>
      </c>
    </row>
    <row r="530" spans="1:26" ht="14.25" x14ac:dyDescent="0.2">
      <c r="C530" s="56" t="str">
        <f>Source!H233</f>
        <v>Итого</v>
      </c>
      <c r="D530" s="56"/>
      <c r="E530" s="56"/>
      <c r="F530" s="56"/>
      <c r="G530" s="56"/>
      <c r="H530" s="56"/>
      <c r="I530" s="56"/>
      <c r="J530" s="48">
        <f>IF(Source!F233=0, "", Source!F233)</f>
        <v>106743.12</v>
      </c>
      <c r="K530" s="48"/>
    </row>
    <row r="532" spans="1:26" ht="16.5" x14ac:dyDescent="0.25">
      <c r="A532" s="60" t="str">
        <f>CONCATENATE("Раздел: ",IF(Source!G237&lt;&gt;"Новый раздел", Source!G237, ""))</f>
        <v>Раздел: 4 Отопление</v>
      </c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</row>
    <row r="533" spans="1:26" ht="28.5" x14ac:dyDescent="0.2">
      <c r="A533" s="40" t="str">
        <f>Source!E241</f>
        <v>50</v>
      </c>
      <c r="B533" s="41" t="str">
        <f>Source!F241</f>
        <v>65-19-5</v>
      </c>
      <c r="C533" s="41" t="str">
        <f>Source!G241</f>
        <v>Демонтаж конвекторов (1 конв.=1,27 экм)</v>
      </c>
      <c r="D533" s="24" t="str">
        <f>Source!H241</f>
        <v>100 экм</v>
      </c>
      <c r="E533" s="10">
        <f>Source!I241</f>
        <v>0.15240000000000001</v>
      </c>
      <c r="F533" s="25">
        <f>Source!AL241+Source!AM241+Source!AO241</f>
        <v>150.27000000000001</v>
      </c>
      <c r="G533" s="26"/>
      <c r="H533" s="25"/>
      <c r="I533" s="26" t="str">
        <f>Source!BO241</f>
        <v/>
      </c>
      <c r="J533" s="26"/>
      <c r="K533" s="25"/>
      <c r="L533" s="27"/>
      <c r="S533">
        <f>ROUND((Source!FX241/100)*((ROUND(Source!AF241*Source!I241, 2)+ROUND(Source!AE241*Source!I241, 2))), 2)</f>
        <v>16.55</v>
      </c>
      <c r="T533">
        <f>Source!X241</f>
        <v>108.05</v>
      </c>
      <c r="U533">
        <f>ROUND((Source!FY241/100)*((ROUND(Source!AF241*Source!I241, 2)+ROUND(Source!AE241*Source!I241, 2))), 2)</f>
        <v>11.18</v>
      </c>
      <c r="V533">
        <f>Source!Y241</f>
        <v>73.010000000000005</v>
      </c>
    </row>
    <row r="534" spans="1:26" ht="14.25" x14ac:dyDescent="0.2">
      <c r="A534" s="40"/>
      <c r="B534" s="41"/>
      <c r="C534" s="41" t="s">
        <v>1378</v>
      </c>
      <c r="D534" s="24"/>
      <c r="E534" s="10"/>
      <c r="F534" s="25">
        <f>Source!AO241</f>
        <v>144.02000000000001</v>
      </c>
      <c r="G534" s="26" t="str">
        <f>Source!DG241</f>
        <v/>
      </c>
      <c r="H534" s="25">
        <f>ROUND(Source!AF241*Source!I241, 2)</f>
        <v>21.95</v>
      </c>
      <c r="I534" s="26"/>
      <c r="J534" s="26">
        <f>IF(Source!BA241&lt;&gt; 0, Source!BA241, 1)</f>
        <v>6.53</v>
      </c>
      <c r="K534" s="25">
        <f>Source!S241</f>
        <v>143.32</v>
      </c>
      <c r="L534" s="27"/>
      <c r="R534">
        <f>H534</f>
        <v>21.95</v>
      </c>
    </row>
    <row r="535" spans="1:26" ht="14.25" x14ac:dyDescent="0.2">
      <c r="A535" s="40"/>
      <c r="B535" s="41"/>
      <c r="C535" s="41" t="s">
        <v>272</v>
      </c>
      <c r="D535" s="24"/>
      <c r="E535" s="10"/>
      <c r="F535" s="25">
        <f>Source!AM241</f>
        <v>6.25</v>
      </c>
      <c r="G535" s="26" t="str">
        <f>Source!DE241</f>
        <v/>
      </c>
      <c r="H535" s="25">
        <f>ROUND(Source!AD241*Source!I241, 2)</f>
        <v>0.95</v>
      </c>
      <c r="I535" s="26"/>
      <c r="J535" s="26">
        <f>IF(Source!BB241&lt;&gt; 0, Source!BB241, 1)</f>
        <v>6.53</v>
      </c>
      <c r="K535" s="25">
        <f>Source!Q241</f>
        <v>6.22</v>
      </c>
      <c r="L535" s="27"/>
    </row>
    <row r="536" spans="1:26" ht="14.25" x14ac:dyDescent="0.2">
      <c r="A536" s="40"/>
      <c r="B536" s="41"/>
      <c r="C536" s="41" t="s">
        <v>1379</v>
      </c>
      <c r="D536" s="24"/>
      <c r="E536" s="10"/>
      <c r="F536" s="25">
        <f>Source!AN241</f>
        <v>2.7</v>
      </c>
      <c r="G536" s="26" t="str">
        <f>Source!DF241</f>
        <v/>
      </c>
      <c r="H536" s="28">
        <f>ROUND(Source!AE241*Source!I241, 2)</f>
        <v>0.41</v>
      </c>
      <c r="I536" s="26"/>
      <c r="J536" s="26">
        <f>IF(Source!BS241&lt;&gt; 0, Source!BS241, 1)</f>
        <v>6.53</v>
      </c>
      <c r="K536" s="28">
        <f>Source!R241</f>
        <v>2.69</v>
      </c>
      <c r="L536" s="27"/>
      <c r="R536">
        <f>H536</f>
        <v>0.41</v>
      </c>
    </row>
    <row r="537" spans="1:26" ht="14.25" x14ac:dyDescent="0.2">
      <c r="A537" s="40"/>
      <c r="B537" s="41"/>
      <c r="C537" s="41" t="s">
        <v>1380</v>
      </c>
      <c r="D537" s="24" t="s">
        <v>1381</v>
      </c>
      <c r="E537" s="10">
        <f>Source!BZ241</f>
        <v>74</v>
      </c>
      <c r="F537" s="44"/>
      <c r="G537" s="26"/>
      <c r="H537" s="25">
        <f>SUM(S533:S539)</f>
        <v>16.55</v>
      </c>
      <c r="I537" s="29"/>
      <c r="J537" s="23">
        <f>Source!AT241</f>
        <v>74</v>
      </c>
      <c r="K537" s="25">
        <f>SUM(T533:T539)</f>
        <v>108.05</v>
      </c>
      <c r="L537" s="27"/>
    </row>
    <row r="538" spans="1:26" ht="14.25" x14ac:dyDescent="0.2">
      <c r="A538" s="40"/>
      <c r="B538" s="41"/>
      <c r="C538" s="41" t="s">
        <v>1382</v>
      </c>
      <c r="D538" s="24" t="s">
        <v>1381</v>
      </c>
      <c r="E538" s="10">
        <f>Source!CA241</f>
        <v>50</v>
      </c>
      <c r="F538" s="44"/>
      <c r="G538" s="26"/>
      <c r="H538" s="25">
        <f>SUM(U533:U539)</f>
        <v>11.18</v>
      </c>
      <c r="I538" s="29"/>
      <c r="J538" s="23">
        <f>Source!AU241</f>
        <v>50</v>
      </c>
      <c r="K538" s="25">
        <f>SUM(V533:V539)</f>
        <v>73.010000000000005</v>
      </c>
      <c r="L538" s="27"/>
    </row>
    <row r="539" spans="1:26" ht="14.25" x14ac:dyDescent="0.2">
      <c r="A539" s="42"/>
      <c r="B539" s="43"/>
      <c r="C539" s="43" t="s">
        <v>1383</v>
      </c>
      <c r="D539" s="30" t="s">
        <v>1384</v>
      </c>
      <c r="E539" s="31">
        <f>Source!AQ241</f>
        <v>18.3</v>
      </c>
      <c r="F539" s="32"/>
      <c r="G539" s="33" t="str">
        <f>Source!DI241</f>
        <v/>
      </c>
      <c r="H539" s="32"/>
      <c r="I539" s="33"/>
      <c r="J539" s="33"/>
      <c r="K539" s="32"/>
      <c r="L539" s="34">
        <f>Source!U241</f>
        <v>2.7889200000000001</v>
      </c>
    </row>
    <row r="540" spans="1:26" ht="15" x14ac:dyDescent="0.25">
      <c r="G540" s="57">
        <f>H534+H535+H537+H538</f>
        <v>50.63</v>
      </c>
      <c r="H540" s="57"/>
      <c r="J540" s="57">
        <f>K534+K535+K537+K538</f>
        <v>330.59999999999997</v>
      </c>
      <c r="K540" s="57"/>
      <c r="L540" s="35">
        <f>Source!U241</f>
        <v>2.7889200000000001</v>
      </c>
      <c r="O540" s="21">
        <f>G540</f>
        <v>50.63</v>
      </c>
      <c r="P540" s="21">
        <f>J540</f>
        <v>330.59999999999997</v>
      </c>
      <c r="Q540" s="21">
        <f>L540</f>
        <v>2.7889200000000001</v>
      </c>
      <c r="W540">
        <f>IF(Source!BI241&lt;=1,H534+H535+H537+H538, 0)</f>
        <v>50.63</v>
      </c>
      <c r="X540">
        <f>IF(Source!BI241=2,H534+H535+H537+H538, 0)</f>
        <v>0</v>
      </c>
      <c r="Y540">
        <f>IF(Source!BI241=3,H534+H535+H537+H538, 0)</f>
        <v>0</v>
      </c>
      <c r="Z540">
        <f>IF(Source!BI241=4,H534+H535+H537+H538, 0)</f>
        <v>0</v>
      </c>
    </row>
    <row r="541" spans="1:26" ht="57" x14ac:dyDescent="0.2">
      <c r="A541" s="40" t="str">
        <f>Source!E242</f>
        <v>51</v>
      </c>
      <c r="B541" s="41" t="str">
        <f>Source!F242</f>
        <v>65-14-1</v>
      </c>
      <c r="C541" s="41" t="str">
        <f>Source!G242</f>
        <v>Разборка трубопроводов из водогазопроводных труб в зданиях и сооружениях на резьбе диаметром до 32 мм</v>
      </c>
      <c r="D541" s="24" t="str">
        <f>Source!H242</f>
        <v>100 м</v>
      </c>
      <c r="E541" s="10">
        <f>Source!I242</f>
        <v>0.62</v>
      </c>
      <c r="F541" s="25">
        <f>Source!AL242+Source!AM242+Source!AO242</f>
        <v>322.43</v>
      </c>
      <c r="G541" s="26"/>
      <c r="H541" s="25"/>
      <c r="I541" s="26" t="str">
        <f>Source!BO242</f>
        <v/>
      </c>
      <c r="J541" s="26"/>
      <c r="K541" s="25"/>
      <c r="L541" s="27"/>
      <c r="S541">
        <f>ROUND((Source!FX242/100)*((ROUND(Source!AF242*Source!I242, 2)+ROUND(Source!AE242*Source!I242, 2))), 2)</f>
        <v>147.93</v>
      </c>
      <c r="T541">
        <f>Source!X242</f>
        <v>965.99</v>
      </c>
      <c r="U541">
        <f>ROUND((Source!FY242/100)*((ROUND(Source!AF242*Source!I242, 2)+ROUND(Source!AE242*Source!I242, 2))), 2)</f>
        <v>99.96</v>
      </c>
      <c r="V541">
        <f>Source!Y242</f>
        <v>652.70000000000005</v>
      </c>
    </row>
    <row r="542" spans="1:26" ht="14.25" x14ac:dyDescent="0.2">
      <c r="A542" s="40"/>
      <c r="B542" s="41"/>
      <c r="C542" s="41" t="s">
        <v>1378</v>
      </c>
      <c r="D542" s="24"/>
      <c r="E542" s="10"/>
      <c r="F542" s="25">
        <f>Source!AO242</f>
        <v>322.43</v>
      </c>
      <c r="G542" s="26" t="str">
        <f>Source!DG242</f>
        <v/>
      </c>
      <c r="H542" s="25">
        <f>ROUND(Source!AF242*Source!I242, 2)</f>
        <v>199.91</v>
      </c>
      <c r="I542" s="26"/>
      <c r="J542" s="26">
        <f>IF(Source!BA242&lt;&gt; 0, Source!BA242, 1)</f>
        <v>6.53</v>
      </c>
      <c r="K542" s="25">
        <f>Source!S242</f>
        <v>1305.3900000000001</v>
      </c>
      <c r="L542" s="27"/>
      <c r="R542">
        <f>H542</f>
        <v>199.91</v>
      </c>
    </row>
    <row r="543" spans="1:26" ht="14.25" x14ac:dyDescent="0.2">
      <c r="A543" s="40"/>
      <c r="B543" s="41"/>
      <c r="C543" s="41" t="s">
        <v>1380</v>
      </c>
      <c r="D543" s="24" t="s">
        <v>1381</v>
      </c>
      <c r="E543" s="10">
        <f>Source!BZ242</f>
        <v>74</v>
      </c>
      <c r="F543" s="44"/>
      <c r="G543" s="26"/>
      <c r="H543" s="25">
        <f>SUM(S541:S545)</f>
        <v>147.93</v>
      </c>
      <c r="I543" s="29"/>
      <c r="J543" s="23">
        <f>Source!AT242</f>
        <v>74</v>
      </c>
      <c r="K543" s="25">
        <f>SUM(T541:T545)</f>
        <v>965.99</v>
      </c>
      <c r="L543" s="27"/>
    </row>
    <row r="544" spans="1:26" ht="14.25" x14ac:dyDescent="0.2">
      <c r="A544" s="40"/>
      <c r="B544" s="41"/>
      <c r="C544" s="41" t="s">
        <v>1382</v>
      </c>
      <c r="D544" s="24" t="s">
        <v>1381</v>
      </c>
      <c r="E544" s="10">
        <f>Source!CA242</f>
        <v>50</v>
      </c>
      <c r="F544" s="44"/>
      <c r="G544" s="26"/>
      <c r="H544" s="25">
        <f>SUM(U541:U545)</f>
        <v>99.96</v>
      </c>
      <c r="I544" s="29"/>
      <c r="J544" s="23">
        <f>Source!AU242</f>
        <v>50</v>
      </c>
      <c r="K544" s="25">
        <f>SUM(V541:V545)</f>
        <v>652.70000000000005</v>
      </c>
      <c r="L544" s="27"/>
    </row>
    <row r="545" spans="1:26" ht="14.25" x14ac:dyDescent="0.2">
      <c r="A545" s="42"/>
      <c r="B545" s="43"/>
      <c r="C545" s="43" t="s">
        <v>1383</v>
      </c>
      <c r="D545" s="30" t="s">
        <v>1384</v>
      </c>
      <c r="E545" s="31">
        <f>Source!AQ242</f>
        <v>37.799999999999997</v>
      </c>
      <c r="F545" s="32"/>
      <c r="G545" s="33" t="str">
        <f>Source!DI242</f>
        <v/>
      </c>
      <c r="H545" s="32"/>
      <c r="I545" s="33"/>
      <c r="J545" s="33"/>
      <c r="K545" s="32"/>
      <c r="L545" s="34">
        <f>Source!U242</f>
        <v>23.435999999999996</v>
      </c>
    </row>
    <row r="546" spans="1:26" ht="15" x14ac:dyDescent="0.25">
      <c r="G546" s="57">
        <f>H542+H543+H544</f>
        <v>447.8</v>
      </c>
      <c r="H546" s="57"/>
      <c r="J546" s="57">
        <f>K542+K543+K544</f>
        <v>2924.08</v>
      </c>
      <c r="K546" s="57"/>
      <c r="L546" s="35">
        <f>Source!U242</f>
        <v>23.435999999999996</v>
      </c>
      <c r="O546" s="21">
        <f>G546</f>
        <v>447.8</v>
      </c>
      <c r="P546" s="21">
        <f>J546</f>
        <v>2924.08</v>
      </c>
      <c r="Q546" s="21">
        <f>L546</f>
        <v>23.435999999999996</v>
      </c>
      <c r="W546">
        <f>IF(Source!BI242&lt;=1,H542+H543+H544, 0)</f>
        <v>447.8</v>
      </c>
      <c r="X546">
        <f>IF(Source!BI242=2,H542+H543+H544, 0)</f>
        <v>0</v>
      </c>
      <c r="Y546">
        <f>IF(Source!BI242=3,H542+H543+H544, 0)</f>
        <v>0</v>
      </c>
      <c r="Z546">
        <f>IF(Source!BI242=4,H542+H543+H544, 0)</f>
        <v>0</v>
      </c>
    </row>
    <row r="547" spans="1:26" ht="57" x14ac:dyDescent="0.2">
      <c r="A547" s="40" t="str">
        <f>Source!E243</f>
        <v>52</v>
      </c>
      <c r="B547" s="41" t="str">
        <f>Source!F243</f>
        <v>16-02-003-03</v>
      </c>
      <c r="C547" s="41" t="str">
        <f>Source!G243</f>
        <v>Прокладка трубопроводов газоснабжения из стальных водогазопроводных неоцинкованных труб диаметром 25 мм</v>
      </c>
      <c r="D547" s="24" t="str">
        <f>Source!H243</f>
        <v>100 м</v>
      </c>
      <c r="E547" s="10">
        <f>Source!I243</f>
        <v>0.62</v>
      </c>
      <c r="F547" s="25">
        <f>Source!AL243+Source!AM243+Source!AO243</f>
        <v>385.39</v>
      </c>
      <c r="G547" s="26"/>
      <c r="H547" s="25"/>
      <c r="I547" s="26" t="str">
        <f>Source!BO243</f>
        <v/>
      </c>
      <c r="J547" s="26"/>
      <c r="K547" s="25"/>
      <c r="L547" s="27"/>
      <c r="S547">
        <f>ROUND((Source!FX243/100)*((ROUND(Source!AF243*Source!I243, 2)+ROUND(Source!AE243*Source!I243, 2))), 2)</f>
        <v>250.59</v>
      </c>
      <c r="T547">
        <f>Source!X243</f>
        <v>1633.56</v>
      </c>
      <c r="U547">
        <f>ROUND((Source!FY243/100)*((ROUND(Source!AF243*Source!I243, 2)+ROUND(Source!AE243*Source!I243, 2))), 2)</f>
        <v>153.47</v>
      </c>
      <c r="V547">
        <f>Source!Y243</f>
        <v>1008.55</v>
      </c>
    </row>
    <row r="548" spans="1:26" ht="14.25" x14ac:dyDescent="0.2">
      <c r="A548" s="40"/>
      <c r="B548" s="41"/>
      <c r="C548" s="41" t="s">
        <v>1378</v>
      </c>
      <c r="D548" s="24"/>
      <c r="E548" s="10"/>
      <c r="F548" s="25">
        <f>Source!AO243</f>
        <v>297.35000000000002</v>
      </c>
      <c r="G548" s="26" t="str">
        <f>Source!DG243</f>
        <v>)*1,15</v>
      </c>
      <c r="H548" s="25">
        <f>ROUND(Source!AF243*Source!I243, 2)</f>
        <v>212.01</v>
      </c>
      <c r="I548" s="26"/>
      <c r="J548" s="26">
        <f>IF(Source!BA243&lt;&gt; 0, Source!BA243, 1)</f>
        <v>6.53</v>
      </c>
      <c r="K548" s="25">
        <f>Source!S243</f>
        <v>1384.42</v>
      </c>
      <c r="L548" s="27"/>
      <c r="R548">
        <f>H548</f>
        <v>212.01</v>
      </c>
    </row>
    <row r="549" spans="1:26" ht="14.25" x14ac:dyDescent="0.2">
      <c r="A549" s="40"/>
      <c r="B549" s="41"/>
      <c r="C549" s="41" t="s">
        <v>272</v>
      </c>
      <c r="D549" s="24"/>
      <c r="E549" s="10"/>
      <c r="F549" s="25">
        <f>Source!AM243</f>
        <v>48.68</v>
      </c>
      <c r="G549" s="26" t="str">
        <f>Source!DE243</f>
        <v>)*1,25</v>
      </c>
      <c r="H549" s="25">
        <f>ROUND(Source!AD243*Source!I243, 2)</f>
        <v>37.729999999999997</v>
      </c>
      <c r="I549" s="26"/>
      <c r="J549" s="26">
        <f>IF(Source!BB243&lt;&gt; 0, Source!BB243, 1)</f>
        <v>6.53</v>
      </c>
      <c r="K549" s="25">
        <f>Source!Q243</f>
        <v>246.36</v>
      </c>
      <c r="L549" s="27"/>
    </row>
    <row r="550" spans="1:26" ht="14.25" x14ac:dyDescent="0.2">
      <c r="A550" s="40"/>
      <c r="B550" s="41"/>
      <c r="C550" s="41" t="s">
        <v>1379</v>
      </c>
      <c r="D550" s="24"/>
      <c r="E550" s="10"/>
      <c r="F550" s="25">
        <f>Source!AN243</f>
        <v>7.13</v>
      </c>
      <c r="G550" s="26" t="str">
        <f>Source!DF243</f>
        <v>)*1,25</v>
      </c>
      <c r="H550" s="28">
        <f>ROUND(Source!AE243*Source!I243, 2)</f>
        <v>5.52</v>
      </c>
      <c r="I550" s="26"/>
      <c r="J550" s="26">
        <f>IF(Source!BS243&lt;&gt; 0, Source!BS243, 1)</f>
        <v>6.53</v>
      </c>
      <c r="K550" s="28">
        <f>Source!R243</f>
        <v>36.07</v>
      </c>
      <c r="L550" s="27"/>
      <c r="R550">
        <f>H550</f>
        <v>5.52</v>
      </c>
    </row>
    <row r="551" spans="1:26" ht="14.25" x14ac:dyDescent="0.2">
      <c r="A551" s="40"/>
      <c r="B551" s="41"/>
      <c r="C551" s="41" t="s">
        <v>1385</v>
      </c>
      <c r="D551" s="24"/>
      <c r="E551" s="10"/>
      <c r="F551" s="25">
        <f>Source!AL243</f>
        <v>39.36</v>
      </c>
      <c r="G551" s="26" t="str">
        <f>Source!DD243</f>
        <v/>
      </c>
      <c r="H551" s="25">
        <f>ROUND(Source!AC243*Source!I243, 2)</f>
        <v>24.4</v>
      </c>
      <c r="I551" s="26"/>
      <c r="J551" s="26">
        <f>IF(Source!BC243&lt;&gt; 0, Source!BC243, 1)</f>
        <v>6.53</v>
      </c>
      <c r="K551" s="25">
        <f>Source!P243</f>
        <v>159.35</v>
      </c>
      <c r="L551" s="27"/>
    </row>
    <row r="552" spans="1:26" ht="14.25" x14ac:dyDescent="0.2">
      <c r="A552" s="40"/>
      <c r="B552" s="41"/>
      <c r="C552" s="41" t="s">
        <v>1380</v>
      </c>
      <c r="D552" s="24" t="s">
        <v>1381</v>
      </c>
      <c r="E552" s="10">
        <f>Source!BZ243</f>
        <v>128</v>
      </c>
      <c r="F552" s="58" t="str">
        <f>CONCATENATE(" )", Source!DL243, Source!FT243, "=", Source!FX243)</f>
        <v xml:space="preserve"> )*0,9=115,2</v>
      </c>
      <c r="G552" s="59"/>
      <c r="H552" s="25">
        <f>SUM(S547:S555)</f>
        <v>250.59</v>
      </c>
      <c r="I552" s="29"/>
      <c r="J552" s="23">
        <f>Source!AT243</f>
        <v>115</v>
      </c>
      <c r="K552" s="25">
        <f>SUM(T547:T555)</f>
        <v>1633.56</v>
      </c>
      <c r="L552" s="27"/>
    </row>
    <row r="553" spans="1:26" ht="14.25" x14ac:dyDescent="0.2">
      <c r="A553" s="40"/>
      <c r="B553" s="41"/>
      <c r="C553" s="41" t="s">
        <v>1382</v>
      </c>
      <c r="D553" s="24" t="s">
        <v>1381</v>
      </c>
      <c r="E553" s="10">
        <f>Source!CA243</f>
        <v>83</v>
      </c>
      <c r="F553" s="58" t="str">
        <f>CONCATENATE(" )", Source!DM243, Source!FU243, "=", Source!FY243)</f>
        <v xml:space="preserve"> )*0,85=70,55</v>
      </c>
      <c r="G553" s="59"/>
      <c r="H553" s="25">
        <f>SUM(U547:U555)</f>
        <v>153.47</v>
      </c>
      <c r="I553" s="29"/>
      <c r="J553" s="23">
        <f>Source!AU243</f>
        <v>71</v>
      </c>
      <c r="K553" s="25">
        <f>SUM(V547:V555)</f>
        <v>1008.55</v>
      </c>
      <c r="L553" s="27"/>
    </row>
    <row r="554" spans="1:26" ht="14.25" x14ac:dyDescent="0.2">
      <c r="A554" s="40"/>
      <c r="B554" s="41"/>
      <c r="C554" s="41" t="s">
        <v>1383</v>
      </c>
      <c r="D554" s="24" t="s">
        <v>1384</v>
      </c>
      <c r="E554" s="10">
        <f>Source!AQ243</f>
        <v>30.91</v>
      </c>
      <c r="F554" s="25"/>
      <c r="G554" s="26" t="str">
        <f>Source!DI243</f>
        <v>)*1,15</v>
      </c>
      <c r="H554" s="25"/>
      <c r="I554" s="26"/>
      <c r="J554" s="26"/>
      <c r="K554" s="25"/>
      <c r="L554" s="36">
        <f>Source!U243</f>
        <v>22.038829999999997</v>
      </c>
    </row>
    <row r="555" spans="1:26" ht="71.25" x14ac:dyDescent="0.2">
      <c r="A555" s="42" t="str">
        <f>Source!E244</f>
        <v>52,1</v>
      </c>
      <c r="B555" s="43" t="str">
        <f>Source!F244</f>
        <v>23.3.03.02-0014</v>
      </c>
      <c r="C555" s="43" t="str">
        <f>Source!G244</f>
        <v>Трубы стальные бесшовные, горячедеформированные со снятой фаской из стали марок 15, 20, 25, наружным диаметром 25 мм, толщина стенки 3,5 мм</v>
      </c>
      <c r="D555" s="30" t="str">
        <f>Source!H244</f>
        <v>м</v>
      </c>
      <c r="E555" s="31">
        <f>Source!I244</f>
        <v>62</v>
      </c>
      <c r="F555" s="32">
        <f>Source!AL244+Source!AM244+Source!AO244</f>
        <v>19.16</v>
      </c>
      <c r="G555" s="37" t="s">
        <v>3</v>
      </c>
      <c r="H555" s="32">
        <f>ROUND(Source!AC244*Source!I244, 2)+ROUND(Source!AD244*Source!I244, 2)+ROUND(Source!AF244*Source!I244, 2)</f>
        <v>1187.92</v>
      </c>
      <c r="I555" s="33"/>
      <c r="J555" s="33">
        <f>IF(Source!BC244&lt;&gt; 0, Source!BC244, 1)</f>
        <v>6.53</v>
      </c>
      <c r="K555" s="32">
        <f>Source!O244</f>
        <v>7757.12</v>
      </c>
      <c r="L555" s="38"/>
      <c r="S555">
        <f>ROUND((Source!FX244/100)*((ROUND(Source!AF244*Source!I244, 2)+ROUND(Source!AE244*Source!I244, 2))), 2)</f>
        <v>0</v>
      </c>
      <c r="T555">
        <f>Source!X244</f>
        <v>0</v>
      </c>
      <c r="U555">
        <f>ROUND((Source!FY244/100)*((ROUND(Source!AF244*Source!I244, 2)+ROUND(Source!AE244*Source!I244, 2))), 2)</f>
        <v>0</v>
      </c>
      <c r="V555">
        <f>Source!Y244</f>
        <v>0</v>
      </c>
      <c r="W555">
        <f>IF(Source!BI244&lt;=1,H555, 0)</f>
        <v>1187.92</v>
      </c>
      <c r="X555">
        <f>IF(Source!BI244=2,H555, 0)</f>
        <v>0</v>
      </c>
      <c r="Y555">
        <f>IF(Source!BI244=3,H555, 0)</f>
        <v>0</v>
      </c>
      <c r="Z555">
        <f>IF(Source!BI244=4,H555, 0)</f>
        <v>0</v>
      </c>
    </row>
    <row r="556" spans="1:26" ht="15" x14ac:dyDescent="0.25">
      <c r="G556" s="57">
        <f>H548+H549+H551+H552+H553+SUM(H555:H555)</f>
        <v>1866.1200000000001</v>
      </c>
      <c r="H556" s="57"/>
      <c r="J556" s="57">
        <f>K548+K549+K551+K552+K553+SUM(K555:K555)</f>
        <v>12189.36</v>
      </c>
      <c r="K556" s="57"/>
      <c r="L556" s="35">
        <f>Source!U243</f>
        <v>22.038829999999997</v>
      </c>
      <c r="O556" s="21">
        <f>G556</f>
        <v>1866.1200000000001</v>
      </c>
      <c r="P556" s="21">
        <f>J556</f>
        <v>12189.36</v>
      </c>
      <c r="Q556" s="21">
        <f>L556</f>
        <v>22.038829999999997</v>
      </c>
      <c r="W556">
        <f>IF(Source!BI243&lt;=1,H548+H549+H551+H552+H553, 0)</f>
        <v>678.2</v>
      </c>
      <c r="X556">
        <f>IF(Source!BI243=2,H548+H549+H551+H552+H553, 0)</f>
        <v>0</v>
      </c>
      <c r="Y556">
        <f>IF(Source!BI243=3,H548+H549+H551+H552+H553, 0)</f>
        <v>0</v>
      </c>
      <c r="Z556">
        <f>IF(Source!BI243=4,H548+H549+H551+H552+H553, 0)</f>
        <v>0</v>
      </c>
    </row>
    <row r="557" spans="1:26" ht="57" x14ac:dyDescent="0.2">
      <c r="A557" s="40" t="str">
        <f>Source!E245</f>
        <v>53</v>
      </c>
      <c r="B557" s="41" t="str">
        <f>Source!F245</f>
        <v>15-04-030-04</v>
      </c>
      <c r="C557" s="41" t="str">
        <f>Source!G245</f>
        <v>Масляная окраска металлических поверхностей решеток, переплетов, труб диаметром менее 50 мм и т.п., количество окрасок 2</v>
      </c>
      <c r="D557" s="24" t="str">
        <f>Source!H245</f>
        <v>100 м2</v>
      </c>
      <c r="E557" s="10">
        <f>Source!I245</f>
        <v>9.9199999999999997E-2</v>
      </c>
      <c r="F557" s="25">
        <f>Source!AL245+Source!AM245+Source!AO245</f>
        <v>720.44</v>
      </c>
      <c r="G557" s="26"/>
      <c r="H557" s="25"/>
      <c r="I557" s="26" t="str">
        <f>Source!BO245</f>
        <v/>
      </c>
      <c r="J557" s="26"/>
      <c r="K557" s="25"/>
      <c r="L557" s="27"/>
      <c r="S557">
        <f>ROUND((Source!FX245/100)*((ROUND(Source!AF245*Source!I245, 2)+ROUND(Source!AE245*Source!I245, 2))), 2)</f>
        <v>67.930000000000007</v>
      </c>
      <c r="T557">
        <f>Source!X245</f>
        <v>445.94</v>
      </c>
      <c r="U557">
        <f>ROUND((Source!FY245/100)*((ROUND(Source!AF245*Source!I245, 2)+ROUND(Source!AE245*Source!I245, 2))), 2)</f>
        <v>33.6</v>
      </c>
      <c r="V557">
        <f>Source!Y245</f>
        <v>220.62</v>
      </c>
    </row>
    <row r="558" spans="1:26" ht="14.25" x14ac:dyDescent="0.2">
      <c r="A558" s="40"/>
      <c r="B558" s="41"/>
      <c r="C558" s="41" t="s">
        <v>1378</v>
      </c>
      <c r="D558" s="24"/>
      <c r="E558" s="10"/>
      <c r="F558" s="25">
        <f>Source!AO245</f>
        <v>629.59</v>
      </c>
      <c r="G558" s="26" t="str">
        <f>Source!DG245</f>
        <v>)*1,15</v>
      </c>
      <c r="H558" s="25">
        <f>ROUND(Source!AF245*Source!I245, 2)</f>
        <v>71.819999999999993</v>
      </c>
      <c r="I558" s="26"/>
      <c r="J558" s="26">
        <f>IF(Source!BA245&lt;&gt; 0, Source!BA245, 1)</f>
        <v>6.53</v>
      </c>
      <c r="K558" s="25">
        <f>Source!S245</f>
        <v>469.01</v>
      </c>
      <c r="L558" s="27"/>
      <c r="R558">
        <f>H558</f>
        <v>71.819999999999993</v>
      </c>
    </row>
    <row r="559" spans="1:26" ht="14.25" x14ac:dyDescent="0.2">
      <c r="A559" s="40"/>
      <c r="B559" s="41"/>
      <c r="C559" s="41" t="s">
        <v>272</v>
      </c>
      <c r="D559" s="24"/>
      <c r="E559" s="10"/>
      <c r="F559" s="25">
        <f>Source!AM245</f>
        <v>2.2799999999999998</v>
      </c>
      <c r="G559" s="26" t="str">
        <f>Source!DE245</f>
        <v>)*1,25</v>
      </c>
      <c r="H559" s="25">
        <f>ROUND(Source!AD245*Source!I245, 2)</f>
        <v>0.28000000000000003</v>
      </c>
      <c r="I559" s="26"/>
      <c r="J559" s="26">
        <f>IF(Source!BB245&lt;&gt; 0, Source!BB245, 1)</f>
        <v>6.53</v>
      </c>
      <c r="K559" s="25">
        <f>Source!Q245</f>
        <v>1.85</v>
      </c>
      <c r="L559" s="27"/>
    </row>
    <row r="560" spans="1:26" ht="14.25" x14ac:dyDescent="0.2">
      <c r="A560" s="40"/>
      <c r="B560" s="41"/>
      <c r="C560" s="41" t="s">
        <v>1379</v>
      </c>
      <c r="D560" s="24"/>
      <c r="E560" s="10"/>
      <c r="F560" s="25">
        <f>Source!AN245</f>
        <v>0.49</v>
      </c>
      <c r="G560" s="26" t="str">
        <f>Source!DF245</f>
        <v>)*1,25</v>
      </c>
      <c r="H560" s="28">
        <f>ROUND(Source!AE245*Source!I245, 2)</f>
        <v>0.06</v>
      </c>
      <c r="I560" s="26"/>
      <c r="J560" s="26">
        <f>IF(Source!BS245&lt;&gt; 0, Source!BS245, 1)</f>
        <v>6.53</v>
      </c>
      <c r="K560" s="28">
        <f>Source!R245</f>
        <v>0.4</v>
      </c>
      <c r="L560" s="27"/>
      <c r="R560">
        <f>H560</f>
        <v>0.06</v>
      </c>
    </row>
    <row r="561" spans="1:26" ht="14.25" x14ac:dyDescent="0.2">
      <c r="A561" s="40"/>
      <c r="B561" s="41"/>
      <c r="C561" s="41" t="s">
        <v>1385</v>
      </c>
      <c r="D561" s="24"/>
      <c r="E561" s="10"/>
      <c r="F561" s="25">
        <f>Source!AL245</f>
        <v>88.57</v>
      </c>
      <c r="G561" s="26" t="str">
        <f>Source!DD245</f>
        <v/>
      </c>
      <c r="H561" s="25">
        <f>ROUND(Source!AC245*Source!I245, 2)</f>
        <v>8.7899999999999991</v>
      </c>
      <c r="I561" s="26"/>
      <c r="J561" s="26">
        <f>IF(Source!BC245&lt;&gt; 0, Source!BC245, 1)</f>
        <v>6.53</v>
      </c>
      <c r="K561" s="25">
        <f>Source!P245</f>
        <v>57.37</v>
      </c>
      <c r="L561" s="27"/>
    </row>
    <row r="562" spans="1:26" ht="14.25" x14ac:dyDescent="0.2">
      <c r="A562" s="40"/>
      <c r="B562" s="41"/>
      <c r="C562" s="41" t="s">
        <v>1380</v>
      </c>
      <c r="D562" s="24" t="s">
        <v>1381</v>
      </c>
      <c r="E562" s="10">
        <f>Source!BZ245</f>
        <v>105</v>
      </c>
      <c r="F562" s="58" t="str">
        <f>CONCATENATE(" )", Source!DL245, Source!FT245, "=", Source!FX245)</f>
        <v xml:space="preserve"> )*0,9=94,5</v>
      </c>
      <c r="G562" s="59"/>
      <c r="H562" s="25">
        <f>SUM(S557:S565)</f>
        <v>67.930000000000007</v>
      </c>
      <c r="I562" s="29"/>
      <c r="J562" s="23">
        <f>Source!AT245</f>
        <v>95</v>
      </c>
      <c r="K562" s="25">
        <f>SUM(T557:T565)</f>
        <v>445.94</v>
      </c>
      <c r="L562" s="27"/>
    </row>
    <row r="563" spans="1:26" ht="14.25" x14ac:dyDescent="0.2">
      <c r="A563" s="40"/>
      <c r="B563" s="41"/>
      <c r="C563" s="41" t="s">
        <v>1382</v>
      </c>
      <c r="D563" s="24" t="s">
        <v>1381</v>
      </c>
      <c r="E563" s="10">
        <f>Source!CA245</f>
        <v>55</v>
      </c>
      <c r="F563" s="58" t="str">
        <f>CONCATENATE(" )", Source!DM245, Source!FU245, "=", Source!FY245)</f>
        <v xml:space="preserve"> )*0,85=46,75</v>
      </c>
      <c r="G563" s="59"/>
      <c r="H563" s="25">
        <f>SUM(U557:U565)</f>
        <v>33.6</v>
      </c>
      <c r="I563" s="29"/>
      <c r="J563" s="23">
        <f>Source!AU245</f>
        <v>47</v>
      </c>
      <c r="K563" s="25">
        <f>SUM(V557:V565)</f>
        <v>220.62</v>
      </c>
      <c r="L563" s="27"/>
    </row>
    <row r="564" spans="1:26" ht="14.25" x14ac:dyDescent="0.2">
      <c r="A564" s="40"/>
      <c r="B564" s="41"/>
      <c r="C564" s="41" t="s">
        <v>1383</v>
      </c>
      <c r="D564" s="24" t="s">
        <v>1384</v>
      </c>
      <c r="E564" s="10">
        <f>Source!AQ245</f>
        <v>71.06</v>
      </c>
      <c r="F564" s="25"/>
      <c r="G564" s="26" t="str">
        <f>Source!DI245</f>
        <v>)*1,15</v>
      </c>
      <c r="H564" s="25"/>
      <c r="I564" s="26"/>
      <c r="J564" s="26"/>
      <c r="K564" s="25"/>
      <c r="L564" s="36">
        <f>Source!U245</f>
        <v>8.106524799999999</v>
      </c>
    </row>
    <row r="565" spans="1:26" ht="28.5" x14ac:dyDescent="0.2">
      <c r="A565" s="42" t="str">
        <f>Source!E246</f>
        <v>53,1</v>
      </c>
      <c r="B565" s="43" t="str">
        <f>Source!F246</f>
        <v>14.4.02.04</v>
      </c>
      <c r="C565" s="43" t="str">
        <f>Source!G246</f>
        <v>Краски для внутренних работ масляные готовые к применению</v>
      </c>
      <c r="D565" s="30" t="str">
        <f>Source!H246</f>
        <v>т</v>
      </c>
      <c r="E565" s="31">
        <f>Source!I246</f>
        <v>2.4399999999999999E-3</v>
      </c>
      <c r="F565" s="32">
        <f>Source!AL246+Source!AM246+Source!AO246</f>
        <v>0</v>
      </c>
      <c r="G565" s="37" t="s">
        <v>3</v>
      </c>
      <c r="H565" s="32">
        <f>ROUND(Source!AC246*Source!I246, 2)+ROUND(Source!AD246*Source!I246, 2)+ROUND(Source!AF246*Source!I246, 2)</f>
        <v>0</v>
      </c>
      <c r="I565" s="33"/>
      <c r="J565" s="33">
        <f>IF(Source!BC246&lt;&gt; 0, Source!BC246, 1)</f>
        <v>6.53</v>
      </c>
      <c r="K565" s="32">
        <f>Source!O246</f>
        <v>0</v>
      </c>
      <c r="L565" s="38"/>
      <c r="S565">
        <f>ROUND((Source!FX246/100)*((ROUND(Source!AF246*Source!I246, 2)+ROUND(Source!AE246*Source!I246, 2))), 2)</f>
        <v>0</v>
      </c>
      <c r="T565">
        <f>Source!X246</f>
        <v>0</v>
      </c>
      <c r="U565">
        <f>ROUND((Source!FY246/100)*((ROUND(Source!AF246*Source!I246, 2)+ROUND(Source!AE246*Source!I246, 2))), 2)</f>
        <v>0</v>
      </c>
      <c r="V565">
        <f>Source!Y246</f>
        <v>0</v>
      </c>
      <c r="W565">
        <f>IF(Source!BI246&lt;=1,H565, 0)</f>
        <v>0</v>
      </c>
      <c r="X565">
        <f>IF(Source!BI246=2,H565, 0)</f>
        <v>0</v>
      </c>
      <c r="Y565">
        <f>IF(Source!BI246=3,H565, 0)</f>
        <v>0</v>
      </c>
      <c r="Z565">
        <f>IF(Source!BI246=4,H565, 0)</f>
        <v>0</v>
      </c>
    </row>
    <row r="566" spans="1:26" ht="15" x14ac:dyDescent="0.25">
      <c r="G566" s="57">
        <f>H558+H559+H561+H562+H563+SUM(H565:H565)</f>
        <v>182.42</v>
      </c>
      <c r="H566" s="57"/>
      <c r="J566" s="57">
        <f>K558+K559+K561+K562+K563+SUM(K565:K565)</f>
        <v>1194.79</v>
      </c>
      <c r="K566" s="57"/>
      <c r="L566" s="35">
        <f>Source!U245</f>
        <v>8.106524799999999</v>
      </c>
      <c r="O566" s="21">
        <f>G566</f>
        <v>182.42</v>
      </c>
      <c r="P566" s="21">
        <f>J566</f>
        <v>1194.79</v>
      </c>
      <c r="Q566" s="21">
        <f>L566</f>
        <v>8.106524799999999</v>
      </c>
      <c r="W566">
        <f>IF(Source!BI245&lt;=1,H558+H559+H561+H562+H563, 0)</f>
        <v>182.42</v>
      </c>
      <c r="X566">
        <f>IF(Source!BI245=2,H558+H559+H561+H562+H563, 0)</f>
        <v>0</v>
      </c>
      <c r="Y566">
        <f>IF(Source!BI245=3,H558+H559+H561+H562+H563, 0)</f>
        <v>0</v>
      </c>
      <c r="Z566">
        <f>IF(Source!BI245=4,H558+H559+H561+H562+H563, 0)</f>
        <v>0</v>
      </c>
    </row>
    <row r="567" spans="1:26" ht="57" x14ac:dyDescent="0.2">
      <c r="A567" s="40" t="str">
        <f>Source!E247</f>
        <v>54</v>
      </c>
      <c r="B567" s="41" t="str">
        <f>Source!F247</f>
        <v>16-05-001-01</v>
      </c>
      <c r="C567" s="41" t="str">
        <f>Source!G247</f>
        <v>Установка вентилей, задвижек, затворов, клапанов обратных, кранов проходных на трубопроводах из стальных труб диаметром до 25 мм</v>
      </c>
      <c r="D567" s="24" t="str">
        <f>Source!H247</f>
        <v>ШТ</v>
      </c>
      <c r="E567" s="10">
        <f>Source!I247</f>
        <v>12</v>
      </c>
      <c r="F567" s="25">
        <f>Source!AL247+Source!AM247+Source!AO247</f>
        <v>42.04</v>
      </c>
      <c r="G567" s="26"/>
      <c r="H567" s="25"/>
      <c r="I567" s="26" t="str">
        <f>Source!BO247</f>
        <v/>
      </c>
      <c r="J567" s="26"/>
      <c r="K567" s="25"/>
      <c r="L567" s="27"/>
      <c r="S567">
        <f>ROUND((Source!FX247/100)*((ROUND(Source!AF247*Source!I247, 2)+ROUND(Source!AE247*Source!I247, 2))), 2)</f>
        <v>214</v>
      </c>
      <c r="T567">
        <f>Source!X247</f>
        <v>1394.96</v>
      </c>
      <c r="U567">
        <f>ROUND((Source!FY247/100)*((ROUND(Source!AF247*Source!I247, 2)+ROUND(Source!AE247*Source!I247, 2))), 2)</f>
        <v>131.05000000000001</v>
      </c>
      <c r="V567">
        <f>Source!Y247</f>
        <v>861.24</v>
      </c>
    </row>
    <row r="568" spans="1:26" ht="14.25" x14ac:dyDescent="0.2">
      <c r="A568" s="40"/>
      <c r="B568" s="41"/>
      <c r="C568" s="41" t="s">
        <v>1378</v>
      </c>
      <c r="D568" s="24"/>
      <c r="E568" s="10"/>
      <c r="F568" s="25">
        <f>Source!AO247</f>
        <v>13.33</v>
      </c>
      <c r="G568" s="26" t="str">
        <f>Source!DG247</f>
        <v>)*1,15</v>
      </c>
      <c r="H568" s="25">
        <f>ROUND(Source!AF247*Source!I247, 2)</f>
        <v>183.96</v>
      </c>
      <c r="I568" s="26"/>
      <c r="J568" s="26">
        <f>IF(Source!BA247&lt;&gt; 0, Source!BA247, 1)</f>
        <v>6.53</v>
      </c>
      <c r="K568" s="25">
        <f>Source!S247</f>
        <v>1201.26</v>
      </c>
      <c r="L568" s="27"/>
      <c r="R568">
        <f>H568</f>
        <v>183.96</v>
      </c>
    </row>
    <row r="569" spans="1:26" ht="14.25" x14ac:dyDescent="0.2">
      <c r="A569" s="40"/>
      <c r="B569" s="41"/>
      <c r="C569" s="41" t="s">
        <v>272</v>
      </c>
      <c r="D569" s="24"/>
      <c r="E569" s="10"/>
      <c r="F569" s="25">
        <f>Source!AM247</f>
        <v>3.5</v>
      </c>
      <c r="G569" s="26" t="str">
        <f>Source!DE247</f>
        <v>)*1,25</v>
      </c>
      <c r="H569" s="25">
        <f>ROUND(Source!AD247*Source!I247, 2)</f>
        <v>52.56</v>
      </c>
      <c r="I569" s="26"/>
      <c r="J569" s="26">
        <f>IF(Source!BB247&lt;&gt; 0, Source!BB247, 1)</f>
        <v>6.53</v>
      </c>
      <c r="K569" s="25">
        <f>Source!Q247</f>
        <v>343.22</v>
      </c>
      <c r="L569" s="27"/>
    </row>
    <row r="570" spans="1:26" ht="14.25" x14ac:dyDescent="0.2">
      <c r="A570" s="40"/>
      <c r="B570" s="41"/>
      <c r="C570" s="41" t="s">
        <v>1379</v>
      </c>
      <c r="D570" s="24"/>
      <c r="E570" s="10"/>
      <c r="F570" s="25">
        <f>Source!AN247</f>
        <v>0.12</v>
      </c>
      <c r="G570" s="26" t="str">
        <f>Source!DF247</f>
        <v>)*1,25</v>
      </c>
      <c r="H570" s="28">
        <f>ROUND(Source!AE247*Source!I247, 2)</f>
        <v>1.8</v>
      </c>
      <c r="I570" s="26"/>
      <c r="J570" s="26">
        <f>IF(Source!BS247&lt;&gt; 0, Source!BS247, 1)</f>
        <v>6.53</v>
      </c>
      <c r="K570" s="28">
        <f>Source!R247</f>
        <v>11.75</v>
      </c>
      <c r="L570" s="27"/>
      <c r="R570">
        <f>H570</f>
        <v>1.8</v>
      </c>
    </row>
    <row r="571" spans="1:26" ht="14.25" x14ac:dyDescent="0.2">
      <c r="A571" s="40"/>
      <c r="B571" s="41"/>
      <c r="C571" s="41" t="s">
        <v>1385</v>
      </c>
      <c r="D571" s="24"/>
      <c r="E571" s="10"/>
      <c r="F571" s="25">
        <f>Source!AL247</f>
        <v>25.21</v>
      </c>
      <c r="G571" s="26" t="str">
        <f>Source!DD247</f>
        <v/>
      </c>
      <c r="H571" s="25">
        <f>ROUND(Source!AC247*Source!I247, 2)</f>
        <v>302.52</v>
      </c>
      <c r="I571" s="26"/>
      <c r="J571" s="26">
        <f>IF(Source!BC247&lt;&gt; 0, Source!BC247, 1)</f>
        <v>6.53</v>
      </c>
      <c r="K571" s="25">
        <f>Source!P247</f>
        <v>1975.46</v>
      </c>
      <c r="L571" s="27"/>
    </row>
    <row r="572" spans="1:26" ht="14.25" x14ac:dyDescent="0.2">
      <c r="A572" s="40"/>
      <c r="B572" s="41"/>
      <c r="C572" s="41" t="s">
        <v>1380</v>
      </c>
      <c r="D572" s="24" t="s">
        <v>1381</v>
      </c>
      <c r="E572" s="10">
        <f>Source!BZ247</f>
        <v>128</v>
      </c>
      <c r="F572" s="58" t="str">
        <f>CONCATENATE(" )", Source!DL247, Source!FT247, "=", Source!FX247)</f>
        <v xml:space="preserve"> )*0,9=115,2</v>
      </c>
      <c r="G572" s="59"/>
      <c r="H572" s="25">
        <f>SUM(S567:S575)</f>
        <v>214</v>
      </c>
      <c r="I572" s="29"/>
      <c r="J572" s="23">
        <f>Source!AT247</f>
        <v>115</v>
      </c>
      <c r="K572" s="25">
        <f>SUM(T567:T575)</f>
        <v>1394.96</v>
      </c>
      <c r="L572" s="27"/>
    </row>
    <row r="573" spans="1:26" ht="14.25" x14ac:dyDescent="0.2">
      <c r="A573" s="40"/>
      <c r="B573" s="41"/>
      <c r="C573" s="41" t="s">
        <v>1382</v>
      </c>
      <c r="D573" s="24" t="s">
        <v>1381</v>
      </c>
      <c r="E573" s="10">
        <f>Source!CA247</f>
        <v>83</v>
      </c>
      <c r="F573" s="58" t="str">
        <f>CONCATENATE(" )", Source!DM247, Source!FU247, "=", Source!FY247)</f>
        <v xml:space="preserve"> )*0,85=70,55</v>
      </c>
      <c r="G573" s="59"/>
      <c r="H573" s="25">
        <f>SUM(U567:U575)</f>
        <v>131.05000000000001</v>
      </c>
      <c r="I573" s="29"/>
      <c r="J573" s="23">
        <f>Source!AU247</f>
        <v>71</v>
      </c>
      <c r="K573" s="25">
        <f>SUM(V567:V575)</f>
        <v>861.24</v>
      </c>
      <c r="L573" s="27"/>
    </row>
    <row r="574" spans="1:26" ht="14.25" x14ac:dyDescent="0.2">
      <c r="A574" s="40"/>
      <c r="B574" s="41"/>
      <c r="C574" s="41" t="s">
        <v>1383</v>
      </c>
      <c r="D574" s="24" t="s">
        <v>1384</v>
      </c>
      <c r="E574" s="10">
        <f>Source!AQ247</f>
        <v>1.47</v>
      </c>
      <c r="F574" s="25"/>
      <c r="G574" s="26" t="str">
        <f>Source!DI247</f>
        <v>)*1,15</v>
      </c>
      <c r="H574" s="25"/>
      <c r="I574" s="26"/>
      <c r="J574" s="26"/>
      <c r="K574" s="25"/>
      <c r="L574" s="36">
        <f>Source!U247</f>
        <v>20.285999999999998</v>
      </c>
    </row>
    <row r="575" spans="1:26" ht="42.75" x14ac:dyDescent="0.2">
      <c r="A575" s="42" t="str">
        <f>Source!E248</f>
        <v>54,1</v>
      </c>
      <c r="B575" s="43" t="str">
        <f>Source!F248</f>
        <v>18.1.09.08-0276</v>
      </c>
      <c r="C575" s="43" t="str">
        <f>Source!G248</f>
        <v>Краны шаровые BUGATTI для воды и пара стандартные ВВ с размером резьбы 3/4"</v>
      </c>
      <c r="D575" s="30" t="str">
        <f>Source!H248</f>
        <v>шт.</v>
      </c>
      <c r="E575" s="31">
        <f>Source!I248</f>
        <v>12</v>
      </c>
      <c r="F575" s="32">
        <f>Source!AL248+Source!AM248+Source!AO248</f>
        <v>41.41</v>
      </c>
      <c r="G575" s="37" t="s">
        <v>3</v>
      </c>
      <c r="H575" s="32">
        <f>ROUND(Source!AC248*Source!I248, 2)+ROUND(Source!AD248*Source!I248, 2)+ROUND(Source!AF248*Source!I248, 2)</f>
        <v>496.92</v>
      </c>
      <c r="I575" s="33"/>
      <c r="J575" s="33">
        <f>IF(Source!BC248&lt;&gt; 0, Source!BC248, 1)</f>
        <v>6.53</v>
      </c>
      <c r="K575" s="32">
        <f>Source!O248</f>
        <v>3244.89</v>
      </c>
      <c r="L575" s="38"/>
      <c r="S575">
        <f>ROUND((Source!FX248/100)*((ROUND(Source!AF248*Source!I248, 2)+ROUND(Source!AE248*Source!I248, 2))), 2)</f>
        <v>0</v>
      </c>
      <c r="T575">
        <f>Source!X248</f>
        <v>0</v>
      </c>
      <c r="U575">
        <f>ROUND((Source!FY248/100)*((ROUND(Source!AF248*Source!I248, 2)+ROUND(Source!AE248*Source!I248, 2))), 2)</f>
        <v>0</v>
      </c>
      <c r="V575">
        <f>Source!Y248</f>
        <v>0</v>
      </c>
      <c r="W575">
        <f>IF(Source!BI248&lt;=1,H575, 0)</f>
        <v>496.92</v>
      </c>
      <c r="X575">
        <f>IF(Source!BI248=2,H575, 0)</f>
        <v>0</v>
      </c>
      <c r="Y575">
        <f>IF(Source!BI248=3,H575, 0)</f>
        <v>0</v>
      </c>
      <c r="Z575">
        <f>IF(Source!BI248=4,H575, 0)</f>
        <v>0</v>
      </c>
    </row>
    <row r="576" spans="1:26" ht="15" x14ac:dyDescent="0.25">
      <c r="G576" s="57">
        <f>H568+H569+H571+H572+H573+SUM(H575:H575)</f>
        <v>1381.01</v>
      </c>
      <c r="H576" s="57"/>
      <c r="J576" s="57">
        <f>K568+K569+K571+K572+K573+SUM(K575:K575)</f>
        <v>9021.0299999999988</v>
      </c>
      <c r="K576" s="57"/>
      <c r="L576" s="35">
        <f>Source!U247</f>
        <v>20.285999999999998</v>
      </c>
      <c r="O576" s="21">
        <f>G576</f>
        <v>1381.01</v>
      </c>
      <c r="P576" s="21">
        <f>J576</f>
        <v>9021.0299999999988</v>
      </c>
      <c r="Q576" s="21">
        <f>L576</f>
        <v>20.285999999999998</v>
      </c>
      <c r="W576">
        <f>IF(Source!BI247&lt;=1,H568+H569+H571+H572+H573, 0)</f>
        <v>884.08999999999992</v>
      </c>
      <c r="X576">
        <f>IF(Source!BI247=2,H568+H569+H571+H572+H573, 0)</f>
        <v>0</v>
      </c>
      <c r="Y576">
        <f>IF(Source!BI247=3,H568+H569+H571+H572+H573, 0)</f>
        <v>0</v>
      </c>
      <c r="Z576">
        <f>IF(Source!BI247=4,H568+H569+H571+H572+H573, 0)</f>
        <v>0</v>
      </c>
    </row>
    <row r="577" spans="1:26" ht="28.5" x14ac:dyDescent="0.2">
      <c r="A577" s="40" t="str">
        <f>Source!E249</f>
        <v>55</v>
      </c>
      <c r="B577" s="41" t="str">
        <f>Source!F249</f>
        <v>18-03-001-02</v>
      </c>
      <c r="C577" s="41" t="str">
        <f>Source!G249</f>
        <v>Установка радиаторов стальных</v>
      </c>
      <c r="D577" s="24" t="str">
        <f>Source!H249</f>
        <v>100 квт</v>
      </c>
      <c r="E577" s="10">
        <f>Source!I249</f>
        <v>9.3600000000000003E-2</v>
      </c>
      <c r="F577" s="25">
        <f>Source!AL249+Source!AM249+Source!AO249</f>
        <v>1942.27</v>
      </c>
      <c r="G577" s="26"/>
      <c r="H577" s="25"/>
      <c r="I577" s="26" t="str">
        <f>Source!BO249</f>
        <v/>
      </c>
      <c r="J577" s="26"/>
      <c r="K577" s="25"/>
      <c r="L577" s="27"/>
      <c r="S577">
        <f>ROUND((Source!FX249/100)*((ROUND(Source!AF249*Source!I249, 2)+ROUND(Source!AE249*Source!I249, 2))), 2)</f>
        <v>78.19</v>
      </c>
      <c r="T577">
        <f>Source!X249</f>
        <v>509.69</v>
      </c>
      <c r="U577">
        <f>ROUND((Source!FY249/100)*((ROUND(Source!AF249*Source!I249, 2)+ROUND(Source!AE249*Source!I249, 2))), 2)</f>
        <v>47.88</v>
      </c>
      <c r="V577">
        <f>Source!Y249</f>
        <v>314.68</v>
      </c>
    </row>
    <row r="578" spans="1:26" ht="14.25" x14ac:dyDescent="0.2">
      <c r="A578" s="40"/>
      <c r="B578" s="41"/>
      <c r="C578" s="41" t="s">
        <v>1378</v>
      </c>
      <c r="D578" s="24"/>
      <c r="E578" s="10"/>
      <c r="F578" s="25">
        <f>Source!AO249</f>
        <v>588.42999999999995</v>
      </c>
      <c r="G578" s="26" t="str">
        <f>Source!DG249</f>
        <v>)*1,15</v>
      </c>
      <c r="H578" s="25">
        <f>ROUND(Source!AF249*Source!I249, 2)</f>
        <v>63.34</v>
      </c>
      <c r="I578" s="26"/>
      <c r="J578" s="26">
        <f>IF(Source!BA249&lt;&gt; 0, Source!BA249, 1)</f>
        <v>6.53</v>
      </c>
      <c r="K578" s="25">
        <f>Source!S249</f>
        <v>413.6</v>
      </c>
      <c r="L578" s="27"/>
      <c r="R578">
        <f>H578</f>
        <v>63.34</v>
      </c>
    </row>
    <row r="579" spans="1:26" ht="14.25" x14ac:dyDescent="0.2">
      <c r="A579" s="40"/>
      <c r="B579" s="41"/>
      <c r="C579" s="41" t="s">
        <v>272</v>
      </c>
      <c r="D579" s="24"/>
      <c r="E579" s="10"/>
      <c r="F579" s="25">
        <f>Source!AM249</f>
        <v>192.58</v>
      </c>
      <c r="G579" s="26" t="str">
        <f>Source!DE249</f>
        <v>)*1,25</v>
      </c>
      <c r="H579" s="25">
        <f>ROUND(Source!AD249*Source!I249, 2)</f>
        <v>22.53</v>
      </c>
      <c r="I579" s="26"/>
      <c r="J579" s="26">
        <f>IF(Source!BB249&lt;&gt; 0, Source!BB249, 1)</f>
        <v>6.53</v>
      </c>
      <c r="K579" s="25">
        <f>Source!Q249</f>
        <v>147.13999999999999</v>
      </c>
      <c r="L579" s="27"/>
    </row>
    <row r="580" spans="1:26" ht="14.25" x14ac:dyDescent="0.2">
      <c r="A580" s="40"/>
      <c r="B580" s="41"/>
      <c r="C580" s="41" t="s">
        <v>1379</v>
      </c>
      <c r="D580" s="24"/>
      <c r="E580" s="10"/>
      <c r="F580" s="25">
        <f>Source!AN249</f>
        <v>38.75</v>
      </c>
      <c r="G580" s="26" t="str">
        <f>Source!DF249</f>
        <v>)*1,25</v>
      </c>
      <c r="H580" s="28">
        <f>ROUND(Source!AE249*Source!I249, 2)</f>
        <v>4.53</v>
      </c>
      <c r="I580" s="26"/>
      <c r="J580" s="26">
        <f>IF(Source!BS249&lt;&gt; 0, Source!BS249, 1)</f>
        <v>6.53</v>
      </c>
      <c r="K580" s="28">
        <f>Source!R249</f>
        <v>29.61</v>
      </c>
      <c r="L580" s="27"/>
      <c r="R580">
        <f>H580</f>
        <v>4.53</v>
      </c>
    </row>
    <row r="581" spans="1:26" ht="14.25" x14ac:dyDescent="0.2">
      <c r="A581" s="40"/>
      <c r="B581" s="41"/>
      <c r="C581" s="41" t="s">
        <v>1385</v>
      </c>
      <c r="D581" s="24"/>
      <c r="E581" s="10"/>
      <c r="F581" s="25">
        <f>Source!AL249</f>
        <v>1161.26</v>
      </c>
      <c r="G581" s="26" t="str">
        <f>Source!DD249</f>
        <v/>
      </c>
      <c r="H581" s="25">
        <f>ROUND(Source!AC249*Source!I249, 2)</f>
        <v>108.69</v>
      </c>
      <c r="I581" s="26"/>
      <c r="J581" s="26">
        <f>IF(Source!BC249&lt;&gt; 0, Source!BC249, 1)</f>
        <v>6.53</v>
      </c>
      <c r="K581" s="25">
        <f>Source!P249</f>
        <v>709.77</v>
      </c>
      <c r="L581" s="27"/>
    </row>
    <row r="582" spans="1:26" ht="14.25" x14ac:dyDescent="0.2">
      <c r="A582" s="40"/>
      <c r="B582" s="41"/>
      <c r="C582" s="41" t="s">
        <v>1380</v>
      </c>
      <c r="D582" s="24" t="s">
        <v>1381</v>
      </c>
      <c r="E582" s="10">
        <f>Source!BZ249</f>
        <v>128</v>
      </c>
      <c r="F582" s="58" t="str">
        <f>CONCATENATE(" )", Source!DL249, Source!FT249, "=", Source!FX249)</f>
        <v xml:space="preserve"> )*0,9=115,2</v>
      </c>
      <c r="G582" s="59"/>
      <c r="H582" s="25">
        <f>SUM(S577:S587)</f>
        <v>78.19</v>
      </c>
      <c r="I582" s="29"/>
      <c r="J582" s="23">
        <f>Source!AT249</f>
        <v>115</v>
      </c>
      <c r="K582" s="25">
        <f>SUM(T577:T587)</f>
        <v>509.69</v>
      </c>
      <c r="L582" s="27"/>
    </row>
    <row r="583" spans="1:26" ht="14.25" x14ac:dyDescent="0.2">
      <c r="A583" s="40"/>
      <c r="B583" s="41"/>
      <c r="C583" s="41" t="s">
        <v>1382</v>
      </c>
      <c r="D583" s="24" t="s">
        <v>1381</v>
      </c>
      <c r="E583" s="10">
        <f>Source!CA249</f>
        <v>83</v>
      </c>
      <c r="F583" s="58" t="str">
        <f>CONCATENATE(" )", Source!DM249, Source!FU249, "=", Source!FY249)</f>
        <v xml:space="preserve"> )*0,85=70,55</v>
      </c>
      <c r="G583" s="59"/>
      <c r="H583" s="25">
        <f>SUM(U577:U587)</f>
        <v>47.88</v>
      </c>
      <c r="I583" s="29"/>
      <c r="J583" s="23">
        <f>Source!AU249</f>
        <v>71</v>
      </c>
      <c r="K583" s="25">
        <f>SUM(V577:V587)</f>
        <v>314.68</v>
      </c>
      <c r="L583" s="27"/>
    </row>
    <row r="584" spans="1:26" ht="14.25" x14ac:dyDescent="0.2">
      <c r="A584" s="40"/>
      <c r="B584" s="41"/>
      <c r="C584" s="41" t="s">
        <v>1383</v>
      </c>
      <c r="D584" s="24" t="s">
        <v>1384</v>
      </c>
      <c r="E584" s="10">
        <f>Source!AQ249</f>
        <v>65.599999999999994</v>
      </c>
      <c r="F584" s="25"/>
      <c r="G584" s="26" t="str">
        <f>Source!DI249</f>
        <v>)*1,15</v>
      </c>
      <c r="H584" s="25"/>
      <c r="I584" s="26"/>
      <c r="J584" s="26"/>
      <c r="K584" s="25"/>
      <c r="L584" s="36">
        <f>Source!U249</f>
        <v>7.061183999999999</v>
      </c>
    </row>
    <row r="585" spans="1:26" ht="42.75" x14ac:dyDescent="0.2">
      <c r="A585" s="40" t="str">
        <f>Source!E250</f>
        <v>55,1</v>
      </c>
      <c r="B585" s="41" t="str">
        <f>Source!F250</f>
        <v>18.5.10.05-0006</v>
      </c>
      <c r="C585" s="41" t="str">
        <f>Source!G250</f>
        <v>Радиаторы биметаллические, марка «Rifar monolit 500», количество секций 8, мощность 1560 Вт</v>
      </c>
      <c r="D585" s="24" t="str">
        <f>Source!H250</f>
        <v>шт.</v>
      </c>
      <c r="E585" s="10">
        <f>Source!I250</f>
        <v>6</v>
      </c>
      <c r="F585" s="25">
        <f>Source!AL250+Source!AM250+Source!AO250</f>
        <v>1093.5999999999999</v>
      </c>
      <c r="G585" s="39" t="s">
        <v>3</v>
      </c>
      <c r="H585" s="25">
        <f>ROUND(Source!AC250*Source!I250, 2)+ROUND(Source!AD250*Source!I250, 2)+ROUND(Source!AF250*Source!I250, 2)</f>
        <v>6561.6</v>
      </c>
      <c r="I585" s="26"/>
      <c r="J585" s="26">
        <f>IF(Source!BC250&lt;&gt; 0, Source!BC250, 1)</f>
        <v>6.53</v>
      </c>
      <c r="K585" s="25">
        <f>Source!O250</f>
        <v>42847.25</v>
      </c>
      <c r="L585" s="27"/>
      <c r="S585">
        <f>ROUND((Source!FX250/100)*((ROUND(Source!AF250*Source!I250, 2)+ROUND(Source!AE250*Source!I250, 2))), 2)</f>
        <v>0</v>
      </c>
      <c r="T585">
        <f>Source!X250</f>
        <v>0</v>
      </c>
      <c r="U585">
        <f>ROUND((Source!FY250/100)*((ROUND(Source!AF250*Source!I250, 2)+ROUND(Source!AE250*Source!I250, 2))), 2)</f>
        <v>0</v>
      </c>
      <c r="V585">
        <f>Source!Y250</f>
        <v>0</v>
      </c>
      <c r="W585">
        <f>IF(Source!BI250&lt;=1,H585, 0)</f>
        <v>6561.6</v>
      </c>
      <c r="X585">
        <f>IF(Source!BI250=2,H585, 0)</f>
        <v>0</v>
      </c>
      <c r="Y585">
        <f>IF(Source!BI250=3,H585, 0)</f>
        <v>0</v>
      </c>
      <c r="Z585">
        <f>IF(Source!BI250=4,H585, 0)</f>
        <v>0</v>
      </c>
    </row>
    <row r="586" spans="1:26" ht="28.5" x14ac:dyDescent="0.2">
      <c r="A586" s="40" t="str">
        <f>Source!E251</f>
        <v>55,2</v>
      </c>
      <c r="B586" s="41" t="str">
        <f>Source!F251</f>
        <v>01.7.15.07-0010</v>
      </c>
      <c r="C586" s="41" t="str">
        <f>Source!G251</f>
        <v>Дюбели пластмассовые с шурупами 10х50 мм</v>
      </c>
      <c r="D586" s="24" t="str">
        <f>Source!H251</f>
        <v>100 шт.</v>
      </c>
      <c r="E586" s="10">
        <f>Source!I251</f>
        <v>0.72</v>
      </c>
      <c r="F586" s="25">
        <f>Source!AL251+Source!AM251+Source!AO251</f>
        <v>39</v>
      </c>
      <c r="G586" s="39" t="s">
        <v>3</v>
      </c>
      <c r="H586" s="25">
        <f>ROUND(Source!AC251*Source!I251, 2)+ROUND(Source!AD251*Source!I251, 2)+ROUND(Source!AF251*Source!I251, 2)</f>
        <v>28.08</v>
      </c>
      <c r="I586" s="26"/>
      <c r="J586" s="26">
        <f>IF(Source!BC251&lt;&gt; 0, Source!BC251, 1)</f>
        <v>6.53</v>
      </c>
      <c r="K586" s="25">
        <f>Source!O251</f>
        <v>183.36</v>
      </c>
      <c r="L586" s="27"/>
      <c r="S586">
        <f>ROUND((Source!FX251/100)*((ROUND(Source!AF251*Source!I251, 2)+ROUND(Source!AE251*Source!I251, 2))), 2)</f>
        <v>0</v>
      </c>
      <c r="T586">
        <f>Source!X251</f>
        <v>0</v>
      </c>
      <c r="U586">
        <f>ROUND((Source!FY251/100)*((ROUND(Source!AF251*Source!I251, 2)+ROUND(Source!AE251*Source!I251, 2))), 2)</f>
        <v>0</v>
      </c>
      <c r="V586">
        <f>Source!Y251</f>
        <v>0</v>
      </c>
      <c r="W586">
        <f>IF(Source!BI251&lt;=1,H586, 0)</f>
        <v>28.08</v>
      </c>
      <c r="X586">
        <f>IF(Source!BI251=2,H586, 0)</f>
        <v>0</v>
      </c>
      <c r="Y586">
        <f>IF(Source!BI251=3,H586, 0)</f>
        <v>0</v>
      </c>
      <c r="Z586">
        <f>IF(Source!BI251=4,H586, 0)</f>
        <v>0</v>
      </c>
    </row>
    <row r="587" spans="1:26" ht="14.25" x14ac:dyDescent="0.2">
      <c r="A587" s="42" t="str">
        <f>Source!E252</f>
        <v>55,3</v>
      </c>
      <c r="B587" s="43" t="str">
        <f>Source!F252</f>
        <v>18.5.10.06</v>
      </c>
      <c r="C587" s="43" t="str">
        <f>Source!G252</f>
        <v>Радиаторы</v>
      </c>
      <c r="D587" s="30" t="str">
        <f>Source!H252</f>
        <v>квт</v>
      </c>
      <c r="E587" s="31">
        <f>Source!I252</f>
        <v>9.36</v>
      </c>
      <c r="F587" s="32">
        <f>Source!AL252+Source!AM252+Source!AO252</f>
        <v>0</v>
      </c>
      <c r="G587" s="37" t="s">
        <v>3</v>
      </c>
      <c r="H587" s="32">
        <f>ROUND(Source!AC252*Source!I252, 2)+ROUND(Source!AD252*Source!I252, 2)+ROUND(Source!AF252*Source!I252, 2)</f>
        <v>0</v>
      </c>
      <c r="I587" s="33"/>
      <c r="J587" s="33">
        <f>IF(Source!BC252&lt;&gt; 0, Source!BC252, 1)</f>
        <v>6.53</v>
      </c>
      <c r="K587" s="32">
        <f>Source!O252</f>
        <v>0</v>
      </c>
      <c r="L587" s="38"/>
      <c r="S587">
        <f>ROUND((Source!FX252/100)*((ROUND(Source!AF252*Source!I252, 2)+ROUND(Source!AE252*Source!I252, 2))), 2)</f>
        <v>0</v>
      </c>
      <c r="T587">
        <f>Source!X252</f>
        <v>0</v>
      </c>
      <c r="U587">
        <f>ROUND((Source!FY252/100)*((ROUND(Source!AF252*Source!I252, 2)+ROUND(Source!AE252*Source!I252, 2))), 2)</f>
        <v>0</v>
      </c>
      <c r="V587">
        <f>Source!Y252</f>
        <v>0</v>
      </c>
      <c r="W587">
        <f>IF(Source!BI252&lt;=1,H587, 0)</f>
        <v>0</v>
      </c>
      <c r="X587">
        <f>IF(Source!BI252=2,H587, 0)</f>
        <v>0</v>
      </c>
      <c r="Y587">
        <f>IF(Source!BI252=3,H587, 0)</f>
        <v>0</v>
      </c>
      <c r="Z587">
        <f>IF(Source!BI252=4,H587, 0)</f>
        <v>0</v>
      </c>
    </row>
    <row r="588" spans="1:26" ht="15" x14ac:dyDescent="0.25">
      <c r="G588" s="57">
        <f>H578+H579+H581+H582+H583+SUM(H585:H587)</f>
        <v>6910.31</v>
      </c>
      <c r="H588" s="57"/>
      <c r="J588" s="57">
        <f>K578+K579+K581+K582+K583+SUM(K585:K587)</f>
        <v>45125.49</v>
      </c>
      <c r="K588" s="57"/>
      <c r="L588" s="35">
        <f>Source!U249</f>
        <v>7.061183999999999</v>
      </c>
      <c r="O588" s="21">
        <f>G588</f>
        <v>6910.31</v>
      </c>
      <c r="P588" s="21">
        <f>J588</f>
        <v>45125.49</v>
      </c>
      <c r="Q588" s="21">
        <f>L588</f>
        <v>7.061183999999999</v>
      </c>
      <c r="W588">
        <f>IF(Source!BI249&lt;=1,H578+H579+H581+H582+H583, 0)</f>
        <v>320.63</v>
      </c>
      <c r="X588">
        <f>IF(Source!BI249=2,H578+H579+H581+H582+H583, 0)</f>
        <v>0</v>
      </c>
      <c r="Y588">
        <f>IF(Source!BI249=3,H578+H579+H581+H582+H583, 0)</f>
        <v>0</v>
      </c>
      <c r="Z588">
        <f>IF(Source!BI249=4,H578+H579+H581+H582+H583, 0)</f>
        <v>0</v>
      </c>
    </row>
    <row r="589" spans="1:26" ht="57" x14ac:dyDescent="0.2">
      <c r="A589" s="40" t="str">
        <f>Source!E253</f>
        <v>56</v>
      </c>
      <c r="B589" s="41" t="str">
        <f>Source!F253</f>
        <v>09-03-048-02</v>
      </c>
      <c r="C589" s="41" t="str">
        <f>Source!G253</f>
        <v>Монтаж  экранов  алюминиевых панельных перфорированных (при расходе алюминия на 1 м2 потолка до 2,4 кг)</v>
      </c>
      <c r="D589" s="24" t="str">
        <f>Source!H253</f>
        <v>100 м2</v>
      </c>
      <c r="E589" s="10">
        <f>Source!I253</f>
        <v>2.52E-2</v>
      </c>
      <c r="F589" s="25">
        <f>Source!AL253+Source!AM253+Source!AO253</f>
        <v>3654.8</v>
      </c>
      <c r="G589" s="26"/>
      <c r="H589" s="25"/>
      <c r="I589" s="26" t="str">
        <f>Source!BO253</f>
        <v/>
      </c>
      <c r="J589" s="26"/>
      <c r="K589" s="25"/>
      <c r="L589" s="27"/>
      <c r="S589">
        <f>ROUND((Source!FX253/100)*((ROUND(Source!AF253*Source!I253, 2)+ROUND(Source!AE253*Source!I253, 2))), 2)</f>
        <v>65.8</v>
      </c>
      <c r="T589">
        <f>Source!X253</f>
        <v>429.7</v>
      </c>
      <c r="U589">
        <f>ROUND((Source!FY253/100)*((ROUND(Source!AF253*Source!I253, 2)+ROUND(Source!AE253*Source!I253, 2))), 2)</f>
        <v>58.7</v>
      </c>
      <c r="V589">
        <f>Source!Y253</f>
        <v>381.95</v>
      </c>
    </row>
    <row r="590" spans="1:26" ht="14.25" x14ac:dyDescent="0.2">
      <c r="A590" s="40"/>
      <c r="B590" s="41"/>
      <c r="C590" s="41" t="s">
        <v>1378</v>
      </c>
      <c r="D590" s="24"/>
      <c r="E590" s="10"/>
      <c r="F590" s="25">
        <f>Source!AO253</f>
        <v>2797.82</v>
      </c>
      <c r="G590" s="26" t="str">
        <f>Source!DG253</f>
        <v>)*1,15</v>
      </c>
      <c r="H590" s="25">
        <f>ROUND(Source!AF253*Source!I253, 2)</f>
        <v>81.08</v>
      </c>
      <c r="I590" s="26"/>
      <c r="J590" s="26">
        <f>IF(Source!BA253&lt;&gt; 0, Source!BA253, 1)</f>
        <v>6.53</v>
      </c>
      <c r="K590" s="25">
        <f>Source!S253</f>
        <v>529.46</v>
      </c>
      <c r="L590" s="27"/>
      <c r="R590">
        <f>H590</f>
        <v>81.08</v>
      </c>
    </row>
    <row r="591" spans="1:26" ht="14.25" x14ac:dyDescent="0.2">
      <c r="A591" s="40"/>
      <c r="B591" s="41"/>
      <c r="C591" s="41" t="s">
        <v>272</v>
      </c>
      <c r="D591" s="24"/>
      <c r="E591" s="10"/>
      <c r="F591" s="25">
        <f>Source!AM253</f>
        <v>225.26</v>
      </c>
      <c r="G591" s="26" t="str">
        <f>Source!DE253</f>
        <v>)*1,25</v>
      </c>
      <c r="H591" s="25">
        <f>ROUND(Source!AD253*Source!I253, 2)</f>
        <v>7.1</v>
      </c>
      <c r="I591" s="26"/>
      <c r="J591" s="26">
        <f>IF(Source!BB253&lt;&gt; 0, Source!BB253, 1)</f>
        <v>6.53</v>
      </c>
      <c r="K591" s="25">
        <f>Source!Q253</f>
        <v>46.34</v>
      </c>
      <c r="L591" s="27"/>
    </row>
    <row r="592" spans="1:26" ht="14.25" x14ac:dyDescent="0.2">
      <c r="A592" s="40"/>
      <c r="B592" s="41"/>
      <c r="C592" s="41" t="s">
        <v>1379</v>
      </c>
      <c r="D592" s="24"/>
      <c r="E592" s="10"/>
      <c r="F592" s="25">
        <f>Source!AN253</f>
        <v>5</v>
      </c>
      <c r="G592" s="26" t="str">
        <f>Source!DF253</f>
        <v>)*1,25</v>
      </c>
      <c r="H592" s="28">
        <f>ROUND(Source!AE253*Source!I253, 2)</f>
        <v>0.16</v>
      </c>
      <c r="I592" s="26"/>
      <c r="J592" s="26">
        <f>IF(Source!BS253&lt;&gt; 0, Source!BS253, 1)</f>
        <v>6.53</v>
      </c>
      <c r="K592" s="28">
        <f>Source!R253</f>
        <v>1.03</v>
      </c>
      <c r="L592" s="27"/>
      <c r="R592">
        <f>H592</f>
        <v>0.16</v>
      </c>
    </row>
    <row r="593" spans="1:26" ht="14.25" x14ac:dyDescent="0.2">
      <c r="A593" s="40"/>
      <c r="B593" s="41"/>
      <c r="C593" s="41" t="s">
        <v>1385</v>
      </c>
      <c r="D593" s="24"/>
      <c r="E593" s="10"/>
      <c r="F593" s="25">
        <f>Source!AL253</f>
        <v>631.72</v>
      </c>
      <c r="G593" s="26" t="str">
        <f>Source!DD253</f>
        <v/>
      </c>
      <c r="H593" s="25">
        <f>ROUND(Source!AC253*Source!I253, 2)</f>
        <v>15.92</v>
      </c>
      <c r="I593" s="26"/>
      <c r="J593" s="26">
        <f>IF(Source!BC253&lt;&gt; 0, Source!BC253, 1)</f>
        <v>6.53</v>
      </c>
      <c r="K593" s="25">
        <f>Source!P253</f>
        <v>103.95</v>
      </c>
      <c r="L593" s="27"/>
    </row>
    <row r="594" spans="1:26" ht="14.25" x14ac:dyDescent="0.2">
      <c r="A594" s="40"/>
      <c r="B594" s="41"/>
      <c r="C594" s="41" t="s">
        <v>1380</v>
      </c>
      <c r="D594" s="24" t="s">
        <v>1381</v>
      </c>
      <c r="E594" s="10">
        <f>Source!BZ253</f>
        <v>90</v>
      </c>
      <c r="F594" s="58" t="str">
        <f>CONCATENATE(" )", Source!DL253, Source!FT253, "=", Source!FX253)</f>
        <v xml:space="preserve"> )*0,9=81</v>
      </c>
      <c r="G594" s="59"/>
      <c r="H594" s="25">
        <f>SUM(S589:S597)</f>
        <v>65.8</v>
      </c>
      <c r="I594" s="29"/>
      <c r="J594" s="23">
        <f>Source!AT253</f>
        <v>81</v>
      </c>
      <c r="K594" s="25">
        <f>SUM(T589:T597)</f>
        <v>429.7</v>
      </c>
      <c r="L594" s="27"/>
    </row>
    <row r="595" spans="1:26" ht="14.25" x14ac:dyDescent="0.2">
      <c r="A595" s="40"/>
      <c r="B595" s="41"/>
      <c r="C595" s="41" t="s">
        <v>1382</v>
      </c>
      <c r="D595" s="24" t="s">
        <v>1381</v>
      </c>
      <c r="E595" s="10">
        <f>Source!CA253</f>
        <v>85</v>
      </c>
      <c r="F595" s="58" t="str">
        <f>CONCATENATE(" )", Source!DM253, Source!FU253, "=", Source!FY253)</f>
        <v xml:space="preserve"> )*0,85=72,25</v>
      </c>
      <c r="G595" s="59"/>
      <c r="H595" s="25">
        <f>SUM(U589:U597)</f>
        <v>58.7</v>
      </c>
      <c r="I595" s="29"/>
      <c r="J595" s="23">
        <f>Source!AU253</f>
        <v>72</v>
      </c>
      <c r="K595" s="25">
        <f>SUM(V589:V597)</f>
        <v>381.95</v>
      </c>
      <c r="L595" s="27"/>
    </row>
    <row r="596" spans="1:26" ht="14.25" x14ac:dyDescent="0.2">
      <c r="A596" s="40"/>
      <c r="B596" s="41"/>
      <c r="C596" s="41" t="s">
        <v>1383</v>
      </c>
      <c r="D596" s="24" t="s">
        <v>1384</v>
      </c>
      <c r="E596" s="10">
        <f>Source!AQ253</f>
        <v>308.47000000000003</v>
      </c>
      <c r="F596" s="25"/>
      <c r="G596" s="26" t="str">
        <f>Source!DI253</f>
        <v>)*1,15</v>
      </c>
      <c r="H596" s="25"/>
      <c r="I596" s="26"/>
      <c r="J596" s="26"/>
      <c r="K596" s="25"/>
      <c r="L596" s="36">
        <f>Source!U253</f>
        <v>8.9394606000000003</v>
      </c>
    </row>
    <row r="597" spans="1:26" ht="28.5" x14ac:dyDescent="0.2">
      <c r="A597" s="42" t="str">
        <f>Source!E254</f>
        <v>56,1</v>
      </c>
      <c r="B597" s="43" t="str">
        <f>Source!F254</f>
        <v>11.3.03.12-0004</v>
      </c>
      <c r="C597" s="43" t="str">
        <f>Source!G254</f>
        <v>Решетка радиаторная перфорированая металлическая</v>
      </c>
      <c r="D597" s="30" t="str">
        <f>Source!H254</f>
        <v>м2</v>
      </c>
      <c r="E597" s="31">
        <f>Source!I254</f>
        <v>2.52</v>
      </c>
      <c r="F597" s="32">
        <f>Source!AL254+Source!AM254+Source!AO254</f>
        <v>90.9</v>
      </c>
      <c r="G597" s="37" t="s">
        <v>3</v>
      </c>
      <c r="H597" s="32">
        <f>ROUND(Source!AC254*Source!I254, 2)+ROUND(Source!AD254*Source!I254, 2)+ROUND(Source!AF254*Source!I254, 2)</f>
        <v>229.07</v>
      </c>
      <c r="I597" s="33"/>
      <c r="J597" s="33">
        <f>IF(Source!BC254&lt;&gt; 0, Source!BC254, 1)</f>
        <v>6.53</v>
      </c>
      <c r="K597" s="32">
        <f>Source!O254</f>
        <v>1495.81</v>
      </c>
      <c r="L597" s="38"/>
      <c r="S597">
        <f>ROUND((Source!FX254/100)*((ROUND(Source!AF254*Source!I254, 2)+ROUND(Source!AE254*Source!I254, 2))), 2)</f>
        <v>0</v>
      </c>
      <c r="T597">
        <f>Source!X254</f>
        <v>0</v>
      </c>
      <c r="U597">
        <f>ROUND((Source!FY254/100)*((ROUND(Source!AF254*Source!I254, 2)+ROUND(Source!AE254*Source!I254, 2))), 2)</f>
        <v>0</v>
      </c>
      <c r="V597">
        <f>Source!Y254</f>
        <v>0</v>
      </c>
      <c r="W597">
        <f>IF(Source!BI254&lt;=1,H597, 0)</f>
        <v>229.07</v>
      </c>
      <c r="X597">
        <f>IF(Source!BI254=2,H597, 0)</f>
        <v>0</v>
      </c>
      <c r="Y597">
        <f>IF(Source!BI254=3,H597, 0)</f>
        <v>0</v>
      </c>
      <c r="Z597">
        <f>IF(Source!BI254=4,H597, 0)</f>
        <v>0</v>
      </c>
    </row>
    <row r="598" spans="1:26" ht="15" x14ac:dyDescent="0.25">
      <c r="G598" s="57">
        <f>H590+H591+H593+H594+H595+SUM(H597:H597)</f>
        <v>457.66999999999996</v>
      </c>
      <c r="H598" s="57"/>
      <c r="J598" s="57">
        <f>K590+K591+K593+K594+K595+SUM(K597:K597)</f>
        <v>2987.21</v>
      </c>
      <c r="K598" s="57"/>
      <c r="L598" s="35">
        <f>Source!U253</f>
        <v>8.9394606000000003</v>
      </c>
      <c r="O598" s="21">
        <f>G598</f>
        <v>457.66999999999996</v>
      </c>
      <c r="P598" s="21">
        <f>J598</f>
        <v>2987.21</v>
      </c>
      <c r="Q598" s="21">
        <f>L598</f>
        <v>8.9394606000000003</v>
      </c>
      <c r="W598">
        <f>IF(Source!BI253&lt;=1,H590+H591+H593+H594+H595, 0)</f>
        <v>228.59999999999997</v>
      </c>
      <c r="X598">
        <f>IF(Source!BI253=2,H590+H591+H593+H594+H595, 0)</f>
        <v>0</v>
      </c>
      <c r="Y598">
        <f>IF(Source!BI253=3,H590+H591+H593+H594+H595, 0)</f>
        <v>0</v>
      </c>
      <c r="Z598">
        <f>IF(Source!BI253=4,H590+H591+H593+H594+H595, 0)</f>
        <v>0</v>
      </c>
    </row>
    <row r="599" spans="1:26" ht="57" x14ac:dyDescent="0.2">
      <c r="A599" s="40" t="str">
        <f>Source!E255</f>
        <v>57</v>
      </c>
      <c r="B599" s="41" t="str">
        <f>Source!F255</f>
        <v>16-07-005-01</v>
      </c>
      <c r="C599" s="41" t="str">
        <f>Source!G255</f>
        <v>Гидравлическое испытание трубопроводов систем отопления, водопровода и горячего водоснабжения диаметром до 50 мм</v>
      </c>
      <c r="D599" s="24" t="str">
        <f>Source!H255</f>
        <v>100 м</v>
      </c>
      <c r="E599" s="10">
        <f>Source!I255</f>
        <v>0.62</v>
      </c>
      <c r="F599" s="25">
        <f>Source!AL255+Source!AM255+Source!AO255</f>
        <v>107.12</v>
      </c>
      <c r="G599" s="26"/>
      <c r="H599" s="25"/>
      <c r="I599" s="26" t="str">
        <f>Source!BO255</f>
        <v/>
      </c>
      <c r="J599" s="26"/>
      <c r="K599" s="25"/>
      <c r="L599" s="27"/>
      <c r="S599">
        <f>ROUND((Source!FX255/100)*((ROUND(Source!AF255*Source!I255, 2)+ROUND(Source!AE255*Source!I255, 2))), 2)</f>
        <v>47.9</v>
      </c>
      <c r="T599">
        <f>Source!X255</f>
        <v>312.27</v>
      </c>
      <c r="U599">
        <f>ROUND((Source!FY255/100)*((ROUND(Source!AF255*Source!I255, 2)+ROUND(Source!AE255*Source!I255, 2))), 2)</f>
        <v>29.33</v>
      </c>
      <c r="V599">
        <f>Source!Y255</f>
        <v>192.79</v>
      </c>
    </row>
    <row r="600" spans="1:26" ht="14.25" x14ac:dyDescent="0.2">
      <c r="A600" s="40"/>
      <c r="B600" s="41"/>
      <c r="C600" s="41" t="s">
        <v>1378</v>
      </c>
      <c r="D600" s="24"/>
      <c r="E600" s="10"/>
      <c r="F600" s="25">
        <f>Source!AO255</f>
        <v>58.32</v>
      </c>
      <c r="G600" s="26" t="str">
        <f>Source!DG255</f>
        <v>)*1,15</v>
      </c>
      <c r="H600" s="25">
        <f>ROUND(Source!AF255*Source!I255, 2)</f>
        <v>41.58</v>
      </c>
      <c r="I600" s="26"/>
      <c r="J600" s="26">
        <f>IF(Source!BA255&lt;&gt; 0, Source!BA255, 1)</f>
        <v>6.53</v>
      </c>
      <c r="K600" s="25">
        <f>Source!S255</f>
        <v>271.54000000000002</v>
      </c>
      <c r="L600" s="27"/>
      <c r="R600">
        <f>H600</f>
        <v>41.58</v>
      </c>
    </row>
    <row r="601" spans="1:26" ht="14.25" x14ac:dyDescent="0.2">
      <c r="A601" s="40"/>
      <c r="B601" s="41"/>
      <c r="C601" s="41" t="s">
        <v>272</v>
      </c>
      <c r="D601" s="24"/>
      <c r="E601" s="10"/>
      <c r="F601" s="25">
        <f>Source!AM255</f>
        <v>44.51</v>
      </c>
      <c r="G601" s="26" t="str">
        <f>Source!DE255</f>
        <v>)*1,25</v>
      </c>
      <c r="H601" s="25">
        <f>ROUND(Source!AD255*Source!I255, 2)</f>
        <v>34.5</v>
      </c>
      <c r="I601" s="26"/>
      <c r="J601" s="26">
        <f>IF(Source!BB255&lt;&gt; 0, Source!BB255, 1)</f>
        <v>6.53</v>
      </c>
      <c r="K601" s="25">
        <f>Source!Q255</f>
        <v>225.26</v>
      </c>
      <c r="L601" s="27"/>
    </row>
    <row r="602" spans="1:26" ht="14.25" x14ac:dyDescent="0.2">
      <c r="A602" s="40"/>
      <c r="B602" s="41"/>
      <c r="C602" s="41" t="s">
        <v>1385</v>
      </c>
      <c r="D602" s="24"/>
      <c r="E602" s="10"/>
      <c r="F602" s="25">
        <f>Source!AL255</f>
        <v>4.29</v>
      </c>
      <c r="G602" s="26" t="str">
        <f>Source!DD255</f>
        <v/>
      </c>
      <c r="H602" s="25">
        <f>ROUND(Source!AC255*Source!I255, 2)</f>
        <v>2.66</v>
      </c>
      <c r="I602" s="26"/>
      <c r="J602" s="26">
        <f>IF(Source!BC255&lt;&gt; 0, Source!BC255, 1)</f>
        <v>6.53</v>
      </c>
      <c r="K602" s="25">
        <f>Source!P255</f>
        <v>17.37</v>
      </c>
      <c r="L602" s="27"/>
    </row>
    <row r="603" spans="1:26" ht="14.25" x14ac:dyDescent="0.2">
      <c r="A603" s="40"/>
      <c r="B603" s="41"/>
      <c r="C603" s="41" t="s">
        <v>1380</v>
      </c>
      <c r="D603" s="24" t="s">
        <v>1381</v>
      </c>
      <c r="E603" s="10">
        <f>Source!BZ255</f>
        <v>128</v>
      </c>
      <c r="F603" s="58" t="str">
        <f>CONCATENATE(" )", Source!DL255, Source!FT255, "=", Source!FX255)</f>
        <v xml:space="preserve"> )*0,9=115,2</v>
      </c>
      <c r="G603" s="59"/>
      <c r="H603" s="25">
        <f>SUM(S599:S605)</f>
        <v>47.9</v>
      </c>
      <c r="I603" s="29"/>
      <c r="J603" s="23">
        <f>Source!AT255</f>
        <v>115</v>
      </c>
      <c r="K603" s="25">
        <f>SUM(T599:T605)</f>
        <v>312.27</v>
      </c>
      <c r="L603" s="27"/>
    </row>
    <row r="604" spans="1:26" ht="14.25" x14ac:dyDescent="0.2">
      <c r="A604" s="40"/>
      <c r="B604" s="41"/>
      <c r="C604" s="41" t="s">
        <v>1382</v>
      </c>
      <c r="D604" s="24" t="s">
        <v>1381</v>
      </c>
      <c r="E604" s="10">
        <f>Source!CA255</f>
        <v>83</v>
      </c>
      <c r="F604" s="58" t="str">
        <f>CONCATENATE(" )", Source!DM255, Source!FU255, "=", Source!FY255)</f>
        <v xml:space="preserve"> )*0,85=70,55</v>
      </c>
      <c r="G604" s="59"/>
      <c r="H604" s="25">
        <f>SUM(U599:U605)</f>
        <v>29.33</v>
      </c>
      <c r="I604" s="29"/>
      <c r="J604" s="23">
        <f>Source!AU255</f>
        <v>71</v>
      </c>
      <c r="K604" s="25">
        <f>SUM(V599:V605)</f>
        <v>192.79</v>
      </c>
      <c r="L604" s="27"/>
    </row>
    <row r="605" spans="1:26" ht="14.25" x14ac:dyDescent="0.2">
      <c r="A605" s="42"/>
      <c r="B605" s="43"/>
      <c r="C605" s="43" t="s">
        <v>1383</v>
      </c>
      <c r="D605" s="30" t="s">
        <v>1384</v>
      </c>
      <c r="E605" s="31">
        <f>Source!AQ255</f>
        <v>5.01</v>
      </c>
      <c r="F605" s="32"/>
      <c r="G605" s="33" t="str">
        <f>Source!DI255</f>
        <v>)*1,15</v>
      </c>
      <c r="H605" s="32"/>
      <c r="I605" s="33"/>
      <c r="J605" s="33"/>
      <c r="K605" s="32"/>
      <c r="L605" s="34">
        <f>Source!U255</f>
        <v>3.5721299999999991</v>
      </c>
    </row>
    <row r="606" spans="1:26" ht="15" x14ac:dyDescent="0.25">
      <c r="G606" s="57">
        <f>H600+H601+H602+H603+H604</f>
        <v>155.96999999999997</v>
      </c>
      <c r="H606" s="57"/>
      <c r="J606" s="57">
        <f>K600+K601+K602+K603+K604</f>
        <v>1019.2299999999999</v>
      </c>
      <c r="K606" s="57"/>
      <c r="L606" s="35">
        <f>Source!U255</f>
        <v>3.5721299999999991</v>
      </c>
      <c r="O606" s="21">
        <f>G606</f>
        <v>155.96999999999997</v>
      </c>
      <c r="P606" s="21">
        <f>J606</f>
        <v>1019.2299999999999</v>
      </c>
      <c r="Q606" s="21">
        <f>L606</f>
        <v>3.5721299999999991</v>
      </c>
      <c r="W606">
        <f>IF(Source!BI255&lt;=1,H600+H601+H602+H603+H604, 0)</f>
        <v>155.96999999999997</v>
      </c>
      <c r="X606">
        <f>IF(Source!BI255=2,H600+H601+H602+H603+H604, 0)</f>
        <v>0</v>
      </c>
      <c r="Y606">
        <f>IF(Source!BI255=3,H600+H601+H602+H603+H604, 0)</f>
        <v>0</v>
      </c>
      <c r="Z606">
        <f>IF(Source!BI255=4,H600+H601+H602+H603+H604, 0)</f>
        <v>0</v>
      </c>
    </row>
    <row r="608" spans="1:26" ht="15" x14ac:dyDescent="0.25">
      <c r="A608" s="62" t="str">
        <f>CONCATENATE("Итого по разделу: ",IF(Source!G257&lt;&gt;"Новый раздел", Source!G257, ""))</f>
        <v>Итого по разделу: 4 Отопление</v>
      </c>
      <c r="B608" s="62"/>
      <c r="C608" s="62"/>
      <c r="D608" s="62"/>
      <c r="E608" s="62"/>
      <c r="F608" s="62"/>
      <c r="G608" s="61">
        <f>SUM(O532:O607)</f>
        <v>11451.93</v>
      </c>
      <c r="H608" s="61"/>
      <c r="I608" s="22"/>
      <c r="J608" s="61">
        <f>SUM(P532:P607)</f>
        <v>74791.790000000008</v>
      </c>
      <c r="K608" s="61"/>
      <c r="L608" s="35">
        <f>SUM(Q532:Q607)</f>
        <v>96.229049399999994</v>
      </c>
    </row>
    <row r="611" spans="1:26" ht="14.25" x14ac:dyDescent="0.2">
      <c r="C611" s="56" t="str">
        <f>Source!H285</f>
        <v>Итого</v>
      </c>
      <c r="D611" s="56"/>
      <c r="E611" s="56"/>
      <c r="F611" s="56"/>
      <c r="G611" s="56"/>
      <c r="H611" s="56"/>
      <c r="I611" s="56"/>
      <c r="J611" s="48">
        <f>IF(Source!F285=0, "", Source!F285)</f>
        <v>74791.789999999994</v>
      </c>
      <c r="K611" s="48"/>
    </row>
    <row r="613" spans="1:26" ht="16.5" x14ac:dyDescent="0.25">
      <c r="A613" s="60" t="str">
        <f>CONCATENATE("Раздел: ",IF(Source!G289&lt;&gt;"Новый раздел", Source!G289, ""))</f>
        <v>Раздел: 5 Вентиляция и кодиционирование</v>
      </c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</row>
    <row r="614" spans="1:26" ht="28.5" x14ac:dyDescent="0.2">
      <c r="A614" s="40" t="str">
        <f>Source!E293</f>
        <v>58</v>
      </c>
      <c r="B614" s="41" t="str">
        <f>Source!F293</f>
        <v>20-02-002-01</v>
      </c>
      <c r="C614" s="41" t="str">
        <f>Source!G293</f>
        <v>Демонтаж  решеток жалюзийных площадью в свету до 0,5 м2</v>
      </c>
      <c r="D614" s="24" t="str">
        <f>Source!H293</f>
        <v>ШТ</v>
      </c>
      <c r="E614" s="10">
        <f>Source!I293</f>
        <v>6</v>
      </c>
      <c r="F614" s="25">
        <f>Source!AL293+Source!AM293+Source!AO293</f>
        <v>18.670000000000002</v>
      </c>
      <c r="G614" s="26"/>
      <c r="H614" s="25"/>
      <c r="I614" s="26" t="str">
        <f>Source!BO293</f>
        <v/>
      </c>
      <c r="J614" s="26"/>
      <c r="K614" s="25"/>
      <c r="L614" s="27"/>
      <c r="S614">
        <f>ROUND((Source!FX293/100)*((ROUND(Source!AF293*Source!I293, 2)+ROUND(Source!AE293*Source!I293, 2))), 2)</f>
        <v>36.56</v>
      </c>
      <c r="T614">
        <f>Source!X293</f>
        <v>238.35</v>
      </c>
      <c r="U614">
        <f>ROUND((Source!FY293/100)*((ROUND(Source!AF293*Source!I293, 2)+ROUND(Source!AE293*Source!I293, 2))), 2)</f>
        <v>22.39</v>
      </c>
      <c r="V614">
        <f>Source!Y293</f>
        <v>147.15</v>
      </c>
    </row>
    <row r="615" spans="1:26" ht="14.25" x14ac:dyDescent="0.2">
      <c r="A615" s="40"/>
      <c r="B615" s="41"/>
      <c r="C615" s="41" t="s">
        <v>1378</v>
      </c>
      <c r="D615" s="24"/>
      <c r="E615" s="10"/>
      <c r="F615" s="25">
        <f>Source!AO293</f>
        <v>13.1</v>
      </c>
      <c r="G615" s="26" t="str">
        <f>Source!DG293</f>
        <v>)*0,4</v>
      </c>
      <c r="H615" s="25">
        <f>ROUND(Source!AF293*Source!I293, 2)</f>
        <v>31.44</v>
      </c>
      <c r="I615" s="26"/>
      <c r="J615" s="26">
        <f>IF(Source!BA293&lt;&gt; 0, Source!BA293, 1)</f>
        <v>6.53</v>
      </c>
      <c r="K615" s="25">
        <f>Source!S293</f>
        <v>205.3</v>
      </c>
      <c r="L615" s="27"/>
      <c r="R615">
        <f>H615</f>
        <v>31.44</v>
      </c>
    </row>
    <row r="616" spans="1:26" ht="14.25" x14ac:dyDescent="0.2">
      <c r="A616" s="40"/>
      <c r="B616" s="41"/>
      <c r="C616" s="41" t="s">
        <v>272</v>
      </c>
      <c r="D616" s="24"/>
      <c r="E616" s="10"/>
      <c r="F616" s="25">
        <f>Source!AM293</f>
        <v>1.63</v>
      </c>
      <c r="G616" s="26" t="str">
        <f>Source!DE293</f>
        <v>)*0,4</v>
      </c>
      <c r="H616" s="25">
        <f>ROUND(Source!AD293*Source!I293, 2)</f>
        <v>3.9</v>
      </c>
      <c r="I616" s="26"/>
      <c r="J616" s="26">
        <f>IF(Source!BB293&lt;&gt; 0, Source!BB293, 1)</f>
        <v>6.53</v>
      </c>
      <c r="K616" s="25">
        <f>Source!Q293</f>
        <v>25.47</v>
      </c>
      <c r="L616" s="27"/>
    </row>
    <row r="617" spans="1:26" ht="14.25" x14ac:dyDescent="0.2">
      <c r="A617" s="40"/>
      <c r="B617" s="41"/>
      <c r="C617" s="41" t="s">
        <v>1379</v>
      </c>
      <c r="D617" s="24"/>
      <c r="E617" s="10"/>
      <c r="F617" s="25">
        <f>Source!AN293</f>
        <v>0.12</v>
      </c>
      <c r="G617" s="26" t="str">
        <f>Source!DF293</f>
        <v>)*0,4</v>
      </c>
      <c r="H617" s="28">
        <f>ROUND(Source!AE293*Source!I293, 2)</f>
        <v>0.3</v>
      </c>
      <c r="I617" s="26"/>
      <c r="J617" s="26">
        <f>IF(Source!BS293&lt;&gt; 0, Source!BS293, 1)</f>
        <v>6.53</v>
      </c>
      <c r="K617" s="28">
        <f>Source!R293</f>
        <v>1.96</v>
      </c>
      <c r="L617" s="27"/>
      <c r="R617">
        <f>H617</f>
        <v>0.3</v>
      </c>
    </row>
    <row r="618" spans="1:26" ht="14.25" x14ac:dyDescent="0.2">
      <c r="A618" s="40"/>
      <c r="B618" s="41"/>
      <c r="C618" s="41" t="s">
        <v>1380</v>
      </c>
      <c r="D618" s="24" t="s">
        <v>1381</v>
      </c>
      <c r="E618" s="10">
        <f>Source!BZ293</f>
        <v>128</v>
      </c>
      <c r="F618" s="58" t="str">
        <f>CONCATENATE(" )", Source!DL293, Source!FT293, "=", Source!FX293)</f>
        <v xml:space="preserve"> )*0,9=115,2</v>
      </c>
      <c r="G618" s="59"/>
      <c r="H618" s="25">
        <f>SUM(S614:S620)</f>
        <v>36.56</v>
      </c>
      <c r="I618" s="29"/>
      <c r="J618" s="23">
        <f>Source!AT293</f>
        <v>115</v>
      </c>
      <c r="K618" s="25">
        <f>SUM(T614:T620)</f>
        <v>238.35</v>
      </c>
      <c r="L618" s="27"/>
    </row>
    <row r="619" spans="1:26" ht="14.25" x14ac:dyDescent="0.2">
      <c r="A619" s="40"/>
      <c r="B619" s="41"/>
      <c r="C619" s="41" t="s">
        <v>1382</v>
      </c>
      <c r="D619" s="24" t="s">
        <v>1381</v>
      </c>
      <c r="E619" s="10">
        <f>Source!CA293</f>
        <v>83</v>
      </c>
      <c r="F619" s="58" t="str">
        <f>CONCATENATE(" )", Source!DM293, Source!FU293, "=", Source!FY293)</f>
        <v xml:space="preserve"> )*0,85=70,55</v>
      </c>
      <c r="G619" s="59"/>
      <c r="H619" s="25">
        <f>SUM(U614:U620)</f>
        <v>22.39</v>
      </c>
      <c r="I619" s="29"/>
      <c r="J619" s="23">
        <f>Source!AU293</f>
        <v>71</v>
      </c>
      <c r="K619" s="25">
        <f>SUM(V614:V620)</f>
        <v>147.15</v>
      </c>
      <c r="L619" s="27"/>
    </row>
    <row r="620" spans="1:26" ht="14.25" x14ac:dyDescent="0.2">
      <c r="A620" s="42"/>
      <c r="B620" s="43"/>
      <c r="C620" s="43" t="s">
        <v>1383</v>
      </c>
      <c r="D620" s="30" t="s">
        <v>1384</v>
      </c>
      <c r="E620" s="31">
        <f>Source!AQ293</f>
        <v>1.46</v>
      </c>
      <c r="F620" s="32"/>
      <c r="G620" s="33" t="str">
        <f>Source!DI293</f>
        <v>)*0,4</v>
      </c>
      <c r="H620" s="32"/>
      <c r="I620" s="33"/>
      <c r="J620" s="33"/>
      <c r="K620" s="32"/>
      <c r="L620" s="34">
        <f>Source!U293</f>
        <v>3.5039999999999996</v>
      </c>
    </row>
    <row r="621" spans="1:26" ht="15" x14ac:dyDescent="0.25">
      <c r="G621" s="57">
        <f>H615+H616+H618+H619</f>
        <v>94.29</v>
      </c>
      <c r="H621" s="57"/>
      <c r="J621" s="57">
        <f>K615+K616+K618+K619</f>
        <v>616.27</v>
      </c>
      <c r="K621" s="57"/>
      <c r="L621" s="35">
        <f>Source!U293</f>
        <v>3.5039999999999996</v>
      </c>
      <c r="O621" s="21">
        <f>G621</f>
        <v>94.29</v>
      </c>
      <c r="P621" s="21">
        <f>J621</f>
        <v>616.27</v>
      </c>
      <c r="Q621" s="21">
        <f>L621</f>
        <v>3.5039999999999996</v>
      </c>
      <c r="W621">
        <f>IF(Source!BI293&lt;=1,H615+H616+H618+H619, 0)</f>
        <v>94.29</v>
      </c>
      <c r="X621">
        <f>IF(Source!BI293=2,H615+H616+H618+H619, 0)</f>
        <v>0</v>
      </c>
      <c r="Y621">
        <f>IF(Source!BI293=3,H615+H616+H618+H619, 0)</f>
        <v>0</v>
      </c>
      <c r="Z621">
        <f>IF(Source!BI293=4,H615+H616+H618+H619, 0)</f>
        <v>0</v>
      </c>
    </row>
    <row r="622" spans="1:26" ht="28.5" x14ac:dyDescent="0.2">
      <c r="A622" s="40" t="str">
        <f>Source!E294</f>
        <v>59</v>
      </c>
      <c r="B622" s="41" t="str">
        <f>Source!F294</f>
        <v>65-32-2</v>
      </c>
      <c r="C622" s="41" t="str">
        <f>Source!G294</f>
        <v>Демонтаж центробежных вентиляторов весом до 0,12 т</v>
      </c>
      <c r="D622" s="24" t="str">
        <f>Source!H294</f>
        <v>100 ШТ</v>
      </c>
      <c r="E622" s="10">
        <f>Source!I294</f>
        <v>0.02</v>
      </c>
      <c r="F622" s="25">
        <f>Source!AL294+Source!AM294+Source!AO294</f>
        <v>7299.28</v>
      </c>
      <c r="G622" s="26"/>
      <c r="H622" s="25"/>
      <c r="I622" s="26" t="str">
        <f>Source!BO294</f>
        <v/>
      </c>
      <c r="J622" s="26"/>
      <c r="K622" s="25"/>
      <c r="L622" s="27"/>
      <c r="S622">
        <f>ROUND((Source!FX294/100)*((ROUND(Source!AF294*Source!I294, 2)+ROUND(Source!AE294*Source!I294, 2))), 2)</f>
        <v>107.43</v>
      </c>
      <c r="T622">
        <f>Source!X294</f>
        <v>701.53</v>
      </c>
      <c r="U622">
        <f>ROUND((Source!FY294/100)*((ROUND(Source!AF294*Source!I294, 2)+ROUND(Source!AE294*Source!I294, 2))), 2)</f>
        <v>72.59</v>
      </c>
      <c r="V622">
        <f>Source!Y294</f>
        <v>474.01</v>
      </c>
    </row>
    <row r="623" spans="1:26" ht="14.25" x14ac:dyDescent="0.2">
      <c r="A623" s="40"/>
      <c r="B623" s="41"/>
      <c r="C623" s="41" t="s">
        <v>1378</v>
      </c>
      <c r="D623" s="24"/>
      <c r="E623" s="10"/>
      <c r="F623" s="25">
        <f>Source!AO294</f>
        <v>7228.32</v>
      </c>
      <c r="G623" s="26" t="str">
        <f>Source!DG294</f>
        <v/>
      </c>
      <c r="H623" s="25">
        <f>ROUND(Source!AF294*Source!I294, 2)</f>
        <v>144.57</v>
      </c>
      <c r="I623" s="26"/>
      <c r="J623" s="26">
        <f>IF(Source!BA294&lt;&gt; 0, Source!BA294, 1)</f>
        <v>6.53</v>
      </c>
      <c r="K623" s="25">
        <f>Source!S294</f>
        <v>944.02</v>
      </c>
      <c r="L623" s="27"/>
      <c r="R623">
        <f>H623</f>
        <v>144.57</v>
      </c>
    </row>
    <row r="624" spans="1:26" ht="14.25" x14ac:dyDescent="0.2">
      <c r="A624" s="40"/>
      <c r="B624" s="41"/>
      <c r="C624" s="41" t="s">
        <v>272</v>
      </c>
      <c r="D624" s="24"/>
      <c r="E624" s="10"/>
      <c r="F624" s="25">
        <f>Source!AM294</f>
        <v>70.959999999999994</v>
      </c>
      <c r="G624" s="26" t="str">
        <f>Source!DE294</f>
        <v/>
      </c>
      <c r="H624" s="25">
        <f>ROUND(Source!AD294*Source!I294, 2)</f>
        <v>1.42</v>
      </c>
      <c r="I624" s="26"/>
      <c r="J624" s="26">
        <f>IF(Source!BB294&lt;&gt; 0, Source!BB294, 1)</f>
        <v>6.53</v>
      </c>
      <c r="K624" s="25">
        <f>Source!Q294</f>
        <v>9.27</v>
      </c>
      <c r="L624" s="27"/>
    </row>
    <row r="625" spans="1:26" ht="14.25" x14ac:dyDescent="0.2">
      <c r="A625" s="40"/>
      <c r="B625" s="41"/>
      <c r="C625" s="41" t="s">
        <v>1379</v>
      </c>
      <c r="D625" s="24"/>
      <c r="E625" s="10"/>
      <c r="F625" s="25">
        <f>Source!AN294</f>
        <v>30.65</v>
      </c>
      <c r="G625" s="26" t="str">
        <f>Source!DF294</f>
        <v/>
      </c>
      <c r="H625" s="28">
        <f>ROUND(Source!AE294*Source!I294, 2)</f>
        <v>0.61</v>
      </c>
      <c r="I625" s="26"/>
      <c r="J625" s="26">
        <f>IF(Source!BS294&lt;&gt; 0, Source!BS294, 1)</f>
        <v>6.53</v>
      </c>
      <c r="K625" s="28">
        <f>Source!R294</f>
        <v>4</v>
      </c>
      <c r="L625" s="27"/>
      <c r="R625">
        <f>H625</f>
        <v>0.61</v>
      </c>
    </row>
    <row r="626" spans="1:26" ht="14.25" x14ac:dyDescent="0.2">
      <c r="A626" s="40"/>
      <c r="B626" s="41"/>
      <c r="C626" s="41" t="s">
        <v>1380</v>
      </c>
      <c r="D626" s="24" t="s">
        <v>1381</v>
      </c>
      <c r="E626" s="10">
        <f>Source!BZ294</f>
        <v>74</v>
      </c>
      <c r="F626" s="44"/>
      <c r="G626" s="26"/>
      <c r="H626" s="25">
        <f>SUM(S622:S628)</f>
        <v>107.43</v>
      </c>
      <c r="I626" s="29"/>
      <c r="J626" s="23">
        <f>Source!AT294</f>
        <v>74</v>
      </c>
      <c r="K626" s="25">
        <f>SUM(T622:T628)</f>
        <v>701.53</v>
      </c>
      <c r="L626" s="27"/>
    </row>
    <row r="627" spans="1:26" ht="14.25" x14ac:dyDescent="0.2">
      <c r="A627" s="40"/>
      <c r="B627" s="41"/>
      <c r="C627" s="41" t="s">
        <v>1382</v>
      </c>
      <c r="D627" s="24" t="s">
        <v>1381</v>
      </c>
      <c r="E627" s="10">
        <f>Source!CA294</f>
        <v>50</v>
      </c>
      <c r="F627" s="44"/>
      <c r="G627" s="26"/>
      <c r="H627" s="25">
        <f>SUM(U622:U628)</f>
        <v>72.59</v>
      </c>
      <c r="I627" s="29"/>
      <c r="J627" s="23">
        <f>Source!AU294</f>
        <v>50</v>
      </c>
      <c r="K627" s="25">
        <f>SUM(V622:V628)</f>
        <v>474.01</v>
      </c>
      <c r="L627" s="27"/>
    </row>
    <row r="628" spans="1:26" ht="14.25" x14ac:dyDescent="0.2">
      <c r="A628" s="42"/>
      <c r="B628" s="43"/>
      <c r="C628" s="43" t="s">
        <v>1383</v>
      </c>
      <c r="D628" s="30" t="s">
        <v>1384</v>
      </c>
      <c r="E628" s="31">
        <f>Source!AQ294</f>
        <v>847.4</v>
      </c>
      <c r="F628" s="32"/>
      <c r="G628" s="33" t="str">
        <f>Source!DI294</f>
        <v/>
      </c>
      <c r="H628" s="32"/>
      <c r="I628" s="33"/>
      <c r="J628" s="33"/>
      <c r="K628" s="32"/>
      <c r="L628" s="34">
        <f>Source!U294</f>
        <v>16.948</v>
      </c>
    </row>
    <row r="629" spans="1:26" ht="15" x14ac:dyDescent="0.25">
      <c r="G629" s="57">
        <f>H623+H624+H626+H627</f>
        <v>326.01</v>
      </c>
      <c r="H629" s="57"/>
      <c r="J629" s="57">
        <f>K623+K624+K626+K627</f>
        <v>2128.83</v>
      </c>
      <c r="K629" s="57"/>
      <c r="L629" s="35">
        <f>Source!U294</f>
        <v>16.948</v>
      </c>
      <c r="O629" s="21">
        <f>G629</f>
        <v>326.01</v>
      </c>
      <c r="P629" s="21">
        <f>J629</f>
        <v>2128.83</v>
      </c>
      <c r="Q629" s="21">
        <f>L629</f>
        <v>16.948</v>
      </c>
      <c r="W629">
        <f>IF(Source!BI294&lt;=1,H623+H624+H626+H627, 0)</f>
        <v>326.01</v>
      </c>
      <c r="X629">
        <f>IF(Source!BI294=2,H623+H624+H626+H627, 0)</f>
        <v>0</v>
      </c>
      <c r="Y629">
        <f>IF(Source!BI294=3,H623+H624+H626+H627, 0)</f>
        <v>0</v>
      </c>
      <c r="Z629">
        <f>IF(Source!BI294=4,H623+H624+H626+H627, 0)</f>
        <v>0</v>
      </c>
    </row>
    <row r="630" spans="1:26" ht="28.5" x14ac:dyDescent="0.2">
      <c r="A630" s="40" t="str">
        <f>Source!E295</f>
        <v>60</v>
      </c>
      <c r="B630" s="41" t="str">
        <f>Source!F295</f>
        <v>65-31-2</v>
      </c>
      <c r="C630" s="41" t="str">
        <f>Source!G295</f>
        <v>Демонтаж осевых вентиляторов весом до 0,1 т</v>
      </c>
      <c r="D630" s="24" t="str">
        <f>Source!H295</f>
        <v>100 ШТ</v>
      </c>
      <c r="E630" s="10">
        <f>Source!I295</f>
        <v>0.01</v>
      </c>
      <c r="F630" s="25">
        <f>Source!AL295+Source!AM295+Source!AO295</f>
        <v>9883.3200000000015</v>
      </c>
      <c r="G630" s="26"/>
      <c r="H630" s="25"/>
      <c r="I630" s="26" t="str">
        <f>Source!BO295</f>
        <v/>
      </c>
      <c r="J630" s="26"/>
      <c r="K630" s="25"/>
      <c r="L630" s="27"/>
      <c r="S630">
        <f>ROUND((Source!FX295/100)*((ROUND(Source!AF295*Source!I295, 2)+ROUND(Source!AE295*Source!I295, 2))), 2)</f>
        <v>72.97</v>
      </c>
      <c r="T630">
        <f>Source!X295</f>
        <v>476.49</v>
      </c>
      <c r="U630">
        <f>ROUND((Source!FY295/100)*((ROUND(Source!AF295*Source!I295, 2)+ROUND(Source!AE295*Source!I295, 2))), 2)</f>
        <v>49.31</v>
      </c>
      <c r="V630">
        <f>Source!Y295</f>
        <v>321.95999999999998</v>
      </c>
    </row>
    <row r="631" spans="1:26" ht="14.25" x14ac:dyDescent="0.2">
      <c r="A631" s="40"/>
      <c r="B631" s="41"/>
      <c r="C631" s="41" t="s">
        <v>1378</v>
      </c>
      <c r="D631" s="24"/>
      <c r="E631" s="10"/>
      <c r="F631" s="25">
        <f>Source!AO295</f>
        <v>9843.6200000000008</v>
      </c>
      <c r="G631" s="26" t="str">
        <f>Source!DG295</f>
        <v/>
      </c>
      <c r="H631" s="25">
        <f>ROUND(Source!AF295*Source!I295, 2)</f>
        <v>98.44</v>
      </c>
      <c r="I631" s="26"/>
      <c r="J631" s="26">
        <f>IF(Source!BA295&lt;&gt; 0, Source!BA295, 1)</f>
        <v>6.53</v>
      </c>
      <c r="K631" s="25">
        <f>Source!S295</f>
        <v>642.79</v>
      </c>
      <c r="L631" s="27"/>
      <c r="R631">
        <f>H631</f>
        <v>98.44</v>
      </c>
    </row>
    <row r="632" spans="1:26" ht="14.25" x14ac:dyDescent="0.2">
      <c r="A632" s="40"/>
      <c r="B632" s="41"/>
      <c r="C632" s="41" t="s">
        <v>272</v>
      </c>
      <c r="D632" s="24"/>
      <c r="E632" s="10"/>
      <c r="F632" s="25">
        <f>Source!AM295</f>
        <v>39.700000000000003</v>
      </c>
      <c r="G632" s="26" t="str">
        <f>Source!DE295</f>
        <v/>
      </c>
      <c r="H632" s="25">
        <f>ROUND(Source!AD295*Source!I295, 2)</f>
        <v>0.4</v>
      </c>
      <c r="I632" s="26"/>
      <c r="J632" s="26">
        <f>IF(Source!BB295&lt;&gt; 0, Source!BB295, 1)</f>
        <v>6.53</v>
      </c>
      <c r="K632" s="25">
        <f>Source!Q295</f>
        <v>2.59</v>
      </c>
      <c r="L632" s="27"/>
    </row>
    <row r="633" spans="1:26" ht="14.25" x14ac:dyDescent="0.2">
      <c r="A633" s="40"/>
      <c r="B633" s="41"/>
      <c r="C633" s="41" t="s">
        <v>1379</v>
      </c>
      <c r="D633" s="24"/>
      <c r="E633" s="10"/>
      <c r="F633" s="25">
        <f>Source!AN295</f>
        <v>17.149999999999999</v>
      </c>
      <c r="G633" s="26" t="str">
        <f>Source!DF295</f>
        <v/>
      </c>
      <c r="H633" s="28">
        <f>ROUND(Source!AE295*Source!I295, 2)</f>
        <v>0.17</v>
      </c>
      <c r="I633" s="26"/>
      <c r="J633" s="26">
        <f>IF(Source!BS295&lt;&gt; 0, Source!BS295, 1)</f>
        <v>6.53</v>
      </c>
      <c r="K633" s="28">
        <f>Source!R295</f>
        <v>1.1200000000000001</v>
      </c>
      <c r="L633" s="27"/>
      <c r="R633">
        <f>H633</f>
        <v>0.17</v>
      </c>
    </row>
    <row r="634" spans="1:26" ht="14.25" x14ac:dyDescent="0.2">
      <c r="A634" s="40"/>
      <c r="B634" s="41"/>
      <c r="C634" s="41" t="s">
        <v>1380</v>
      </c>
      <c r="D634" s="24" t="s">
        <v>1381</v>
      </c>
      <c r="E634" s="10">
        <f>Source!BZ295</f>
        <v>74</v>
      </c>
      <c r="F634" s="44"/>
      <c r="G634" s="26"/>
      <c r="H634" s="25">
        <f>SUM(S630:S636)</f>
        <v>72.97</v>
      </c>
      <c r="I634" s="29"/>
      <c r="J634" s="23">
        <f>Source!AT295</f>
        <v>74</v>
      </c>
      <c r="K634" s="25">
        <f>SUM(T630:T636)</f>
        <v>476.49</v>
      </c>
      <c r="L634" s="27"/>
    </row>
    <row r="635" spans="1:26" ht="14.25" x14ac:dyDescent="0.2">
      <c r="A635" s="40"/>
      <c r="B635" s="41"/>
      <c r="C635" s="41" t="s">
        <v>1382</v>
      </c>
      <c r="D635" s="24" t="s">
        <v>1381</v>
      </c>
      <c r="E635" s="10">
        <f>Source!CA295</f>
        <v>50</v>
      </c>
      <c r="F635" s="44"/>
      <c r="G635" s="26"/>
      <c r="H635" s="25">
        <f>SUM(U630:U636)</f>
        <v>49.31</v>
      </c>
      <c r="I635" s="29"/>
      <c r="J635" s="23">
        <f>Source!AU295</f>
        <v>50</v>
      </c>
      <c r="K635" s="25">
        <f>SUM(V630:V636)</f>
        <v>321.95999999999998</v>
      </c>
      <c r="L635" s="27"/>
    </row>
    <row r="636" spans="1:26" ht="14.25" x14ac:dyDescent="0.2">
      <c r="A636" s="42"/>
      <c r="B636" s="43"/>
      <c r="C636" s="43" t="s">
        <v>1383</v>
      </c>
      <c r="D636" s="30" t="s">
        <v>1384</v>
      </c>
      <c r="E636" s="31">
        <f>Source!AQ295</f>
        <v>1154</v>
      </c>
      <c r="F636" s="32"/>
      <c r="G636" s="33" t="str">
        <f>Source!DI295</f>
        <v/>
      </c>
      <c r="H636" s="32"/>
      <c r="I636" s="33"/>
      <c r="J636" s="33"/>
      <c r="K636" s="32"/>
      <c r="L636" s="34">
        <f>Source!U295</f>
        <v>11.540000000000001</v>
      </c>
    </row>
    <row r="637" spans="1:26" ht="15" x14ac:dyDescent="0.25">
      <c r="G637" s="57">
        <f>H631+H632+H634+H635</f>
        <v>221.12</v>
      </c>
      <c r="H637" s="57"/>
      <c r="J637" s="57">
        <f>K631+K632+K634+K635</f>
        <v>1443.83</v>
      </c>
      <c r="K637" s="57"/>
      <c r="L637" s="35">
        <f>Source!U295</f>
        <v>11.540000000000001</v>
      </c>
      <c r="O637" s="21">
        <f>G637</f>
        <v>221.12</v>
      </c>
      <c r="P637" s="21">
        <f>J637</f>
        <v>1443.83</v>
      </c>
      <c r="Q637" s="21">
        <f>L637</f>
        <v>11.540000000000001</v>
      </c>
      <c r="W637">
        <f>IF(Source!BI295&lt;=1,H631+H632+H634+H635, 0)</f>
        <v>221.12</v>
      </c>
      <c r="X637">
        <f>IF(Source!BI295=2,H631+H632+H634+H635, 0)</f>
        <v>0</v>
      </c>
      <c r="Y637">
        <f>IF(Source!BI295=3,H631+H632+H634+H635, 0)</f>
        <v>0</v>
      </c>
      <c r="Z637">
        <f>IF(Source!BI295=4,H631+H632+H634+H635, 0)</f>
        <v>0</v>
      </c>
    </row>
    <row r="638" spans="1:26" ht="28.5" x14ac:dyDescent="0.2">
      <c r="A638" s="40" t="str">
        <f>Source!E296</f>
        <v>61</v>
      </c>
      <c r="B638" s="41" t="str">
        <f>Source!F296</f>
        <v>20-02-018-01</v>
      </c>
      <c r="C638" s="41" t="str">
        <f>Source!G296</f>
        <v>Демонтаж  вставок гибких к радиальным вентиляторам</v>
      </c>
      <c r="D638" s="24" t="str">
        <f>Source!H296</f>
        <v>м2</v>
      </c>
      <c r="E638" s="10">
        <f>Source!I296</f>
        <v>2.4</v>
      </c>
      <c r="F638" s="25">
        <f>Source!AL296+Source!AM296+Source!AO296</f>
        <v>54.58</v>
      </c>
      <c r="G638" s="26"/>
      <c r="H638" s="25"/>
      <c r="I638" s="26" t="str">
        <f>Source!BO296</f>
        <v/>
      </c>
      <c r="J638" s="26"/>
      <c r="K638" s="25"/>
      <c r="L638" s="27"/>
      <c r="S638">
        <f>ROUND((Source!FX296/100)*((ROUND(Source!AF296*Source!I296, 2)+ROUND(Source!AE296*Source!I296, 2))), 2)</f>
        <v>55.71</v>
      </c>
      <c r="T638">
        <f>Source!X296</f>
        <v>363.16</v>
      </c>
      <c r="U638">
        <f>ROUND((Source!FY296/100)*((ROUND(Source!AF296*Source!I296, 2)+ROUND(Source!AE296*Source!I296, 2))), 2)</f>
        <v>34.119999999999997</v>
      </c>
      <c r="V638">
        <f>Source!Y296</f>
        <v>224.21</v>
      </c>
    </row>
    <row r="639" spans="1:26" ht="14.25" x14ac:dyDescent="0.2">
      <c r="A639" s="40"/>
      <c r="B639" s="41"/>
      <c r="C639" s="41" t="s">
        <v>1378</v>
      </c>
      <c r="D639" s="24"/>
      <c r="E639" s="10"/>
      <c r="F639" s="25">
        <f>Source!AO296</f>
        <v>50.26</v>
      </c>
      <c r="G639" s="26" t="str">
        <f>Source!DG296</f>
        <v>)*0,4</v>
      </c>
      <c r="H639" s="25">
        <f>ROUND(Source!AF296*Source!I296, 2)</f>
        <v>48.24</v>
      </c>
      <c r="I639" s="26"/>
      <c r="J639" s="26">
        <f>IF(Source!BA296&lt;&gt; 0, Source!BA296, 1)</f>
        <v>6.53</v>
      </c>
      <c r="K639" s="25">
        <f>Source!S296</f>
        <v>315.01</v>
      </c>
      <c r="L639" s="27"/>
      <c r="R639">
        <f>H639</f>
        <v>48.24</v>
      </c>
    </row>
    <row r="640" spans="1:26" ht="14.25" x14ac:dyDescent="0.2">
      <c r="A640" s="40"/>
      <c r="B640" s="41"/>
      <c r="C640" s="41" t="s">
        <v>272</v>
      </c>
      <c r="D640" s="24"/>
      <c r="E640" s="10"/>
      <c r="F640" s="25">
        <f>Source!AM296</f>
        <v>0.66</v>
      </c>
      <c r="G640" s="26" t="str">
        <f>Source!DE296</f>
        <v>)*0,4</v>
      </c>
      <c r="H640" s="25">
        <f>ROUND(Source!AD296*Source!I296, 2)</f>
        <v>0.65</v>
      </c>
      <c r="I640" s="26"/>
      <c r="J640" s="26">
        <f>IF(Source!BB296&lt;&gt; 0, Source!BB296, 1)</f>
        <v>6.53</v>
      </c>
      <c r="K640" s="25">
        <f>Source!Q296</f>
        <v>4.2300000000000004</v>
      </c>
      <c r="L640" s="27"/>
    </row>
    <row r="641" spans="1:26" ht="14.25" x14ac:dyDescent="0.2">
      <c r="A641" s="40"/>
      <c r="B641" s="41"/>
      <c r="C641" s="41" t="s">
        <v>1379</v>
      </c>
      <c r="D641" s="24"/>
      <c r="E641" s="10"/>
      <c r="F641" s="25">
        <f>Source!AN296</f>
        <v>0.12</v>
      </c>
      <c r="G641" s="26" t="str">
        <f>Source!DF296</f>
        <v>)*0,4</v>
      </c>
      <c r="H641" s="28">
        <f>ROUND(Source!AE296*Source!I296, 2)</f>
        <v>0.12</v>
      </c>
      <c r="I641" s="26"/>
      <c r="J641" s="26">
        <f>IF(Source!BS296&lt;&gt; 0, Source!BS296, 1)</f>
        <v>6.53</v>
      </c>
      <c r="K641" s="28">
        <f>Source!R296</f>
        <v>0.78</v>
      </c>
      <c r="L641" s="27"/>
      <c r="R641">
        <f>H641</f>
        <v>0.12</v>
      </c>
    </row>
    <row r="642" spans="1:26" ht="14.25" x14ac:dyDescent="0.2">
      <c r="A642" s="40"/>
      <c r="B642" s="41"/>
      <c r="C642" s="41" t="s">
        <v>1380</v>
      </c>
      <c r="D642" s="24" t="s">
        <v>1381</v>
      </c>
      <c r="E642" s="10">
        <f>Source!BZ296</f>
        <v>128</v>
      </c>
      <c r="F642" s="58" t="str">
        <f>CONCATENATE(" )", Source!DL296, Source!FT296, "=", Source!FX296)</f>
        <v xml:space="preserve"> )*0,9=115,2</v>
      </c>
      <c r="G642" s="59"/>
      <c r="H642" s="25">
        <f>SUM(S638:S644)</f>
        <v>55.71</v>
      </c>
      <c r="I642" s="29"/>
      <c r="J642" s="23">
        <f>Source!AT296</f>
        <v>115</v>
      </c>
      <c r="K642" s="25">
        <f>SUM(T638:T644)</f>
        <v>363.16</v>
      </c>
      <c r="L642" s="27"/>
    </row>
    <row r="643" spans="1:26" ht="14.25" x14ac:dyDescent="0.2">
      <c r="A643" s="40"/>
      <c r="B643" s="41"/>
      <c r="C643" s="41" t="s">
        <v>1382</v>
      </c>
      <c r="D643" s="24" t="s">
        <v>1381</v>
      </c>
      <c r="E643" s="10">
        <f>Source!CA296</f>
        <v>83</v>
      </c>
      <c r="F643" s="58" t="str">
        <f>CONCATENATE(" )", Source!DM296, Source!FU296, "=", Source!FY296)</f>
        <v xml:space="preserve"> )*0,85=70,55</v>
      </c>
      <c r="G643" s="59"/>
      <c r="H643" s="25">
        <f>SUM(U638:U644)</f>
        <v>34.119999999999997</v>
      </c>
      <c r="I643" s="29"/>
      <c r="J643" s="23">
        <f>Source!AU296</f>
        <v>71</v>
      </c>
      <c r="K643" s="25">
        <f>SUM(V638:V644)</f>
        <v>224.21</v>
      </c>
      <c r="L643" s="27"/>
    </row>
    <row r="644" spans="1:26" ht="14.25" x14ac:dyDescent="0.2">
      <c r="A644" s="42"/>
      <c r="B644" s="43"/>
      <c r="C644" s="43" t="s">
        <v>1383</v>
      </c>
      <c r="D644" s="30" t="s">
        <v>1384</v>
      </c>
      <c r="E644" s="31">
        <f>Source!AQ296</f>
        <v>5.75</v>
      </c>
      <c r="F644" s="32"/>
      <c r="G644" s="33" t="str">
        <f>Source!DI296</f>
        <v>)*0,4</v>
      </c>
      <c r="H644" s="32"/>
      <c r="I644" s="33"/>
      <c r="J644" s="33"/>
      <c r="K644" s="32"/>
      <c r="L644" s="34">
        <f>Source!U296</f>
        <v>5.5200000000000005</v>
      </c>
    </row>
    <row r="645" spans="1:26" ht="15" x14ac:dyDescent="0.25">
      <c r="G645" s="57">
        <f>H639+H640+H642+H643</f>
        <v>138.72</v>
      </c>
      <c r="H645" s="57"/>
      <c r="J645" s="57">
        <f>K639+K640+K642+K643</f>
        <v>906.61000000000013</v>
      </c>
      <c r="K645" s="57"/>
      <c r="L645" s="35">
        <f>Source!U296</f>
        <v>5.5200000000000005</v>
      </c>
      <c r="O645" s="21">
        <f>G645</f>
        <v>138.72</v>
      </c>
      <c r="P645" s="21">
        <f>J645</f>
        <v>906.61000000000013</v>
      </c>
      <c r="Q645" s="21">
        <f>L645</f>
        <v>5.5200000000000005</v>
      </c>
      <c r="W645">
        <f>IF(Source!BI296&lt;=1,H639+H640+H642+H643, 0)</f>
        <v>138.72</v>
      </c>
      <c r="X645">
        <f>IF(Source!BI296=2,H639+H640+H642+H643, 0)</f>
        <v>0</v>
      </c>
      <c r="Y645">
        <f>IF(Source!BI296=3,H639+H640+H642+H643, 0)</f>
        <v>0</v>
      </c>
      <c r="Z645">
        <f>IF(Source!BI296=4,H639+H640+H642+H643, 0)</f>
        <v>0</v>
      </c>
    </row>
    <row r="646" spans="1:26" ht="28.5" x14ac:dyDescent="0.2">
      <c r="A646" s="40" t="str">
        <f>Source!E297</f>
        <v>62</v>
      </c>
      <c r="B646" s="41" t="str">
        <f>Source!F297</f>
        <v>20-02-020-03</v>
      </c>
      <c r="C646" s="41" t="str">
        <f>Source!G297</f>
        <v>Демонтаж  виброизолятора номер 39</v>
      </c>
      <c r="D646" s="24" t="str">
        <f>Source!H297</f>
        <v>10 ШТ</v>
      </c>
      <c r="E646" s="10">
        <f>Source!I297</f>
        <v>0.4</v>
      </c>
      <c r="F646" s="25">
        <f>Source!AL297+Source!AM297+Source!AO297</f>
        <v>93.46</v>
      </c>
      <c r="G646" s="26"/>
      <c r="H646" s="25"/>
      <c r="I646" s="26" t="str">
        <f>Source!BO297</f>
        <v/>
      </c>
      <c r="J646" s="26"/>
      <c r="K646" s="25"/>
      <c r="L646" s="27"/>
      <c r="S646">
        <f>ROUND((Source!FX297/100)*((ROUND(Source!AF297*Source!I297, 2)+ROUND(Source!AE297*Source!I297, 2))), 2)</f>
        <v>8.8000000000000007</v>
      </c>
      <c r="T646">
        <f>Source!X297</f>
        <v>57.37</v>
      </c>
      <c r="U646">
        <f>ROUND((Source!FY297/100)*((ROUND(Source!AF297*Source!I297, 2)+ROUND(Source!AE297*Source!I297, 2))), 2)</f>
        <v>5.39</v>
      </c>
      <c r="V646">
        <f>Source!Y297</f>
        <v>35.42</v>
      </c>
    </row>
    <row r="647" spans="1:26" ht="14.25" x14ac:dyDescent="0.2">
      <c r="A647" s="40"/>
      <c r="B647" s="41"/>
      <c r="C647" s="41" t="s">
        <v>1378</v>
      </c>
      <c r="D647" s="24"/>
      <c r="E647" s="10"/>
      <c r="F647" s="25">
        <f>Source!AO297</f>
        <v>47.62</v>
      </c>
      <c r="G647" s="26" t="str">
        <f>Source!DG297</f>
        <v>)*0,4</v>
      </c>
      <c r="H647" s="25">
        <f>ROUND(Source!AF297*Source!I297, 2)</f>
        <v>7.62</v>
      </c>
      <c r="I647" s="26"/>
      <c r="J647" s="26">
        <f>IF(Source!BA297&lt;&gt; 0, Source!BA297, 1)</f>
        <v>6.53</v>
      </c>
      <c r="K647" s="25">
        <f>Source!S297</f>
        <v>49.76</v>
      </c>
      <c r="L647" s="27"/>
      <c r="R647">
        <f>H647</f>
        <v>7.62</v>
      </c>
    </row>
    <row r="648" spans="1:26" ht="14.25" x14ac:dyDescent="0.2">
      <c r="A648" s="40"/>
      <c r="B648" s="41"/>
      <c r="C648" s="41" t="s">
        <v>272</v>
      </c>
      <c r="D648" s="24"/>
      <c r="E648" s="10"/>
      <c r="F648" s="25">
        <f>Source!AM297</f>
        <v>0.66</v>
      </c>
      <c r="G648" s="26" t="str">
        <f>Source!DE297</f>
        <v>)*0,4</v>
      </c>
      <c r="H648" s="25">
        <f>ROUND(Source!AD297*Source!I297, 2)</f>
        <v>0.11</v>
      </c>
      <c r="I648" s="26"/>
      <c r="J648" s="26">
        <f>IF(Source!BB297&lt;&gt; 0, Source!BB297, 1)</f>
        <v>6.53</v>
      </c>
      <c r="K648" s="25">
        <f>Source!Q297</f>
        <v>0.71</v>
      </c>
      <c r="L648" s="27"/>
    </row>
    <row r="649" spans="1:26" ht="14.25" x14ac:dyDescent="0.2">
      <c r="A649" s="40"/>
      <c r="B649" s="41"/>
      <c r="C649" s="41" t="s">
        <v>1379</v>
      </c>
      <c r="D649" s="24"/>
      <c r="E649" s="10"/>
      <c r="F649" s="25">
        <f>Source!AN297</f>
        <v>0.12</v>
      </c>
      <c r="G649" s="26" t="str">
        <f>Source!DF297</f>
        <v>)*0,4</v>
      </c>
      <c r="H649" s="28">
        <f>ROUND(Source!AE297*Source!I297, 2)</f>
        <v>0.02</v>
      </c>
      <c r="I649" s="26"/>
      <c r="J649" s="26">
        <f>IF(Source!BS297&lt;&gt; 0, Source!BS297, 1)</f>
        <v>6.53</v>
      </c>
      <c r="K649" s="28">
        <f>Source!R297</f>
        <v>0.13</v>
      </c>
      <c r="L649" s="27"/>
      <c r="R649">
        <f>H649</f>
        <v>0.02</v>
      </c>
    </row>
    <row r="650" spans="1:26" ht="14.25" x14ac:dyDescent="0.2">
      <c r="A650" s="40"/>
      <c r="B650" s="41"/>
      <c r="C650" s="41" t="s">
        <v>1380</v>
      </c>
      <c r="D650" s="24" t="s">
        <v>1381</v>
      </c>
      <c r="E650" s="10">
        <f>Source!BZ297</f>
        <v>128</v>
      </c>
      <c r="F650" s="58" t="str">
        <f>CONCATENATE(" )", Source!DL297, Source!FT297, "=", Source!FX297)</f>
        <v xml:space="preserve"> )*0,9=115,2</v>
      </c>
      <c r="G650" s="59"/>
      <c r="H650" s="25">
        <f>SUM(S646:S652)</f>
        <v>8.8000000000000007</v>
      </c>
      <c r="I650" s="29"/>
      <c r="J650" s="23">
        <f>Source!AT297</f>
        <v>115</v>
      </c>
      <c r="K650" s="25">
        <f>SUM(T646:T652)</f>
        <v>57.37</v>
      </c>
      <c r="L650" s="27"/>
    </row>
    <row r="651" spans="1:26" ht="14.25" x14ac:dyDescent="0.2">
      <c r="A651" s="40"/>
      <c r="B651" s="41"/>
      <c r="C651" s="41" t="s">
        <v>1382</v>
      </c>
      <c r="D651" s="24" t="s">
        <v>1381</v>
      </c>
      <c r="E651" s="10">
        <f>Source!CA297</f>
        <v>83</v>
      </c>
      <c r="F651" s="58" t="str">
        <f>CONCATENATE(" )", Source!DM297, Source!FU297, "=", Source!FY297)</f>
        <v xml:space="preserve"> )*0,85=70,55</v>
      </c>
      <c r="G651" s="59"/>
      <c r="H651" s="25">
        <f>SUM(U646:U652)</f>
        <v>5.39</v>
      </c>
      <c r="I651" s="29"/>
      <c r="J651" s="23">
        <f>Source!AU297</f>
        <v>71</v>
      </c>
      <c r="K651" s="25">
        <f>SUM(V646:V652)</f>
        <v>35.42</v>
      </c>
      <c r="L651" s="27"/>
    </row>
    <row r="652" spans="1:26" ht="14.25" x14ac:dyDescent="0.2">
      <c r="A652" s="42"/>
      <c r="B652" s="43"/>
      <c r="C652" s="43" t="s">
        <v>1383</v>
      </c>
      <c r="D652" s="30" t="s">
        <v>1384</v>
      </c>
      <c r="E652" s="31">
        <f>Source!AQ297</f>
        <v>4.8</v>
      </c>
      <c r="F652" s="32"/>
      <c r="G652" s="33" t="str">
        <f>Source!DI297</f>
        <v>)*0,4</v>
      </c>
      <c r="H652" s="32"/>
      <c r="I652" s="33"/>
      <c r="J652" s="33"/>
      <c r="K652" s="32"/>
      <c r="L652" s="34">
        <f>Source!U297</f>
        <v>0.76800000000000002</v>
      </c>
    </row>
    <row r="653" spans="1:26" ht="15" x14ac:dyDescent="0.25">
      <c r="G653" s="57">
        <f>H647+H648+H650+H651</f>
        <v>21.92</v>
      </c>
      <c r="H653" s="57"/>
      <c r="J653" s="57">
        <f>K647+K648+K650+K651</f>
        <v>143.26</v>
      </c>
      <c r="K653" s="57"/>
      <c r="L653" s="35">
        <f>Source!U297</f>
        <v>0.76800000000000002</v>
      </c>
      <c r="O653" s="21">
        <f>G653</f>
        <v>21.92</v>
      </c>
      <c r="P653" s="21">
        <f>J653</f>
        <v>143.26</v>
      </c>
      <c r="Q653" s="21">
        <f>L653</f>
        <v>0.76800000000000002</v>
      </c>
      <c r="W653">
        <f>IF(Source!BI297&lt;=1,H647+H648+H650+H651, 0)</f>
        <v>21.92</v>
      </c>
      <c r="X653">
        <f>IF(Source!BI297=2,H647+H648+H650+H651, 0)</f>
        <v>0</v>
      </c>
      <c r="Y653">
        <f>IF(Source!BI297=3,H647+H648+H650+H651, 0)</f>
        <v>0</v>
      </c>
      <c r="Z653">
        <f>IF(Source!BI297=4,H647+H648+H650+H651, 0)</f>
        <v>0</v>
      </c>
    </row>
    <row r="654" spans="1:26" ht="28.5" x14ac:dyDescent="0.2">
      <c r="A654" s="40" t="str">
        <f>Source!E298</f>
        <v>63</v>
      </c>
      <c r="B654" s="41" t="str">
        <f>Source!F298</f>
        <v>м08-03-530-04</v>
      </c>
      <c r="C654" s="41" t="str">
        <f>Source!G298</f>
        <v>Демонтаж пускателей магнитных общего назначения</v>
      </c>
      <c r="D654" s="24" t="str">
        <f>Source!H298</f>
        <v>ШТ</v>
      </c>
      <c r="E654" s="10">
        <f>Source!I298</f>
        <v>1</v>
      </c>
      <c r="F654" s="25">
        <f>Source!AL298+Source!AM298+Source!AO298</f>
        <v>83.5</v>
      </c>
      <c r="G654" s="26"/>
      <c r="H654" s="25"/>
      <c r="I654" s="26" t="str">
        <f>Source!BO298</f>
        <v/>
      </c>
      <c r="J654" s="26"/>
      <c r="K654" s="25"/>
      <c r="L654" s="27"/>
      <c r="S654">
        <f>ROUND((Source!FX298/100)*((ROUND(Source!AF298*Source!I298, 2)+ROUND(Source!AE298*Source!I298, 2))), 2)</f>
        <v>28.22</v>
      </c>
      <c r="T654">
        <f>Source!X298</f>
        <v>184.31</v>
      </c>
      <c r="U654">
        <f>ROUND((Source!FY298/100)*((ROUND(Source!AF298*Source!I298, 2)+ROUND(Source!AE298*Source!I298, 2))), 2)</f>
        <v>19.309999999999999</v>
      </c>
      <c r="V654">
        <f>Source!Y298</f>
        <v>126.11</v>
      </c>
    </row>
    <row r="655" spans="1:26" ht="14.25" x14ac:dyDescent="0.2">
      <c r="A655" s="40"/>
      <c r="B655" s="41"/>
      <c r="C655" s="41" t="s">
        <v>1378</v>
      </c>
      <c r="D655" s="24"/>
      <c r="E655" s="10"/>
      <c r="F655" s="25">
        <f>Source!AO298</f>
        <v>29.45</v>
      </c>
      <c r="G655" s="26" t="str">
        <f>Source!DG298</f>
        <v/>
      </c>
      <c r="H655" s="25">
        <f>ROUND(Source!AF298*Source!I298, 2)</f>
        <v>29.45</v>
      </c>
      <c r="I655" s="26"/>
      <c r="J655" s="26">
        <f>IF(Source!BA298&lt;&gt; 0, Source!BA298, 1)</f>
        <v>6.53</v>
      </c>
      <c r="K655" s="25">
        <f>Source!S298</f>
        <v>192.31</v>
      </c>
      <c r="L655" s="27"/>
      <c r="R655">
        <f>H655</f>
        <v>29.45</v>
      </c>
    </row>
    <row r="656" spans="1:26" ht="14.25" x14ac:dyDescent="0.2">
      <c r="A656" s="40"/>
      <c r="B656" s="41"/>
      <c r="C656" s="41" t="s">
        <v>272</v>
      </c>
      <c r="D656" s="24"/>
      <c r="E656" s="10"/>
      <c r="F656" s="25">
        <f>Source!AM298</f>
        <v>2.83</v>
      </c>
      <c r="G656" s="26" t="str">
        <f>Source!DE298</f>
        <v/>
      </c>
      <c r="H656" s="25">
        <f>ROUND(Source!AD298*Source!I298, 2)</f>
        <v>2.83</v>
      </c>
      <c r="I656" s="26"/>
      <c r="J656" s="26">
        <f>IF(Source!BB298&lt;&gt; 0, Source!BB298, 1)</f>
        <v>6.53</v>
      </c>
      <c r="K656" s="25">
        <f>Source!Q298</f>
        <v>18.48</v>
      </c>
      <c r="L656" s="27"/>
    </row>
    <row r="657" spans="1:26" ht="14.25" x14ac:dyDescent="0.2">
      <c r="A657" s="40"/>
      <c r="B657" s="41"/>
      <c r="C657" s="41" t="s">
        <v>1379</v>
      </c>
      <c r="D657" s="24"/>
      <c r="E657" s="10"/>
      <c r="F657" s="25">
        <f>Source!AN298</f>
        <v>0.26</v>
      </c>
      <c r="G657" s="26" t="str">
        <f>Source!DF298</f>
        <v/>
      </c>
      <c r="H657" s="28">
        <f>ROUND(Source!AE298*Source!I298, 2)</f>
        <v>0.26</v>
      </c>
      <c r="I657" s="26"/>
      <c r="J657" s="26">
        <f>IF(Source!BS298&lt;&gt; 0, Source!BS298, 1)</f>
        <v>6.53</v>
      </c>
      <c r="K657" s="28">
        <f>Source!R298</f>
        <v>1.7</v>
      </c>
      <c r="L657" s="27"/>
      <c r="R657">
        <f>H657</f>
        <v>0.26</v>
      </c>
    </row>
    <row r="658" spans="1:26" ht="14.25" x14ac:dyDescent="0.2">
      <c r="A658" s="40"/>
      <c r="B658" s="41"/>
      <c r="C658" s="41" t="s">
        <v>1385</v>
      </c>
      <c r="D658" s="24"/>
      <c r="E658" s="10"/>
      <c r="F658" s="25">
        <f>Source!AL298</f>
        <v>51.22</v>
      </c>
      <c r="G658" s="26" t="str">
        <f>Source!DD298</f>
        <v/>
      </c>
      <c r="H658" s="25">
        <f>ROUND(Source!AC298*Source!I298, 2)</f>
        <v>51.22</v>
      </c>
      <c r="I658" s="26"/>
      <c r="J658" s="26">
        <f>IF(Source!BC298&lt;&gt; 0, Source!BC298, 1)</f>
        <v>6.53</v>
      </c>
      <c r="K658" s="25">
        <f>Source!P298</f>
        <v>334.47</v>
      </c>
      <c r="L658" s="27"/>
    </row>
    <row r="659" spans="1:26" ht="14.25" x14ac:dyDescent="0.2">
      <c r="A659" s="40"/>
      <c r="B659" s="41"/>
      <c r="C659" s="41" t="s">
        <v>1380</v>
      </c>
      <c r="D659" s="24" t="s">
        <v>1381</v>
      </c>
      <c r="E659" s="10">
        <f>Source!BZ298</f>
        <v>95</v>
      </c>
      <c r="F659" s="44"/>
      <c r="G659" s="26"/>
      <c r="H659" s="25">
        <f>SUM(S654:S661)</f>
        <v>28.22</v>
      </c>
      <c r="I659" s="29"/>
      <c r="J659" s="23">
        <f>Source!AT298</f>
        <v>95</v>
      </c>
      <c r="K659" s="25">
        <f>SUM(T654:T661)</f>
        <v>184.31</v>
      </c>
      <c r="L659" s="27"/>
    </row>
    <row r="660" spans="1:26" ht="14.25" x14ac:dyDescent="0.2">
      <c r="A660" s="40"/>
      <c r="B660" s="41"/>
      <c r="C660" s="41" t="s">
        <v>1382</v>
      </c>
      <c r="D660" s="24" t="s">
        <v>1381</v>
      </c>
      <c r="E660" s="10">
        <f>Source!CA298</f>
        <v>65</v>
      </c>
      <c r="F660" s="44"/>
      <c r="G660" s="26"/>
      <c r="H660" s="25">
        <f>SUM(U654:U661)</f>
        <v>19.309999999999999</v>
      </c>
      <c r="I660" s="29"/>
      <c r="J660" s="23">
        <f>Source!AU298</f>
        <v>65</v>
      </c>
      <c r="K660" s="25">
        <f>SUM(V654:V661)</f>
        <v>126.11</v>
      </c>
      <c r="L660" s="27"/>
    </row>
    <row r="661" spans="1:26" ht="14.25" x14ac:dyDescent="0.2">
      <c r="A661" s="42"/>
      <c r="B661" s="43"/>
      <c r="C661" s="43" t="s">
        <v>1383</v>
      </c>
      <c r="D661" s="30" t="s">
        <v>1384</v>
      </c>
      <c r="E661" s="31">
        <f>Source!AQ298</f>
        <v>3.17</v>
      </c>
      <c r="F661" s="32"/>
      <c r="G661" s="33" t="str">
        <f>Source!DI298</f>
        <v/>
      </c>
      <c r="H661" s="32"/>
      <c r="I661" s="33"/>
      <c r="J661" s="33"/>
      <c r="K661" s="32"/>
      <c r="L661" s="34">
        <f>Source!U298</f>
        <v>3.17</v>
      </c>
    </row>
    <row r="662" spans="1:26" ht="15" x14ac:dyDescent="0.25">
      <c r="G662" s="57">
        <f>H655+H656+H658+H659+H660</f>
        <v>131.03</v>
      </c>
      <c r="H662" s="57"/>
      <c r="J662" s="57">
        <f>K655+K656+K658+K659+K660</f>
        <v>855.68</v>
      </c>
      <c r="K662" s="57"/>
      <c r="L662" s="35">
        <f>Source!U298</f>
        <v>3.17</v>
      </c>
      <c r="O662" s="21">
        <f>G662</f>
        <v>131.03</v>
      </c>
      <c r="P662" s="21">
        <f>J662</f>
        <v>855.68</v>
      </c>
      <c r="Q662" s="21">
        <f>L662</f>
        <v>3.17</v>
      </c>
      <c r="W662">
        <f>IF(Source!BI298&lt;=1,H655+H656+H658+H659+H660, 0)</f>
        <v>0</v>
      </c>
      <c r="X662">
        <f>IF(Source!BI298=2,H655+H656+H658+H659+H660, 0)</f>
        <v>131.03</v>
      </c>
      <c r="Y662">
        <f>IF(Source!BI298=3,H655+H656+H658+H659+H660, 0)</f>
        <v>0</v>
      </c>
      <c r="Z662">
        <f>IF(Source!BI298=4,H655+H656+H658+H659+H660, 0)</f>
        <v>0</v>
      </c>
    </row>
    <row r="663" spans="1:26" ht="14.25" x14ac:dyDescent="0.2">
      <c r="A663" s="40" t="str">
        <f>Source!E299</f>
        <v>64</v>
      </c>
      <c r="B663" s="41" t="str">
        <f>Source!F299</f>
        <v>67-3-1</v>
      </c>
      <c r="C663" s="41" t="str">
        <f>Source!G299</f>
        <v>Демонтаж кабеля</v>
      </c>
      <c r="D663" s="24" t="str">
        <f>Source!H299</f>
        <v>100 м</v>
      </c>
      <c r="E663" s="10">
        <f>Source!I299</f>
        <v>0.45</v>
      </c>
      <c r="F663" s="25">
        <f>Source!AL299+Source!AM299+Source!AO299</f>
        <v>75.5</v>
      </c>
      <c r="G663" s="26"/>
      <c r="H663" s="25"/>
      <c r="I663" s="26" t="str">
        <f>Source!BO299</f>
        <v/>
      </c>
      <c r="J663" s="26"/>
      <c r="K663" s="25"/>
      <c r="L663" s="27"/>
      <c r="S663">
        <f>ROUND((Source!FX299/100)*((ROUND(Source!AF299*Source!I299, 2)+ROUND(Source!AE299*Source!I299, 2))), 2)</f>
        <v>28.82</v>
      </c>
      <c r="T663">
        <f>Source!X299</f>
        <v>188.16</v>
      </c>
      <c r="U663">
        <f>ROUND((Source!FY299/100)*((ROUND(Source!AF299*Source!I299, 2)+ROUND(Source!AE299*Source!I299, 2))), 2)</f>
        <v>22.04</v>
      </c>
      <c r="V663">
        <f>Source!Y299</f>
        <v>143.88</v>
      </c>
    </row>
    <row r="664" spans="1:26" ht="14.25" x14ac:dyDescent="0.2">
      <c r="A664" s="40"/>
      <c r="B664" s="41"/>
      <c r="C664" s="41" t="s">
        <v>1378</v>
      </c>
      <c r="D664" s="24"/>
      <c r="E664" s="10"/>
      <c r="F664" s="25">
        <f>Source!AO299</f>
        <v>75.19</v>
      </c>
      <c r="G664" s="26" t="str">
        <f>Source!DG299</f>
        <v/>
      </c>
      <c r="H664" s="25">
        <f>ROUND(Source!AF299*Source!I299, 2)</f>
        <v>33.840000000000003</v>
      </c>
      <c r="I664" s="26"/>
      <c r="J664" s="26">
        <f>IF(Source!BA299&lt;&gt; 0, Source!BA299, 1)</f>
        <v>6.53</v>
      </c>
      <c r="K664" s="25">
        <f>Source!S299</f>
        <v>220.95</v>
      </c>
      <c r="L664" s="27"/>
      <c r="R664">
        <f>H664</f>
        <v>33.840000000000003</v>
      </c>
    </row>
    <row r="665" spans="1:26" ht="14.25" x14ac:dyDescent="0.2">
      <c r="A665" s="40"/>
      <c r="B665" s="41"/>
      <c r="C665" s="41" t="s">
        <v>272</v>
      </c>
      <c r="D665" s="24"/>
      <c r="E665" s="10"/>
      <c r="F665" s="25">
        <f>Source!AM299</f>
        <v>0.31</v>
      </c>
      <c r="G665" s="26" t="str">
        <f>Source!DE299</f>
        <v/>
      </c>
      <c r="H665" s="25">
        <f>ROUND(Source!AD299*Source!I299, 2)</f>
        <v>0.14000000000000001</v>
      </c>
      <c r="I665" s="26"/>
      <c r="J665" s="26">
        <f>IF(Source!BB299&lt;&gt; 0, Source!BB299, 1)</f>
        <v>6.53</v>
      </c>
      <c r="K665" s="25">
        <f>Source!Q299</f>
        <v>0.91</v>
      </c>
      <c r="L665" s="27"/>
    </row>
    <row r="666" spans="1:26" ht="14.25" x14ac:dyDescent="0.2">
      <c r="A666" s="40"/>
      <c r="B666" s="41"/>
      <c r="C666" s="41" t="s">
        <v>1379</v>
      </c>
      <c r="D666" s="24"/>
      <c r="E666" s="10"/>
      <c r="F666" s="25">
        <f>Source!AN299</f>
        <v>0.14000000000000001</v>
      </c>
      <c r="G666" s="26" t="str">
        <f>Source!DF299</f>
        <v/>
      </c>
      <c r="H666" s="28">
        <f>ROUND(Source!AE299*Source!I299, 2)</f>
        <v>0.06</v>
      </c>
      <c r="I666" s="26"/>
      <c r="J666" s="26">
        <f>IF(Source!BS299&lt;&gt; 0, Source!BS299, 1)</f>
        <v>6.53</v>
      </c>
      <c r="K666" s="28">
        <f>Source!R299</f>
        <v>0.41</v>
      </c>
      <c r="L666" s="27"/>
      <c r="R666">
        <f>H666</f>
        <v>0.06</v>
      </c>
    </row>
    <row r="667" spans="1:26" ht="14.25" x14ac:dyDescent="0.2">
      <c r="A667" s="40"/>
      <c r="B667" s="41"/>
      <c r="C667" s="41" t="s">
        <v>1380</v>
      </c>
      <c r="D667" s="24" t="s">
        <v>1381</v>
      </c>
      <c r="E667" s="10">
        <f>Source!BZ299</f>
        <v>85</v>
      </c>
      <c r="F667" s="44"/>
      <c r="G667" s="26"/>
      <c r="H667" s="25">
        <f>SUM(S663:S669)</f>
        <v>28.82</v>
      </c>
      <c r="I667" s="29"/>
      <c r="J667" s="23">
        <f>Source!AT299</f>
        <v>85</v>
      </c>
      <c r="K667" s="25">
        <f>SUM(T663:T669)</f>
        <v>188.16</v>
      </c>
      <c r="L667" s="27"/>
    </row>
    <row r="668" spans="1:26" ht="14.25" x14ac:dyDescent="0.2">
      <c r="A668" s="40"/>
      <c r="B668" s="41"/>
      <c r="C668" s="41" t="s">
        <v>1382</v>
      </c>
      <c r="D668" s="24" t="s">
        <v>1381</v>
      </c>
      <c r="E668" s="10">
        <f>Source!CA299</f>
        <v>65</v>
      </c>
      <c r="F668" s="44"/>
      <c r="G668" s="26"/>
      <c r="H668" s="25">
        <f>SUM(U663:U669)</f>
        <v>22.04</v>
      </c>
      <c r="I668" s="29"/>
      <c r="J668" s="23">
        <f>Source!AU299</f>
        <v>65</v>
      </c>
      <c r="K668" s="25">
        <f>SUM(V663:V669)</f>
        <v>143.88</v>
      </c>
      <c r="L668" s="27"/>
    </row>
    <row r="669" spans="1:26" ht="14.25" x14ac:dyDescent="0.2">
      <c r="A669" s="42"/>
      <c r="B669" s="43"/>
      <c r="C669" s="43" t="s">
        <v>1383</v>
      </c>
      <c r="D669" s="30" t="s">
        <v>1384</v>
      </c>
      <c r="E669" s="31">
        <f>Source!AQ299</f>
        <v>9.64</v>
      </c>
      <c r="F669" s="32"/>
      <c r="G669" s="33" t="str">
        <f>Source!DI299</f>
        <v/>
      </c>
      <c r="H669" s="32"/>
      <c r="I669" s="33"/>
      <c r="J669" s="33"/>
      <c r="K669" s="32"/>
      <c r="L669" s="34">
        <f>Source!U299</f>
        <v>4.3380000000000001</v>
      </c>
    </row>
    <row r="670" spans="1:26" ht="15" x14ac:dyDescent="0.25">
      <c r="G670" s="57">
        <f>H664+H665+H667+H668</f>
        <v>84.84</v>
      </c>
      <c r="H670" s="57"/>
      <c r="J670" s="57">
        <f>K664+K665+K667+K668</f>
        <v>553.9</v>
      </c>
      <c r="K670" s="57"/>
      <c r="L670" s="35">
        <f>Source!U299</f>
        <v>4.3380000000000001</v>
      </c>
      <c r="O670" s="21">
        <f>G670</f>
        <v>84.84</v>
      </c>
      <c r="P670" s="21">
        <f>J670</f>
        <v>553.9</v>
      </c>
      <c r="Q670" s="21">
        <f>L670</f>
        <v>4.3380000000000001</v>
      </c>
      <c r="W670">
        <f>IF(Source!BI299&lt;=1,H664+H665+H667+H668, 0)</f>
        <v>84.84</v>
      </c>
      <c r="X670">
        <f>IF(Source!BI299=2,H664+H665+H667+H668, 0)</f>
        <v>0</v>
      </c>
      <c r="Y670">
        <f>IF(Source!BI299=3,H664+H665+H667+H668, 0)</f>
        <v>0</v>
      </c>
      <c r="Z670">
        <f>IF(Source!BI299=4,H664+H665+H667+H668, 0)</f>
        <v>0</v>
      </c>
    </row>
    <row r="671" spans="1:26" ht="28.5" x14ac:dyDescent="0.2">
      <c r="A671" s="40" t="str">
        <f>Source!E300</f>
        <v>65</v>
      </c>
      <c r="B671" s="41" t="str">
        <f>Source!F300</f>
        <v>20-02-002-01</v>
      </c>
      <c r="C671" s="41" t="str">
        <f>Source!G300</f>
        <v>Установка решеток жалюзийных площадью в свету до 0,5 м2</v>
      </c>
      <c r="D671" s="24" t="str">
        <f>Source!H300</f>
        <v>ШТ</v>
      </c>
      <c r="E671" s="10">
        <f>Source!I300</f>
        <v>6</v>
      </c>
      <c r="F671" s="25">
        <f>Source!AL300+Source!AM300+Source!AO300</f>
        <v>18.670000000000002</v>
      </c>
      <c r="G671" s="26"/>
      <c r="H671" s="25"/>
      <c r="I671" s="26" t="str">
        <f>Source!BO300</f>
        <v/>
      </c>
      <c r="J671" s="26"/>
      <c r="K671" s="25"/>
      <c r="L671" s="27"/>
      <c r="S671">
        <f>ROUND((Source!FX300/100)*((ROUND(Source!AF300*Source!I300, 2)+ROUND(Source!AE300*Source!I300, 2))), 2)</f>
        <v>105.2</v>
      </c>
      <c r="T671">
        <f>Source!X300</f>
        <v>685.77</v>
      </c>
      <c r="U671">
        <f>ROUND((Source!FY300/100)*((ROUND(Source!AF300*Source!I300, 2)+ROUND(Source!AE300*Source!I300, 2))), 2)</f>
        <v>64.430000000000007</v>
      </c>
      <c r="V671">
        <f>Source!Y300</f>
        <v>423.39</v>
      </c>
    </row>
    <row r="672" spans="1:26" ht="14.25" x14ac:dyDescent="0.2">
      <c r="A672" s="40"/>
      <c r="B672" s="41"/>
      <c r="C672" s="41" t="s">
        <v>1378</v>
      </c>
      <c r="D672" s="24"/>
      <c r="E672" s="10"/>
      <c r="F672" s="25">
        <f>Source!AO300</f>
        <v>13.1</v>
      </c>
      <c r="G672" s="26" t="str">
        <f>Source!DG300</f>
        <v>)*1,15</v>
      </c>
      <c r="H672" s="25">
        <f>ROUND(Source!AF300*Source!I300, 2)</f>
        <v>90.42</v>
      </c>
      <c r="I672" s="26"/>
      <c r="J672" s="26">
        <f>IF(Source!BA300&lt;&gt; 0, Source!BA300, 1)</f>
        <v>6.53</v>
      </c>
      <c r="K672" s="25">
        <f>Source!S300</f>
        <v>590.44000000000005</v>
      </c>
      <c r="L672" s="27"/>
      <c r="R672">
        <f>H672</f>
        <v>90.42</v>
      </c>
    </row>
    <row r="673" spans="1:26" ht="14.25" x14ac:dyDescent="0.2">
      <c r="A673" s="40"/>
      <c r="B673" s="41"/>
      <c r="C673" s="41" t="s">
        <v>272</v>
      </c>
      <c r="D673" s="24"/>
      <c r="E673" s="10"/>
      <c r="F673" s="25">
        <f>Source!AM300</f>
        <v>1.63</v>
      </c>
      <c r="G673" s="26" t="str">
        <f>Source!DE300</f>
        <v>)*1,25</v>
      </c>
      <c r="H673" s="25">
        <f>ROUND(Source!AD300*Source!I300, 2)</f>
        <v>12.24</v>
      </c>
      <c r="I673" s="26"/>
      <c r="J673" s="26">
        <f>IF(Source!BB300&lt;&gt; 0, Source!BB300, 1)</f>
        <v>6.53</v>
      </c>
      <c r="K673" s="25">
        <f>Source!Q300</f>
        <v>79.930000000000007</v>
      </c>
      <c r="L673" s="27"/>
    </row>
    <row r="674" spans="1:26" ht="14.25" x14ac:dyDescent="0.2">
      <c r="A674" s="40"/>
      <c r="B674" s="41"/>
      <c r="C674" s="41" t="s">
        <v>1379</v>
      </c>
      <c r="D674" s="24"/>
      <c r="E674" s="10"/>
      <c r="F674" s="25">
        <f>Source!AN300</f>
        <v>0.12</v>
      </c>
      <c r="G674" s="26" t="str">
        <f>Source!DF300</f>
        <v>)*1,25</v>
      </c>
      <c r="H674" s="28">
        <f>ROUND(Source!AE300*Source!I300, 2)</f>
        <v>0.9</v>
      </c>
      <c r="I674" s="26"/>
      <c r="J674" s="26">
        <f>IF(Source!BS300&lt;&gt; 0, Source!BS300, 1)</f>
        <v>6.53</v>
      </c>
      <c r="K674" s="28">
        <f>Source!R300</f>
        <v>5.88</v>
      </c>
      <c r="L674" s="27"/>
      <c r="R674">
        <f>H674</f>
        <v>0.9</v>
      </c>
    </row>
    <row r="675" spans="1:26" ht="14.25" x14ac:dyDescent="0.2">
      <c r="A675" s="40"/>
      <c r="B675" s="41"/>
      <c r="C675" s="41" t="s">
        <v>1385</v>
      </c>
      <c r="D675" s="24"/>
      <c r="E675" s="10"/>
      <c r="F675" s="25">
        <f>Source!AL300</f>
        <v>3.94</v>
      </c>
      <c r="G675" s="26" t="str">
        <f>Source!DD300</f>
        <v/>
      </c>
      <c r="H675" s="25">
        <f>ROUND(Source!AC300*Source!I300, 2)</f>
        <v>23.64</v>
      </c>
      <c r="I675" s="26"/>
      <c r="J675" s="26">
        <f>IF(Source!BC300&lt;&gt; 0, Source!BC300, 1)</f>
        <v>6.53</v>
      </c>
      <c r="K675" s="25">
        <f>Source!P300</f>
        <v>154.37</v>
      </c>
      <c r="L675" s="27"/>
    </row>
    <row r="676" spans="1:26" ht="14.25" x14ac:dyDescent="0.2">
      <c r="A676" s="40"/>
      <c r="B676" s="41"/>
      <c r="C676" s="41" t="s">
        <v>1380</v>
      </c>
      <c r="D676" s="24" t="s">
        <v>1381</v>
      </c>
      <c r="E676" s="10">
        <f>Source!BZ300</f>
        <v>128</v>
      </c>
      <c r="F676" s="58" t="str">
        <f>CONCATENATE(" )", Source!DL300, Source!FT300, "=", Source!FX300)</f>
        <v xml:space="preserve"> )*0,9=115,2</v>
      </c>
      <c r="G676" s="59"/>
      <c r="H676" s="25">
        <f>SUM(S671:S679)</f>
        <v>105.2</v>
      </c>
      <c r="I676" s="29"/>
      <c r="J676" s="23">
        <f>Source!AT300</f>
        <v>115</v>
      </c>
      <c r="K676" s="25">
        <f>SUM(T671:T679)</f>
        <v>685.77</v>
      </c>
      <c r="L676" s="27"/>
    </row>
    <row r="677" spans="1:26" ht="14.25" x14ac:dyDescent="0.2">
      <c r="A677" s="40"/>
      <c r="B677" s="41"/>
      <c r="C677" s="41" t="s">
        <v>1382</v>
      </c>
      <c r="D677" s="24" t="s">
        <v>1381</v>
      </c>
      <c r="E677" s="10">
        <f>Source!CA300</f>
        <v>83</v>
      </c>
      <c r="F677" s="58" t="str">
        <f>CONCATENATE(" )", Source!DM300, Source!FU300, "=", Source!FY300)</f>
        <v xml:space="preserve"> )*0,85=70,55</v>
      </c>
      <c r="G677" s="59"/>
      <c r="H677" s="25">
        <f>SUM(U671:U679)</f>
        <v>64.430000000000007</v>
      </c>
      <c r="I677" s="29"/>
      <c r="J677" s="23">
        <f>Source!AU300</f>
        <v>71</v>
      </c>
      <c r="K677" s="25">
        <f>SUM(V671:V679)</f>
        <v>423.39</v>
      </c>
      <c r="L677" s="27"/>
    </row>
    <row r="678" spans="1:26" ht="14.25" x14ac:dyDescent="0.2">
      <c r="A678" s="40"/>
      <c r="B678" s="41"/>
      <c r="C678" s="41" t="s">
        <v>1383</v>
      </c>
      <c r="D678" s="24" t="s">
        <v>1384</v>
      </c>
      <c r="E678" s="10">
        <f>Source!AQ300</f>
        <v>1.46</v>
      </c>
      <c r="F678" s="25"/>
      <c r="G678" s="26" t="str">
        <f>Source!DI300</f>
        <v>)*1,15</v>
      </c>
      <c r="H678" s="25"/>
      <c r="I678" s="26"/>
      <c r="J678" s="26"/>
      <c r="K678" s="25"/>
      <c r="L678" s="36">
        <f>Source!U300</f>
        <v>10.073999999999998</v>
      </c>
    </row>
    <row r="679" spans="1:26" ht="57" x14ac:dyDescent="0.2">
      <c r="A679" s="42" t="str">
        <f>Source!E301</f>
        <v>65,1</v>
      </c>
      <c r="B679" s="43" t="str">
        <f>Source!F301</f>
        <v>19.2.03.02-0203</v>
      </c>
      <c r="C679" s="43" t="str">
        <f>Source!G301</f>
        <v>Решетки жалюзийные регулируемые из алюминиевого профиля с порошковым покрытием марки РВ-1, размером 300х300 мм</v>
      </c>
      <c r="D679" s="30" t="str">
        <f>Source!H301</f>
        <v>шт.</v>
      </c>
      <c r="E679" s="31">
        <f>Source!I301</f>
        <v>6</v>
      </c>
      <c r="F679" s="32">
        <f>Source!AL301+Source!AM301+Source!AO301</f>
        <v>98.65</v>
      </c>
      <c r="G679" s="37" t="s">
        <v>3</v>
      </c>
      <c r="H679" s="32">
        <f>ROUND(Source!AC301*Source!I301, 2)+ROUND(Source!AD301*Source!I301, 2)+ROUND(Source!AF301*Source!I301, 2)</f>
        <v>591.9</v>
      </c>
      <c r="I679" s="33"/>
      <c r="J679" s="33">
        <f>IF(Source!BC301&lt;&gt; 0, Source!BC301, 1)</f>
        <v>6.53</v>
      </c>
      <c r="K679" s="32">
        <f>Source!O301</f>
        <v>3865.11</v>
      </c>
      <c r="L679" s="38"/>
      <c r="S679">
        <f>ROUND((Source!FX301/100)*((ROUND(Source!AF301*Source!I301, 2)+ROUND(Source!AE301*Source!I301, 2))), 2)</f>
        <v>0</v>
      </c>
      <c r="T679">
        <f>Source!X301</f>
        <v>0</v>
      </c>
      <c r="U679">
        <f>ROUND((Source!FY301/100)*((ROUND(Source!AF301*Source!I301, 2)+ROUND(Source!AE301*Source!I301, 2))), 2)</f>
        <v>0</v>
      </c>
      <c r="V679">
        <f>Source!Y301</f>
        <v>0</v>
      </c>
      <c r="W679">
        <f>IF(Source!BI301&lt;=1,H679, 0)</f>
        <v>591.9</v>
      </c>
      <c r="X679">
        <f>IF(Source!BI301=2,H679, 0)</f>
        <v>0</v>
      </c>
      <c r="Y679">
        <f>IF(Source!BI301=3,H679, 0)</f>
        <v>0</v>
      </c>
      <c r="Z679">
        <f>IF(Source!BI301=4,H679, 0)</f>
        <v>0</v>
      </c>
    </row>
    <row r="680" spans="1:26" ht="15" x14ac:dyDescent="0.25">
      <c r="G680" s="57">
        <f>H672+H673+H675+H676+H677+SUM(H679:H679)</f>
        <v>887.82999999999993</v>
      </c>
      <c r="H680" s="57"/>
      <c r="J680" s="57">
        <f>K672+K673+K675+K676+K677+SUM(K679:K679)</f>
        <v>5799.01</v>
      </c>
      <c r="K680" s="57"/>
      <c r="L680" s="35">
        <f>Source!U300</f>
        <v>10.073999999999998</v>
      </c>
      <c r="O680" s="21">
        <f>G680</f>
        <v>887.82999999999993</v>
      </c>
      <c r="P680" s="21">
        <f>J680</f>
        <v>5799.01</v>
      </c>
      <c r="Q680" s="21">
        <f>L680</f>
        <v>10.073999999999998</v>
      </c>
      <c r="W680">
        <f>IF(Source!BI300&lt;=1,H672+H673+H675+H676+H677, 0)</f>
        <v>295.93</v>
      </c>
      <c r="X680">
        <f>IF(Source!BI300=2,H672+H673+H675+H676+H677, 0)</f>
        <v>0</v>
      </c>
      <c r="Y680">
        <f>IF(Source!BI300=3,H672+H673+H675+H676+H677, 0)</f>
        <v>0</v>
      </c>
      <c r="Z680">
        <f>IF(Source!BI300=4,H672+H673+H675+H676+H677, 0)</f>
        <v>0</v>
      </c>
    </row>
    <row r="681" spans="1:26" ht="28.5" x14ac:dyDescent="0.2">
      <c r="A681" s="40" t="str">
        <f>Source!E302</f>
        <v>66</v>
      </c>
      <c r="B681" s="41" t="str">
        <f>Source!F302</f>
        <v>м10-08-019-04</v>
      </c>
      <c r="C681" s="41" t="str">
        <f>Source!G302</f>
        <v>Установка реле времени программное, тип 2РВМ</v>
      </c>
      <c r="D681" s="24" t="str">
        <f>Source!H302</f>
        <v>ШТ</v>
      </c>
      <c r="E681" s="10">
        <f>Source!I302</f>
        <v>1</v>
      </c>
      <c r="F681" s="25">
        <f>Source!AL302+Source!AM302+Source!AO302</f>
        <v>6.6499999999999995</v>
      </c>
      <c r="G681" s="26"/>
      <c r="H681" s="25"/>
      <c r="I681" s="26" t="str">
        <f>Source!BO302</f>
        <v/>
      </c>
      <c r="J681" s="26"/>
      <c r="K681" s="25"/>
      <c r="L681" s="27"/>
      <c r="S681">
        <f>ROUND((Source!FX302/100)*((ROUND(Source!AF302*Source!I302, 2)+ROUND(Source!AE302*Source!I302, 2))), 2)</f>
        <v>4.51</v>
      </c>
      <c r="T681">
        <f>Source!X302</f>
        <v>29.46</v>
      </c>
      <c r="U681">
        <f>ROUND((Source!FY302/100)*((ROUND(Source!AF302*Source!I302, 2)+ROUND(Source!AE302*Source!I302, 2))), 2)</f>
        <v>3.38</v>
      </c>
      <c r="V681">
        <f>Source!Y302</f>
        <v>22.1</v>
      </c>
    </row>
    <row r="682" spans="1:26" ht="14.25" x14ac:dyDescent="0.2">
      <c r="A682" s="40"/>
      <c r="B682" s="41"/>
      <c r="C682" s="41" t="s">
        <v>1378</v>
      </c>
      <c r="D682" s="24"/>
      <c r="E682" s="10"/>
      <c r="F682" s="25">
        <f>Source!AO302</f>
        <v>5.64</v>
      </c>
      <c r="G682" s="26" t="str">
        <f>Source!DG302</f>
        <v/>
      </c>
      <c r="H682" s="25">
        <f>ROUND(Source!AF302*Source!I302, 2)</f>
        <v>5.64</v>
      </c>
      <c r="I682" s="26"/>
      <c r="J682" s="26">
        <f>IF(Source!BA302&lt;&gt; 0, Source!BA302, 1)</f>
        <v>6.53</v>
      </c>
      <c r="K682" s="25">
        <f>Source!S302</f>
        <v>36.83</v>
      </c>
      <c r="L682" s="27"/>
      <c r="R682">
        <f>H682</f>
        <v>5.64</v>
      </c>
    </row>
    <row r="683" spans="1:26" ht="14.25" x14ac:dyDescent="0.2">
      <c r="A683" s="40"/>
      <c r="B683" s="41"/>
      <c r="C683" s="41" t="s">
        <v>1385</v>
      </c>
      <c r="D683" s="24"/>
      <c r="E683" s="10"/>
      <c r="F683" s="25">
        <f>Source!AL302</f>
        <v>1.01</v>
      </c>
      <c r="G683" s="26" t="str">
        <f>Source!DD302</f>
        <v/>
      </c>
      <c r="H683" s="25">
        <f>ROUND(Source!AC302*Source!I302, 2)</f>
        <v>1.01</v>
      </c>
      <c r="I683" s="26"/>
      <c r="J683" s="26">
        <f>IF(Source!BC302&lt;&gt; 0, Source!BC302, 1)</f>
        <v>6.53</v>
      </c>
      <c r="K683" s="25">
        <f>Source!P302</f>
        <v>6.6</v>
      </c>
      <c r="L683" s="27"/>
    </row>
    <row r="684" spans="1:26" ht="14.25" x14ac:dyDescent="0.2">
      <c r="A684" s="40"/>
      <c r="B684" s="41"/>
      <c r="C684" s="41" t="s">
        <v>1380</v>
      </c>
      <c r="D684" s="24" t="s">
        <v>1381</v>
      </c>
      <c r="E684" s="10">
        <f>Source!BZ302</f>
        <v>80</v>
      </c>
      <c r="F684" s="44"/>
      <c r="G684" s="26"/>
      <c r="H684" s="25">
        <f>SUM(S681:S687)</f>
        <v>4.51</v>
      </c>
      <c r="I684" s="29"/>
      <c r="J684" s="23">
        <f>Source!AT302</f>
        <v>80</v>
      </c>
      <c r="K684" s="25">
        <f>SUM(T681:T687)</f>
        <v>29.46</v>
      </c>
      <c r="L684" s="27"/>
    </row>
    <row r="685" spans="1:26" ht="14.25" x14ac:dyDescent="0.2">
      <c r="A685" s="40"/>
      <c r="B685" s="41"/>
      <c r="C685" s="41" t="s">
        <v>1382</v>
      </c>
      <c r="D685" s="24" t="s">
        <v>1381</v>
      </c>
      <c r="E685" s="10">
        <f>Source!CA302</f>
        <v>60</v>
      </c>
      <c r="F685" s="44"/>
      <c r="G685" s="26"/>
      <c r="H685" s="25">
        <f>SUM(U681:U687)</f>
        <v>3.38</v>
      </c>
      <c r="I685" s="29"/>
      <c r="J685" s="23">
        <f>Source!AU302</f>
        <v>60</v>
      </c>
      <c r="K685" s="25">
        <f>SUM(V681:V687)</f>
        <v>22.1</v>
      </c>
      <c r="L685" s="27"/>
    </row>
    <row r="686" spans="1:26" ht="14.25" x14ac:dyDescent="0.2">
      <c r="A686" s="40"/>
      <c r="B686" s="41"/>
      <c r="C686" s="41" t="s">
        <v>1383</v>
      </c>
      <c r="D686" s="24" t="s">
        <v>1384</v>
      </c>
      <c r="E686" s="10">
        <f>Source!AQ302</f>
        <v>0.6</v>
      </c>
      <c r="F686" s="25"/>
      <c r="G686" s="26" t="str">
        <f>Source!DI302</f>
        <v/>
      </c>
      <c r="H686" s="25"/>
      <c r="I686" s="26"/>
      <c r="J686" s="26"/>
      <c r="K686" s="25"/>
      <c r="L686" s="36">
        <f>Source!U302</f>
        <v>0.6</v>
      </c>
    </row>
    <row r="687" spans="1:26" ht="28.5" x14ac:dyDescent="0.2">
      <c r="A687" s="42" t="str">
        <f>Source!E303</f>
        <v>66,1</v>
      </c>
      <c r="B687" s="43" t="str">
        <f>Source!F303</f>
        <v>62.1.04.02-0023</v>
      </c>
      <c r="C687" s="43" t="str">
        <f>Source!G303</f>
        <v>Реле времени тэ-15</v>
      </c>
      <c r="D687" s="30" t="str">
        <f>Source!H303</f>
        <v>шт.</v>
      </c>
      <c r="E687" s="31">
        <f>Source!I303</f>
        <v>1</v>
      </c>
      <c r="F687" s="32">
        <f>Source!AL303+Source!AM303+Source!AO303</f>
        <v>427.89</v>
      </c>
      <c r="G687" s="37" t="s">
        <v>3</v>
      </c>
      <c r="H687" s="32">
        <f>ROUND(Source!AC303*Source!I303, 2)+ROUND(Source!AD303*Source!I303, 2)+ROUND(Source!AF303*Source!I303, 2)</f>
        <v>427.89</v>
      </c>
      <c r="I687" s="33"/>
      <c r="J687" s="33">
        <f>IF(Source!BC303&lt;&gt; 0, Source!BC303, 1)</f>
        <v>6.53</v>
      </c>
      <c r="K687" s="32">
        <f>Source!O303</f>
        <v>2794.12</v>
      </c>
      <c r="L687" s="38"/>
      <c r="S687">
        <f>ROUND((Source!FX303/100)*((ROUND(Source!AF303*Source!I303, 2)+ROUND(Source!AE303*Source!I303, 2))), 2)</f>
        <v>0</v>
      </c>
      <c r="T687">
        <f>Source!X303</f>
        <v>0</v>
      </c>
      <c r="U687">
        <f>ROUND((Source!FY303/100)*((ROUND(Source!AF303*Source!I303, 2)+ROUND(Source!AE303*Source!I303, 2))), 2)</f>
        <v>0</v>
      </c>
      <c r="V687">
        <f>Source!Y303</f>
        <v>0</v>
      </c>
      <c r="W687">
        <f>IF(Source!BI303&lt;=1,H687, 0)</f>
        <v>0</v>
      </c>
      <c r="X687">
        <f>IF(Source!BI303=2,H687, 0)</f>
        <v>427.89</v>
      </c>
      <c r="Y687">
        <f>IF(Source!BI303=3,H687, 0)</f>
        <v>0</v>
      </c>
      <c r="Z687">
        <f>IF(Source!BI303=4,H687, 0)</f>
        <v>0</v>
      </c>
    </row>
    <row r="688" spans="1:26" ht="15" x14ac:dyDescent="0.25">
      <c r="G688" s="57">
        <f>H682+H683+H684+H685+SUM(H687:H687)</f>
        <v>442.43</v>
      </c>
      <c r="H688" s="57"/>
      <c r="J688" s="57">
        <f>K682+K683+K684+K685+SUM(K687:K687)</f>
        <v>2889.1099999999997</v>
      </c>
      <c r="K688" s="57"/>
      <c r="L688" s="35">
        <f>Source!U302</f>
        <v>0.6</v>
      </c>
      <c r="O688" s="21">
        <f>G688</f>
        <v>442.43</v>
      </c>
      <c r="P688" s="21">
        <f>J688</f>
        <v>2889.1099999999997</v>
      </c>
      <c r="Q688" s="21">
        <f>L688</f>
        <v>0.6</v>
      </c>
      <c r="W688">
        <f>IF(Source!BI302&lt;=1,H682+H683+H684+H685, 0)</f>
        <v>0</v>
      </c>
      <c r="X688">
        <f>IF(Source!BI302=2,H682+H683+H684+H685, 0)</f>
        <v>14.54</v>
      </c>
      <c r="Y688">
        <f>IF(Source!BI302=3,H682+H683+H684+H685, 0)</f>
        <v>0</v>
      </c>
      <c r="Z688">
        <f>IF(Source!BI302=4,H682+H683+H684+H685, 0)</f>
        <v>0</v>
      </c>
    </row>
    <row r="689" spans="1:26" ht="28.5" x14ac:dyDescent="0.2">
      <c r="A689" s="40" t="str">
        <f>Source!E304</f>
        <v>67</v>
      </c>
      <c r="B689" s="41" t="str">
        <f>Source!F304</f>
        <v>20-03-001-05</v>
      </c>
      <c r="C689" s="41" t="str">
        <f>Source!G304</f>
        <v>Установка вентиляторов радиальных массой до 0,6 т</v>
      </c>
      <c r="D689" s="24" t="str">
        <f>Source!H304</f>
        <v>ШТ</v>
      </c>
      <c r="E689" s="10">
        <f>Source!I304</f>
        <v>1</v>
      </c>
      <c r="F689" s="25">
        <f>Source!AL304+Source!AM304+Source!AO304</f>
        <v>178.33</v>
      </c>
      <c r="G689" s="26"/>
      <c r="H689" s="25"/>
      <c r="I689" s="26" t="str">
        <f>Source!BO304</f>
        <v/>
      </c>
      <c r="J689" s="26"/>
      <c r="K689" s="25"/>
      <c r="L689" s="27"/>
      <c r="S689">
        <f>ROUND((Source!FX304/100)*((ROUND(Source!AF304*Source!I304, 2)+ROUND(Source!AE304*Source!I304, 2))), 2)</f>
        <v>171.16</v>
      </c>
      <c r="T689">
        <f>Source!X304</f>
        <v>1115.76</v>
      </c>
      <c r="U689">
        <f>ROUND((Source!FY304/100)*((ROUND(Source!AF304*Source!I304, 2)+ROUND(Source!AE304*Source!I304, 2))), 2)</f>
        <v>104.82</v>
      </c>
      <c r="V689">
        <f>Source!Y304</f>
        <v>688.86</v>
      </c>
    </row>
    <row r="690" spans="1:26" ht="14.25" x14ac:dyDescent="0.2">
      <c r="A690" s="40"/>
      <c r="B690" s="41"/>
      <c r="C690" s="41" t="s">
        <v>1378</v>
      </c>
      <c r="D690" s="24"/>
      <c r="E690" s="10"/>
      <c r="F690" s="25">
        <f>Source!AO304</f>
        <v>121.81</v>
      </c>
      <c r="G690" s="26" t="str">
        <f>Source!DG304</f>
        <v>)*1,15</v>
      </c>
      <c r="H690" s="25">
        <f>ROUND(Source!AF304*Source!I304, 2)</f>
        <v>140.08000000000001</v>
      </c>
      <c r="I690" s="26"/>
      <c r="J690" s="26">
        <f>IF(Source!BA304&lt;&gt; 0, Source!BA304, 1)</f>
        <v>6.53</v>
      </c>
      <c r="K690" s="25">
        <f>Source!S304</f>
        <v>914.72</v>
      </c>
      <c r="L690" s="27"/>
      <c r="R690">
        <f>H690</f>
        <v>140.08000000000001</v>
      </c>
    </row>
    <row r="691" spans="1:26" ht="14.25" x14ac:dyDescent="0.2">
      <c r="A691" s="40"/>
      <c r="B691" s="41"/>
      <c r="C691" s="41" t="s">
        <v>272</v>
      </c>
      <c r="D691" s="24"/>
      <c r="E691" s="10"/>
      <c r="F691" s="25">
        <f>Source!AM304</f>
        <v>56.52</v>
      </c>
      <c r="G691" s="26" t="str">
        <f>Source!DE304</f>
        <v>)*1,25</v>
      </c>
      <c r="H691" s="25">
        <f>ROUND(Source!AD304*Source!I304, 2)</f>
        <v>70.650000000000006</v>
      </c>
      <c r="I691" s="26"/>
      <c r="J691" s="26">
        <f>IF(Source!BB304&lt;&gt; 0, Source!BB304, 1)</f>
        <v>6.53</v>
      </c>
      <c r="K691" s="25">
        <f>Source!Q304</f>
        <v>461.34</v>
      </c>
      <c r="L691" s="27"/>
    </row>
    <row r="692" spans="1:26" ht="14.25" x14ac:dyDescent="0.2">
      <c r="A692" s="40"/>
      <c r="B692" s="41"/>
      <c r="C692" s="41" t="s">
        <v>1379</v>
      </c>
      <c r="D692" s="24"/>
      <c r="E692" s="10"/>
      <c r="F692" s="25">
        <f>Source!AN304</f>
        <v>6.8</v>
      </c>
      <c r="G692" s="26" t="str">
        <f>Source!DF304</f>
        <v>)*1,25</v>
      </c>
      <c r="H692" s="28">
        <f>ROUND(Source!AE304*Source!I304, 2)</f>
        <v>8.5</v>
      </c>
      <c r="I692" s="26"/>
      <c r="J692" s="26">
        <f>IF(Source!BS304&lt;&gt; 0, Source!BS304, 1)</f>
        <v>6.53</v>
      </c>
      <c r="K692" s="28">
        <f>Source!R304</f>
        <v>55.51</v>
      </c>
      <c r="L692" s="27"/>
      <c r="R692">
        <f>H692</f>
        <v>8.5</v>
      </c>
    </row>
    <row r="693" spans="1:26" ht="14.25" x14ac:dyDescent="0.2">
      <c r="A693" s="40"/>
      <c r="B693" s="41"/>
      <c r="C693" s="41" t="s">
        <v>1380</v>
      </c>
      <c r="D693" s="24" t="s">
        <v>1381</v>
      </c>
      <c r="E693" s="10">
        <f>Source!BZ304</f>
        <v>128</v>
      </c>
      <c r="F693" s="58" t="str">
        <f>CONCATENATE(" )", Source!DL304, Source!FT304, "=", Source!FX304)</f>
        <v xml:space="preserve"> )*0,9=115,2</v>
      </c>
      <c r="G693" s="59"/>
      <c r="H693" s="25">
        <f>SUM(S689:S696)</f>
        <v>171.16</v>
      </c>
      <c r="I693" s="29"/>
      <c r="J693" s="23">
        <f>Source!AT304</f>
        <v>115</v>
      </c>
      <c r="K693" s="25">
        <f>SUM(T689:T696)</f>
        <v>1115.76</v>
      </c>
      <c r="L693" s="27"/>
    </row>
    <row r="694" spans="1:26" ht="14.25" x14ac:dyDescent="0.2">
      <c r="A694" s="40"/>
      <c r="B694" s="41"/>
      <c r="C694" s="41" t="s">
        <v>1382</v>
      </c>
      <c r="D694" s="24" t="s">
        <v>1381</v>
      </c>
      <c r="E694" s="10">
        <f>Source!CA304</f>
        <v>83</v>
      </c>
      <c r="F694" s="58" t="str">
        <f>CONCATENATE(" )", Source!DM304, Source!FU304, "=", Source!FY304)</f>
        <v xml:space="preserve"> )*0,85=70,55</v>
      </c>
      <c r="G694" s="59"/>
      <c r="H694" s="25">
        <f>SUM(U689:U696)</f>
        <v>104.82</v>
      </c>
      <c r="I694" s="29"/>
      <c r="J694" s="23">
        <f>Source!AU304</f>
        <v>71</v>
      </c>
      <c r="K694" s="25">
        <f>SUM(V689:V696)</f>
        <v>688.86</v>
      </c>
      <c r="L694" s="27"/>
    </row>
    <row r="695" spans="1:26" ht="14.25" x14ac:dyDescent="0.2">
      <c r="A695" s="40"/>
      <c r="B695" s="41"/>
      <c r="C695" s="41" t="s">
        <v>1383</v>
      </c>
      <c r="D695" s="24" t="s">
        <v>1384</v>
      </c>
      <c r="E695" s="10">
        <f>Source!AQ304</f>
        <v>14.28</v>
      </c>
      <c r="F695" s="25"/>
      <c r="G695" s="26" t="str">
        <f>Source!DI304</f>
        <v>)*1,15</v>
      </c>
      <c r="H695" s="25"/>
      <c r="I695" s="26"/>
      <c r="J695" s="26"/>
      <c r="K695" s="25"/>
      <c r="L695" s="36">
        <f>Source!U304</f>
        <v>16.421999999999997</v>
      </c>
    </row>
    <row r="696" spans="1:26" ht="71.25" x14ac:dyDescent="0.2">
      <c r="A696" s="42" t="str">
        <f>Source!E305</f>
        <v>67,1</v>
      </c>
      <c r="B696" s="43" t="str">
        <f>Source!F305</f>
        <v>64.1.05.04-0098</v>
      </c>
      <c r="C696" s="43" t="str">
        <f>Source!G305</f>
        <v>Вентиляторы радиальные взрывозащищенные В-300-45-4 лев.вр.2. 2кВТ,150 об/мин из разнородных материалов среднего давления взрывозащищенный</v>
      </c>
      <c r="D696" s="30" t="str">
        <f>Source!H305</f>
        <v>компл.</v>
      </c>
      <c r="E696" s="31">
        <f>Source!I305</f>
        <v>1</v>
      </c>
      <c r="F696" s="32">
        <f>Source!AL305+Source!AM305+Source!AO305</f>
        <v>4710.66</v>
      </c>
      <c r="G696" s="37" t="s">
        <v>3</v>
      </c>
      <c r="H696" s="32">
        <f>ROUND(Source!AC305*Source!I305, 2)+ROUND(Source!AD305*Source!I305, 2)+ROUND(Source!AF305*Source!I305, 2)</f>
        <v>4710.66</v>
      </c>
      <c r="I696" s="33"/>
      <c r="J696" s="33">
        <f>IF(Source!BC305&lt;&gt; 0, Source!BC305, 1)</f>
        <v>6.53</v>
      </c>
      <c r="K696" s="32">
        <f>Source!O305</f>
        <v>30760.61</v>
      </c>
      <c r="L696" s="38"/>
      <c r="S696">
        <f>ROUND((Source!FX305/100)*((ROUND(Source!AF305*Source!I305, 2)+ROUND(Source!AE305*Source!I305, 2))), 2)</f>
        <v>0</v>
      </c>
      <c r="T696">
        <f>Source!X305</f>
        <v>0</v>
      </c>
      <c r="U696">
        <f>ROUND((Source!FY305/100)*((ROUND(Source!AF305*Source!I305, 2)+ROUND(Source!AE305*Source!I305, 2))), 2)</f>
        <v>0</v>
      </c>
      <c r="V696">
        <f>Source!Y305</f>
        <v>0</v>
      </c>
      <c r="W696">
        <f>IF(Source!BI305&lt;=1,H696, 0)</f>
        <v>4710.66</v>
      </c>
      <c r="X696">
        <f>IF(Source!BI305=2,H696, 0)</f>
        <v>0</v>
      </c>
      <c r="Y696">
        <f>IF(Source!BI305=3,H696, 0)</f>
        <v>0</v>
      </c>
      <c r="Z696">
        <f>IF(Source!BI305=4,H696, 0)</f>
        <v>0</v>
      </c>
    </row>
    <row r="697" spans="1:26" ht="15" x14ac:dyDescent="0.25">
      <c r="G697" s="57">
        <f>H690+H691+H693+H694+SUM(H696:H696)</f>
        <v>5197.37</v>
      </c>
      <c r="H697" s="57"/>
      <c r="J697" s="57">
        <f>K690+K691+K693+K694+SUM(K696:K696)</f>
        <v>33941.29</v>
      </c>
      <c r="K697" s="57"/>
      <c r="L697" s="35">
        <f>Source!U304</f>
        <v>16.421999999999997</v>
      </c>
      <c r="O697" s="21">
        <f>G697</f>
        <v>5197.37</v>
      </c>
      <c r="P697" s="21">
        <f>J697</f>
        <v>33941.29</v>
      </c>
      <c r="Q697" s="21">
        <f>L697</f>
        <v>16.421999999999997</v>
      </c>
      <c r="W697">
        <f>IF(Source!BI304&lt;=1,H690+H691+H693+H694, 0)</f>
        <v>486.71</v>
      </c>
      <c r="X697">
        <f>IF(Source!BI304=2,H690+H691+H693+H694, 0)</f>
        <v>0</v>
      </c>
      <c r="Y697">
        <f>IF(Source!BI304=3,H690+H691+H693+H694, 0)</f>
        <v>0</v>
      </c>
      <c r="Z697">
        <f>IF(Source!BI304=4,H690+H691+H693+H694, 0)</f>
        <v>0</v>
      </c>
    </row>
    <row r="698" spans="1:26" ht="28.5" x14ac:dyDescent="0.2">
      <c r="A698" s="40" t="str">
        <f>Source!E306</f>
        <v>68</v>
      </c>
      <c r="B698" s="41" t="str">
        <f>Source!F306</f>
        <v>20-03-002-01</v>
      </c>
      <c r="C698" s="41" t="str">
        <f>Source!G306</f>
        <v>Установка вентиляторов осевых массой до 0,025 т</v>
      </c>
      <c r="D698" s="24" t="str">
        <f>Source!H306</f>
        <v>ШТ</v>
      </c>
      <c r="E698" s="10">
        <f>Source!I306</f>
        <v>2</v>
      </c>
      <c r="F698" s="25">
        <f>Source!AL306+Source!AM306+Source!AO306</f>
        <v>46.91</v>
      </c>
      <c r="G698" s="26"/>
      <c r="H698" s="25"/>
      <c r="I698" s="26" t="str">
        <f>Source!BO306</f>
        <v/>
      </c>
      <c r="J698" s="26"/>
      <c r="K698" s="25"/>
      <c r="L698" s="27"/>
      <c r="S698">
        <f>ROUND((Source!FX306/100)*((ROUND(Source!AF306*Source!I306, 2)+ROUND(Source!AE306*Source!I306, 2))), 2)</f>
        <v>103.17</v>
      </c>
      <c r="T698">
        <f>Source!X306</f>
        <v>672.55</v>
      </c>
      <c r="U698">
        <f>ROUND((Source!FY306/100)*((ROUND(Source!AF306*Source!I306, 2)+ROUND(Source!AE306*Source!I306, 2))), 2)</f>
        <v>63.18</v>
      </c>
      <c r="V698">
        <f>Source!Y306</f>
        <v>415.23</v>
      </c>
    </row>
    <row r="699" spans="1:26" ht="14.25" x14ac:dyDescent="0.2">
      <c r="A699" s="40"/>
      <c r="B699" s="41"/>
      <c r="C699" s="41" t="s">
        <v>1378</v>
      </c>
      <c r="D699" s="24"/>
      <c r="E699" s="10"/>
      <c r="F699" s="25">
        <f>Source!AO306</f>
        <v>38.29</v>
      </c>
      <c r="G699" s="26" t="str">
        <f>Source!DG306</f>
        <v>)*1,15</v>
      </c>
      <c r="H699" s="25">
        <f>ROUND(Source!AF306*Source!I306, 2)</f>
        <v>88.06</v>
      </c>
      <c r="I699" s="26"/>
      <c r="J699" s="26">
        <f>IF(Source!BA306&lt;&gt; 0, Source!BA306, 1)</f>
        <v>6.53</v>
      </c>
      <c r="K699" s="25">
        <f>Source!S306</f>
        <v>575.03</v>
      </c>
      <c r="L699" s="27"/>
      <c r="R699">
        <f>H699</f>
        <v>88.06</v>
      </c>
    </row>
    <row r="700" spans="1:26" ht="14.25" x14ac:dyDescent="0.2">
      <c r="A700" s="40"/>
      <c r="B700" s="41"/>
      <c r="C700" s="41" t="s">
        <v>272</v>
      </c>
      <c r="D700" s="24"/>
      <c r="E700" s="10"/>
      <c r="F700" s="25">
        <f>Source!AM306</f>
        <v>6.59</v>
      </c>
      <c r="G700" s="26" t="str">
        <f>Source!DE306</f>
        <v>)*1,25</v>
      </c>
      <c r="H700" s="25">
        <f>ROUND(Source!AD306*Source!I306, 2)</f>
        <v>16.48</v>
      </c>
      <c r="I700" s="26"/>
      <c r="J700" s="26">
        <f>IF(Source!BB306&lt;&gt; 0, Source!BB306, 1)</f>
        <v>6.53</v>
      </c>
      <c r="K700" s="25">
        <f>Source!Q306</f>
        <v>107.61</v>
      </c>
      <c r="L700" s="27"/>
    </row>
    <row r="701" spans="1:26" ht="14.25" x14ac:dyDescent="0.2">
      <c r="A701" s="40"/>
      <c r="B701" s="41"/>
      <c r="C701" s="41" t="s">
        <v>1379</v>
      </c>
      <c r="D701" s="24"/>
      <c r="E701" s="10"/>
      <c r="F701" s="25">
        <f>Source!AN306</f>
        <v>0.6</v>
      </c>
      <c r="G701" s="26" t="str">
        <f>Source!DF306</f>
        <v>)*1,25</v>
      </c>
      <c r="H701" s="28">
        <f>ROUND(Source!AE306*Source!I306, 2)</f>
        <v>1.5</v>
      </c>
      <c r="I701" s="26"/>
      <c r="J701" s="26">
        <f>IF(Source!BS306&lt;&gt; 0, Source!BS306, 1)</f>
        <v>6.53</v>
      </c>
      <c r="K701" s="28">
        <f>Source!R306</f>
        <v>9.8000000000000007</v>
      </c>
      <c r="L701" s="27"/>
      <c r="R701">
        <f>H701</f>
        <v>1.5</v>
      </c>
    </row>
    <row r="702" spans="1:26" ht="14.25" x14ac:dyDescent="0.2">
      <c r="A702" s="40"/>
      <c r="B702" s="41"/>
      <c r="C702" s="41" t="s">
        <v>1385</v>
      </c>
      <c r="D702" s="24"/>
      <c r="E702" s="10"/>
      <c r="F702" s="25">
        <f>Source!AL306</f>
        <v>2.0299999999999998</v>
      </c>
      <c r="G702" s="26" t="str">
        <f>Source!DD306</f>
        <v/>
      </c>
      <c r="H702" s="25">
        <f>ROUND(Source!AC306*Source!I306, 2)</f>
        <v>4.0599999999999996</v>
      </c>
      <c r="I702" s="26"/>
      <c r="J702" s="26">
        <f>IF(Source!BC306&lt;&gt; 0, Source!BC306, 1)</f>
        <v>6.53</v>
      </c>
      <c r="K702" s="25">
        <f>Source!P306</f>
        <v>26.51</v>
      </c>
      <c r="L702" s="27"/>
    </row>
    <row r="703" spans="1:26" ht="14.25" x14ac:dyDescent="0.2">
      <c r="A703" s="40"/>
      <c r="B703" s="41"/>
      <c r="C703" s="41" t="s">
        <v>1380</v>
      </c>
      <c r="D703" s="24" t="s">
        <v>1381</v>
      </c>
      <c r="E703" s="10">
        <f>Source!BZ306</f>
        <v>128</v>
      </c>
      <c r="F703" s="58" t="str">
        <f>CONCATENATE(" )", Source!DL306, Source!FT306, "=", Source!FX306)</f>
        <v xml:space="preserve"> )*0,9=115,2</v>
      </c>
      <c r="G703" s="59"/>
      <c r="H703" s="25">
        <f>SUM(S698:S706)</f>
        <v>103.17</v>
      </c>
      <c r="I703" s="29"/>
      <c r="J703" s="23">
        <f>Source!AT306</f>
        <v>115</v>
      </c>
      <c r="K703" s="25">
        <f>SUM(T698:T706)</f>
        <v>672.55</v>
      </c>
      <c r="L703" s="27"/>
    </row>
    <row r="704" spans="1:26" ht="14.25" x14ac:dyDescent="0.2">
      <c r="A704" s="40"/>
      <c r="B704" s="41"/>
      <c r="C704" s="41" t="s">
        <v>1382</v>
      </c>
      <c r="D704" s="24" t="s">
        <v>1381</v>
      </c>
      <c r="E704" s="10">
        <f>Source!CA306</f>
        <v>83</v>
      </c>
      <c r="F704" s="58" t="str">
        <f>CONCATENATE(" )", Source!DM306, Source!FU306, "=", Source!FY306)</f>
        <v xml:space="preserve"> )*0,85=70,55</v>
      </c>
      <c r="G704" s="59"/>
      <c r="H704" s="25">
        <f>SUM(U698:U706)</f>
        <v>63.18</v>
      </c>
      <c r="I704" s="29"/>
      <c r="J704" s="23">
        <f>Source!AU306</f>
        <v>71</v>
      </c>
      <c r="K704" s="25">
        <f>SUM(V698:V706)</f>
        <v>415.23</v>
      </c>
      <c r="L704" s="27"/>
    </row>
    <row r="705" spans="1:26" ht="14.25" x14ac:dyDescent="0.2">
      <c r="A705" s="40"/>
      <c r="B705" s="41"/>
      <c r="C705" s="41" t="s">
        <v>1383</v>
      </c>
      <c r="D705" s="24" t="s">
        <v>1384</v>
      </c>
      <c r="E705" s="10">
        <f>Source!AQ306</f>
        <v>3.98</v>
      </c>
      <c r="F705" s="25"/>
      <c r="G705" s="26" t="str">
        <f>Source!DI306</f>
        <v>)*1,15</v>
      </c>
      <c r="H705" s="25"/>
      <c r="I705" s="26"/>
      <c r="J705" s="26"/>
      <c r="K705" s="25"/>
      <c r="L705" s="36">
        <f>Source!U306</f>
        <v>9.1539999999999999</v>
      </c>
    </row>
    <row r="706" spans="1:26" ht="57" x14ac:dyDescent="0.2">
      <c r="A706" s="42" t="str">
        <f>Source!E307</f>
        <v>68,1</v>
      </c>
      <c r="B706" s="43" t="str">
        <f>Source!F307</f>
        <v>64.1.02.03-0011</v>
      </c>
      <c r="C706" s="43" t="str">
        <f>Source!G307</f>
        <v>Вентиляторы осевые канальные марки ТВ 10, производительность 80 м3/час, мощность двигателя 15 Вт (ДИАМ.120мм)</v>
      </c>
      <c r="D706" s="30" t="str">
        <f>Source!H307</f>
        <v>шт.</v>
      </c>
      <c r="E706" s="31">
        <f>Source!I307</f>
        <v>2</v>
      </c>
      <c r="F706" s="32">
        <f>Source!AL307+Source!AM307+Source!AO307</f>
        <v>251.94</v>
      </c>
      <c r="G706" s="37" t="s">
        <v>3</v>
      </c>
      <c r="H706" s="32">
        <f>ROUND(Source!AC307*Source!I307, 2)+ROUND(Source!AD307*Source!I307, 2)+ROUND(Source!AF307*Source!I307, 2)</f>
        <v>503.88</v>
      </c>
      <c r="I706" s="33"/>
      <c r="J706" s="33">
        <f>IF(Source!BC307&lt;&gt; 0, Source!BC307, 1)</f>
        <v>6.53</v>
      </c>
      <c r="K706" s="32">
        <f>Source!O307</f>
        <v>3290.34</v>
      </c>
      <c r="L706" s="38"/>
      <c r="S706">
        <f>ROUND((Source!FX307/100)*((ROUND(Source!AF307*Source!I307, 2)+ROUND(Source!AE307*Source!I307, 2))), 2)</f>
        <v>0</v>
      </c>
      <c r="T706">
        <f>Source!X307</f>
        <v>0</v>
      </c>
      <c r="U706">
        <f>ROUND((Source!FY307/100)*((ROUND(Source!AF307*Source!I307, 2)+ROUND(Source!AE307*Source!I307, 2))), 2)</f>
        <v>0</v>
      </c>
      <c r="V706">
        <f>Source!Y307</f>
        <v>0</v>
      </c>
      <c r="W706">
        <f>IF(Source!BI307&lt;=1,H706, 0)</f>
        <v>503.88</v>
      </c>
      <c r="X706">
        <f>IF(Source!BI307=2,H706, 0)</f>
        <v>0</v>
      </c>
      <c r="Y706">
        <f>IF(Source!BI307=3,H706, 0)</f>
        <v>0</v>
      </c>
      <c r="Z706">
        <f>IF(Source!BI307=4,H706, 0)</f>
        <v>0</v>
      </c>
    </row>
    <row r="707" spans="1:26" ht="15" x14ac:dyDescent="0.25">
      <c r="G707" s="57">
        <f>H699+H700+H702+H703+H704+SUM(H706:H706)</f>
        <v>778.82999999999993</v>
      </c>
      <c r="H707" s="57"/>
      <c r="J707" s="57">
        <f>K699+K700+K702+K703+K704+SUM(K706:K706)</f>
        <v>5087.2700000000004</v>
      </c>
      <c r="K707" s="57"/>
      <c r="L707" s="35">
        <f>Source!U306</f>
        <v>9.1539999999999999</v>
      </c>
      <c r="O707" s="21">
        <f>G707</f>
        <v>778.82999999999993</v>
      </c>
      <c r="P707" s="21">
        <f>J707</f>
        <v>5087.2700000000004</v>
      </c>
      <c r="Q707" s="21">
        <f>L707</f>
        <v>9.1539999999999999</v>
      </c>
      <c r="W707">
        <f>IF(Source!BI306&lt;=1,H699+H700+H702+H703+H704, 0)</f>
        <v>274.95</v>
      </c>
      <c r="X707">
        <f>IF(Source!BI306=2,H699+H700+H702+H703+H704, 0)</f>
        <v>0</v>
      </c>
      <c r="Y707">
        <f>IF(Source!BI306=3,H699+H700+H702+H703+H704, 0)</f>
        <v>0</v>
      </c>
      <c r="Z707">
        <f>IF(Source!BI306=4,H699+H700+H702+H703+H704, 0)</f>
        <v>0</v>
      </c>
    </row>
    <row r="708" spans="1:26" ht="28.5" x14ac:dyDescent="0.2">
      <c r="A708" s="40" t="str">
        <f>Source!E308</f>
        <v>69</v>
      </c>
      <c r="B708" s="41" t="str">
        <f>Source!F308</f>
        <v>20-02-020-02</v>
      </c>
      <c r="C708" s="41" t="str">
        <f>Source!G308</f>
        <v>Установка виброизолятора номер 39</v>
      </c>
      <c r="D708" s="24" t="str">
        <f>Source!H308</f>
        <v>10 ШТ</v>
      </c>
      <c r="E708" s="10">
        <f>Source!I308</f>
        <v>0.4</v>
      </c>
      <c r="F708" s="25">
        <f>Source!AL308+Source!AM308+Source!AO308</f>
        <v>80.259999999999991</v>
      </c>
      <c r="G708" s="26"/>
      <c r="H708" s="25"/>
      <c r="I708" s="26" t="str">
        <f>Source!BO308</f>
        <v/>
      </c>
      <c r="J708" s="26"/>
      <c r="K708" s="25"/>
      <c r="L708" s="27"/>
      <c r="S708">
        <f>ROUND((Source!FX308/100)*((ROUND(Source!AF308*Source!I308, 2)+ROUND(Source!AE308*Source!I308, 2))), 2)</f>
        <v>23.2</v>
      </c>
      <c r="T708">
        <f>Source!X308</f>
        <v>151.24</v>
      </c>
      <c r="U708">
        <f>ROUND((Source!FY308/100)*((ROUND(Source!AF308*Source!I308, 2)+ROUND(Source!AE308*Source!I308, 2))), 2)</f>
        <v>14.21</v>
      </c>
      <c r="V708">
        <f>Source!Y308</f>
        <v>93.37</v>
      </c>
    </row>
    <row r="709" spans="1:26" ht="14.25" x14ac:dyDescent="0.2">
      <c r="A709" s="40"/>
      <c r="B709" s="41"/>
      <c r="C709" s="41" t="s">
        <v>1378</v>
      </c>
      <c r="D709" s="24"/>
      <c r="E709" s="10"/>
      <c r="F709" s="25">
        <f>Source!AO308</f>
        <v>43.65</v>
      </c>
      <c r="G709" s="26" t="str">
        <f>Source!DG308</f>
        <v>)*1,15</v>
      </c>
      <c r="H709" s="25">
        <f>ROUND(Source!AF308*Source!I308, 2)</f>
        <v>20.079999999999998</v>
      </c>
      <c r="I709" s="26"/>
      <c r="J709" s="26">
        <f>IF(Source!BA308&lt;&gt; 0, Source!BA308, 1)</f>
        <v>6.53</v>
      </c>
      <c r="K709" s="25">
        <f>Source!S308</f>
        <v>131.12</v>
      </c>
      <c r="L709" s="27"/>
      <c r="R709">
        <f>H709</f>
        <v>20.079999999999998</v>
      </c>
    </row>
    <row r="710" spans="1:26" ht="14.25" x14ac:dyDescent="0.2">
      <c r="A710" s="40"/>
      <c r="B710" s="41"/>
      <c r="C710" s="41" t="s">
        <v>272</v>
      </c>
      <c r="D710" s="24"/>
      <c r="E710" s="10"/>
      <c r="F710" s="25">
        <f>Source!AM308</f>
        <v>0.66</v>
      </c>
      <c r="G710" s="26" t="str">
        <f>Source!DE308</f>
        <v>)*1,25</v>
      </c>
      <c r="H710" s="25">
        <f>ROUND(Source!AD308*Source!I308, 2)</f>
        <v>0.33</v>
      </c>
      <c r="I710" s="26"/>
      <c r="J710" s="26">
        <f>IF(Source!BB308&lt;&gt; 0, Source!BB308, 1)</f>
        <v>6.53</v>
      </c>
      <c r="K710" s="25">
        <f>Source!Q308</f>
        <v>2.17</v>
      </c>
      <c r="L710" s="27"/>
    </row>
    <row r="711" spans="1:26" ht="14.25" x14ac:dyDescent="0.2">
      <c r="A711" s="40"/>
      <c r="B711" s="41"/>
      <c r="C711" s="41" t="s">
        <v>1379</v>
      </c>
      <c r="D711" s="24"/>
      <c r="E711" s="10"/>
      <c r="F711" s="25">
        <f>Source!AN308</f>
        <v>0.12</v>
      </c>
      <c r="G711" s="26" t="str">
        <f>Source!DF308</f>
        <v>)*1,25</v>
      </c>
      <c r="H711" s="28">
        <f>ROUND(Source!AE308*Source!I308, 2)</f>
        <v>0.06</v>
      </c>
      <c r="I711" s="26"/>
      <c r="J711" s="26">
        <f>IF(Source!BS308&lt;&gt; 0, Source!BS308, 1)</f>
        <v>6.53</v>
      </c>
      <c r="K711" s="28">
        <f>Source!R308</f>
        <v>0.39</v>
      </c>
      <c r="L711" s="27"/>
      <c r="R711">
        <f>H711</f>
        <v>0.06</v>
      </c>
    </row>
    <row r="712" spans="1:26" ht="14.25" x14ac:dyDescent="0.2">
      <c r="A712" s="40"/>
      <c r="B712" s="41"/>
      <c r="C712" s="41" t="s">
        <v>1385</v>
      </c>
      <c r="D712" s="24"/>
      <c r="E712" s="10"/>
      <c r="F712" s="25">
        <f>Source!AL308</f>
        <v>35.950000000000003</v>
      </c>
      <c r="G712" s="26" t="str">
        <f>Source!DD308</f>
        <v/>
      </c>
      <c r="H712" s="25">
        <f>ROUND(Source!AC308*Source!I308, 2)</f>
        <v>14.38</v>
      </c>
      <c r="I712" s="26"/>
      <c r="J712" s="26">
        <f>IF(Source!BC308&lt;&gt; 0, Source!BC308, 1)</f>
        <v>6.53</v>
      </c>
      <c r="K712" s="25">
        <f>Source!P308</f>
        <v>93.9</v>
      </c>
      <c r="L712" s="27"/>
    </row>
    <row r="713" spans="1:26" ht="14.25" x14ac:dyDescent="0.2">
      <c r="A713" s="40"/>
      <c r="B713" s="41"/>
      <c r="C713" s="41" t="s">
        <v>1380</v>
      </c>
      <c r="D713" s="24" t="s">
        <v>1381</v>
      </c>
      <c r="E713" s="10">
        <f>Source!BZ308</f>
        <v>128</v>
      </c>
      <c r="F713" s="58" t="str">
        <f>CONCATENATE(" )", Source!DL308, Source!FT308, "=", Source!FX308)</f>
        <v xml:space="preserve"> )*0,9=115,2</v>
      </c>
      <c r="G713" s="59"/>
      <c r="H713" s="25">
        <f>SUM(S708:S716)</f>
        <v>23.2</v>
      </c>
      <c r="I713" s="29"/>
      <c r="J713" s="23">
        <f>Source!AT308</f>
        <v>115</v>
      </c>
      <c r="K713" s="25">
        <f>SUM(T708:T716)</f>
        <v>151.24</v>
      </c>
      <c r="L713" s="27"/>
    </row>
    <row r="714" spans="1:26" ht="14.25" x14ac:dyDescent="0.2">
      <c r="A714" s="40"/>
      <c r="B714" s="41"/>
      <c r="C714" s="41" t="s">
        <v>1382</v>
      </c>
      <c r="D714" s="24" t="s">
        <v>1381</v>
      </c>
      <c r="E714" s="10">
        <f>Source!CA308</f>
        <v>83</v>
      </c>
      <c r="F714" s="58" t="str">
        <f>CONCATENATE(" )", Source!DM308, Source!FU308, "=", Source!FY308)</f>
        <v xml:space="preserve"> )*0,85=70,55</v>
      </c>
      <c r="G714" s="59"/>
      <c r="H714" s="25">
        <f>SUM(U708:U716)</f>
        <v>14.21</v>
      </c>
      <c r="I714" s="29"/>
      <c r="J714" s="23">
        <f>Source!AU308</f>
        <v>71</v>
      </c>
      <c r="K714" s="25">
        <f>SUM(V708:V716)</f>
        <v>93.37</v>
      </c>
      <c r="L714" s="27"/>
    </row>
    <row r="715" spans="1:26" ht="14.25" x14ac:dyDescent="0.2">
      <c r="A715" s="40"/>
      <c r="B715" s="41"/>
      <c r="C715" s="41" t="s">
        <v>1383</v>
      </c>
      <c r="D715" s="24" t="s">
        <v>1384</v>
      </c>
      <c r="E715" s="10">
        <f>Source!AQ308</f>
        <v>4.4000000000000004</v>
      </c>
      <c r="F715" s="25"/>
      <c r="G715" s="26" t="str">
        <f>Source!DI308</f>
        <v>)*1,15</v>
      </c>
      <c r="H715" s="25"/>
      <c r="I715" s="26"/>
      <c r="J715" s="26"/>
      <c r="K715" s="25"/>
      <c r="L715" s="36">
        <f>Source!U308</f>
        <v>2.024</v>
      </c>
    </row>
    <row r="716" spans="1:26" ht="28.5" x14ac:dyDescent="0.2">
      <c r="A716" s="42" t="str">
        <f>Source!E309</f>
        <v>69,1</v>
      </c>
      <c r="B716" s="43" t="str">
        <f>Source!F309</f>
        <v>19.2.01.01-0002</v>
      </c>
      <c r="C716" s="43" t="str">
        <f>Source!G309</f>
        <v>Виброизоляторы пружинные до № 39</v>
      </c>
      <c r="D716" s="30" t="str">
        <f>Source!H309</f>
        <v>шт.</v>
      </c>
      <c r="E716" s="31">
        <f>Source!I309</f>
        <v>4</v>
      </c>
      <c r="F716" s="32">
        <f>Source!AL309+Source!AM309+Source!AO309</f>
        <v>30.8</v>
      </c>
      <c r="G716" s="37" t="s">
        <v>3</v>
      </c>
      <c r="H716" s="32">
        <f>ROUND(Source!AC309*Source!I309, 2)+ROUND(Source!AD309*Source!I309, 2)+ROUND(Source!AF309*Source!I309, 2)</f>
        <v>123.2</v>
      </c>
      <c r="I716" s="33"/>
      <c r="J716" s="33">
        <f>IF(Source!BC309&lt;&gt; 0, Source!BC309, 1)</f>
        <v>6.53</v>
      </c>
      <c r="K716" s="32">
        <f>Source!O309</f>
        <v>804.5</v>
      </c>
      <c r="L716" s="38"/>
      <c r="S716">
        <f>ROUND((Source!FX309/100)*((ROUND(Source!AF309*Source!I309, 2)+ROUND(Source!AE309*Source!I309, 2))), 2)</f>
        <v>0</v>
      </c>
      <c r="T716">
        <f>Source!X309</f>
        <v>0</v>
      </c>
      <c r="U716">
        <f>ROUND((Source!FY309/100)*((ROUND(Source!AF309*Source!I309, 2)+ROUND(Source!AE309*Source!I309, 2))), 2)</f>
        <v>0</v>
      </c>
      <c r="V716">
        <f>Source!Y309</f>
        <v>0</v>
      </c>
      <c r="W716">
        <f>IF(Source!BI309&lt;=1,H716, 0)</f>
        <v>123.2</v>
      </c>
      <c r="X716">
        <f>IF(Source!BI309=2,H716, 0)</f>
        <v>0</v>
      </c>
      <c r="Y716">
        <f>IF(Source!BI309=3,H716, 0)</f>
        <v>0</v>
      </c>
      <c r="Z716">
        <f>IF(Source!BI309=4,H716, 0)</f>
        <v>0</v>
      </c>
    </row>
    <row r="717" spans="1:26" ht="15" x14ac:dyDescent="0.25">
      <c r="G717" s="57">
        <f>H709+H710+H712+H713+H714+SUM(H716:H716)</f>
        <v>195.39999999999998</v>
      </c>
      <c r="H717" s="57"/>
      <c r="J717" s="57">
        <f>K709+K710+K712+K713+K714+SUM(K716:K716)</f>
        <v>1276.3</v>
      </c>
      <c r="K717" s="57"/>
      <c r="L717" s="35">
        <f>Source!U308</f>
        <v>2.024</v>
      </c>
      <c r="O717" s="21">
        <f>G717</f>
        <v>195.39999999999998</v>
      </c>
      <c r="P717" s="21">
        <f>J717</f>
        <v>1276.3</v>
      </c>
      <c r="Q717" s="21">
        <f>L717</f>
        <v>2.024</v>
      </c>
      <c r="W717">
        <f>IF(Source!BI308&lt;=1,H709+H710+H712+H713+H714, 0)</f>
        <v>72.199999999999989</v>
      </c>
      <c r="X717">
        <f>IF(Source!BI308=2,H709+H710+H712+H713+H714, 0)</f>
        <v>0</v>
      </c>
      <c r="Y717">
        <f>IF(Source!BI308=3,H709+H710+H712+H713+H714, 0)</f>
        <v>0</v>
      </c>
      <c r="Z717">
        <f>IF(Source!BI308=4,H709+H710+H712+H713+H714, 0)</f>
        <v>0</v>
      </c>
    </row>
    <row r="718" spans="1:26" ht="28.5" x14ac:dyDescent="0.2">
      <c r="A718" s="40" t="str">
        <f>Source!E310</f>
        <v>70</v>
      </c>
      <c r="B718" s="41" t="str">
        <f>Source!F310</f>
        <v>20-02-018-01</v>
      </c>
      <c r="C718" s="41" t="str">
        <f>Source!G310</f>
        <v>Установка вставок гибких к радиальным вентиляторам</v>
      </c>
      <c r="D718" s="24" t="str">
        <f>Source!H310</f>
        <v>м2</v>
      </c>
      <c r="E718" s="10">
        <f>Source!I310</f>
        <v>2.4</v>
      </c>
      <c r="F718" s="25">
        <f>Source!AL310+Source!AM310+Source!AO310</f>
        <v>54.58</v>
      </c>
      <c r="G718" s="26"/>
      <c r="H718" s="25"/>
      <c r="I718" s="26" t="str">
        <f>Source!BO310</f>
        <v/>
      </c>
      <c r="J718" s="26"/>
      <c r="K718" s="25"/>
      <c r="L718" s="27"/>
      <c r="S718">
        <f>ROUND((Source!FX310/100)*((ROUND(Source!AF310*Source!I310, 2)+ROUND(Source!AE310*Source!I310, 2))), 2)</f>
        <v>160.22</v>
      </c>
      <c r="T718">
        <f>Source!X310</f>
        <v>1044.42</v>
      </c>
      <c r="U718">
        <f>ROUND((Source!FY310/100)*((ROUND(Source!AF310*Source!I310, 2)+ROUND(Source!AE310*Source!I310, 2))), 2)</f>
        <v>98.12</v>
      </c>
      <c r="V718">
        <f>Source!Y310</f>
        <v>644.80999999999995</v>
      </c>
    </row>
    <row r="719" spans="1:26" ht="14.25" x14ac:dyDescent="0.2">
      <c r="A719" s="40"/>
      <c r="B719" s="41"/>
      <c r="C719" s="41" t="s">
        <v>1378</v>
      </c>
      <c r="D719" s="24"/>
      <c r="E719" s="10"/>
      <c r="F719" s="25">
        <f>Source!AO310</f>
        <v>50.26</v>
      </c>
      <c r="G719" s="26" t="str">
        <f>Source!DG310</f>
        <v>)*1,15</v>
      </c>
      <c r="H719" s="25">
        <f>ROUND(Source!AF310*Source!I310, 2)</f>
        <v>138.72</v>
      </c>
      <c r="I719" s="26"/>
      <c r="J719" s="26">
        <f>IF(Source!BA310&lt;&gt; 0, Source!BA310, 1)</f>
        <v>6.53</v>
      </c>
      <c r="K719" s="25">
        <f>Source!S310</f>
        <v>905.84</v>
      </c>
      <c r="L719" s="27"/>
      <c r="R719">
        <f>H719</f>
        <v>138.72</v>
      </c>
    </row>
    <row r="720" spans="1:26" ht="14.25" x14ac:dyDescent="0.2">
      <c r="A720" s="40"/>
      <c r="B720" s="41"/>
      <c r="C720" s="41" t="s">
        <v>272</v>
      </c>
      <c r="D720" s="24"/>
      <c r="E720" s="10"/>
      <c r="F720" s="25">
        <f>Source!AM310</f>
        <v>0.66</v>
      </c>
      <c r="G720" s="26" t="str">
        <f>Source!DE310</f>
        <v>)*1,25</v>
      </c>
      <c r="H720" s="25">
        <f>ROUND(Source!AD310*Source!I310, 2)</f>
        <v>1.99</v>
      </c>
      <c r="I720" s="26"/>
      <c r="J720" s="26">
        <f>IF(Source!BB310&lt;&gt; 0, Source!BB310, 1)</f>
        <v>6.53</v>
      </c>
      <c r="K720" s="25">
        <f>Source!Q310</f>
        <v>13.01</v>
      </c>
      <c r="L720" s="27"/>
    </row>
    <row r="721" spans="1:26" ht="14.25" x14ac:dyDescent="0.2">
      <c r="A721" s="40"/>
      <c r="B721" s="41"/>
      <c r="C721" s="41" t="s">
        <v>1379</v>
      </c>
      <c r="D721" s="24"/>
      <c r="E721" s="10"/>
      <c r="F721" s="25">
        <f>Source!AN310</f>
        <v>0.12</v>
      </c>
      <c r="G721" s="26" t="str">
        <f>Source!DF310</f>
        <v>)*1,25</v>
      </c>
      <c r="H721" s="28">
        <f>ROUND(Source!AE310*Source!I310, 2)</f>
        <v>0.36</v>
      </c>
      <c r="I721" s="26"/>
      <c r="J721" s="26">
        <f>IF(Source!BS310&lt;&gt; 0, Source!BS310, 1)</f>
        <v>6.53</v>
      </c>
      <c r="K721" s="28">
        <f>Source!R310</f>
        <v>2.35</v>
      </c>
      <c r="L721" s="27"/>
      <c r="R721">
        <f>H721</f>
        <v>0.36</v>
      </c>
    </row>
    <row r="722" spans="1:26" ht="14.25" x14ac:dyDescent="0.2">
      <c r="A722" s="40"/>
      <c r="B722" s="41"/>
      <c r="C722" s="41" t="s">
        <v>1385</v>
      </c>
      <c r="D722" s="24"/>
      <c r="E722" s="10"/>
      <c r="F722" s="25">
        <f>Source!AL310</f>
        <v>3.66</v>
      </c>
      <c r="G722" s="26" t="str">
        <f>Source!DD310</f>
        <v/>
      </c>
      <c r="H722" s="25">
        <f>ROUND(Source!AC310*Source!I310, 2)</f>
        <v>8.7799999999999994</v>
      </c>
      <c r="I722" s="26"/>
      <c r="J722" s="26">
        <f>IF(Source!BC310&lt;&gt; 0, Source!BC310, 1)</f>
        <v>6.53</v>
      </c>
      <c r="K722" s="25">
        <f>Source!P310</f>
        <v>57.36</v>
      </c>
      <c r="L722" s="27"/>
    </row>
    <row r="723" spans="1:26" ht="14.25" x14ac:dyDescent="0.2">
      <c r="A723" s="40"/>
      <c r="B723" s="41"/>
      <c r="C723" s="41" t="s">
        <v>1380</v>
      </c>
      <c r="D723" s="24" t="s">
        <v>1381</v>
      </c>
      <c r="E723" s="10">
        <f>Source!BZ310</f>
        <v>128</v>
      </c>
      <c r="F723" s="58" t="str">
        <f>CONCATENATE(" )", Source!DL310, Source!FT310, "=", Source!FX310)</f>
        <v xml:space="preserve"> )*0,9=115,2</v>
      </c>
      <c r="G723" s="59"/>
      <c r="H723" s="25">
        <f>SUM(S718:S728)</f>
        <v>160.22</v>
      </c>
      <c r="I723" s="29"/>
      <c r="J723" s="23">
        <f>Source!AT310</f>
        <v>115</v>
      </c>
      <c r="K723" s="25">
        <f>SUM(T718:T728)</f>
        <v>1044.42</v>
      </c>
      <c r="L723" s="27"/>
    </row>
    <row r="724" spans="1:26" ht="14.25" x14ac:dyDescent="0.2">
      <c r="A724" s="40"/>
      <c r="B724" s="41"/>
      <c r="C724" s="41" t="s">
        <v>1382</v>
      </c>
      <c r="D724" s="24" t="s">
        <v>1381</v>
      </c>
      <c r="E724" s="10">
        <f>Source!CA310</f>
        <v>83</v>
      </c>
      <c r="F724" s="58" t="str">
        <f>CONCATENATE(" )", Source!DM310, Source!FU310, "=", Source!FY310)</f>
        <v xml:space="preserve"> )*0,85=70,55</v>
      </c>
      <c r="G724" s="59"/>
      <c r="H724" s="25">
        <f>SUM(U718:U728)</f>
        <v>98.12</v>
      </c>
      <c r="I724" s="29"/>
      <c r="J724" s="23">
        <f>Source!AU310</f>
        <v>71</v>
      </c>
      <c r="K724" s="25">
        <f>SUM(V718:V728)</f>
        <v>644.80999999999995</v>
      </c>
      <c r="L724" s="27"/>
    </row>
    <row r="725" spans="1:26" ht="14.25" x14ac:dyDescent="0.2">
      <c r="A725" s="40"/>
      <c r="B725" s="41"/>
      <c r="C725" s="41" t="s">
        <v>1383</v>
      </c>
      <c r="D725" s="24" t="s">
        <v>1384</v>
      </c>
      <c r="E725" s="10">
        <f>Source!AQ310</f>
        <v>5.75</v>
      </c>
      <c r="F725" s="25"/>
      <c r="G725" s="26" t="str">
        <f>Source!DI310</f>
        <v>)*1,15</v>
      </c>
      <c r="H725" s="25"/>
      <c r="I725" s="26"/>
      <c r="J725" s="26"/>
      <c r="K725" s="25"/>
      <c r="L725" s="36">
        <f>Source!U310</f>
        <v>15.87</v>
      </c>
    </row>
    <row r="726" spans="1:26" ht="28.5" x14ac:dyDescent="0.2">
      <c r="A726" s="40" t="str">
        <f>Source!E311</f>
        <v>70,1</v>
      </c>
      <c r="B726" s="41" t="str">
        <f>Source!F311</f>
        <v>19.2.01.05-0032</v>
      </c>
      <c r="C726" s="41" t="str">
        <f>Source!G311</f>
        <v>Вставки гибкие из брезента и сортовой стали марки Н-3,2</v>
      </c>
      <c r="D726" s="24" t="str">
        <f>Source!H311</f>
        <v>шт.</v>
      </c>
      <c r="E726" s="10">
        <f>Source!I311</f>
        <v>1</v>
      </c>
      <c r="F726" s="25">
        <f>Source!AL311+Source!AM311+Source!AO311</f>
        <v>139.1</v>
      </c>
      <c r="G726" s="39" t="s">
        <v>3</v>
      </c>
      <c r="H726" s="25">
        <f>ROUND(Source!AC311*Source!I311, 2)+ROUND(Source!AD311*Source!I311, 2)+ROUND(Source!AF311*Source!I311, 2)</f>
        <v>139.1</v>
      </c>
      <c r="I726" s="26"/>
      <c r="J726" s="26">
        <f>IF(Source!BC311&lt;&gt; 0, Source!BC311, 1)</f>
        <v>6.53</v>
      </c>
      <c r="K726" s="25">
        <f>Source!O311</f>
        <v>908.32</v>
      </c>
      <c r="L726" s="27"/>
      <c r="S726">
        <f>ROUND((Source!FX311/100)*((ROUND(Source!AF311*Source!I311, 2)+ROUND(Source!AE311*Source!I311, 2))), 2)</f>
        <v>0</v>
      </c>
      <c r="T726">
        <f>Source!X311</f>
        <v>0</v>
      </c>
      <c r="U726">
        <f>ROUND((Source!FY311/100)*((ROUND(Source!AF311*Source!I311, 2)+ROUND(Source!AE311*Source!I311, 2))), 2)</f>
        <v>0</v>
      </c>
      <c r="V726">
        <f>Source!Y311</f>
        <v>0</v>
      </c>
      <c r="W726">
        <f>IF(Source!BI311&lt;=1,H726, 0)</f>
        <v>139.1</v>
      </c>
      <c r="X726">
        <f>IF(Source!BI311=2,H726, 0)</f>
        <v>0</v>
      </c>
      <c r="Y726">
        <f>IF(Source!BI311=3,H726, 0)</f>
        <v>0</v>
      </c>
      <c r="Z726">
        <f>IF(Source!BI311=4,H726, 0)</f>
        <v>0</v>
      </c>
    </row>
    <row r="727" spans="1:26" ht="28.5" x14ac:dyDescent="0.2">
      <c r="A727" s="40" t="str">
        <f>Source!E312</f>
        <v>70,2</v>
      </c>
      <c r="B727" s="41" t="str">
        <f>Source!F312</f>
        <v>19.2.01.05-0003</v>
      </c>
      <c r="C727" s="41" t="str">
        <f>Source!G312</f>
        <v>Вставки гибкие из брезента и сортовой стали марки В-3,2</v>
      </c>
      <c r="D727" s="24" t="str">
        <f>Source!H312</f>
        <v>шт.</v>
      </c>
      <c r="E727" s="10">
        <f>Source!I312</f>
        <v>1</v>
      </c>
      <c r="F727" s="25">
        <f>Source!AL312+Source!AM312+Source!AO312</f>
        <v>124.71</v>
      </c>
      <c r="G727" s="39" t="s">
        <v>3</v>
      </c>
      <c r="H727" s="25">
        <f>ROUND(Source!AC312*Source!I312, 2)+ROUND(Source!AD312*Source!I312, 2)+ROUND(Source!AF312*Source!I312, 2)</f>
        <v>124.71</v>
      </c>
      <c r="I727" s="26"/>
      <c r="J727" s="26">
        <f>IF(Source!BC312&lt;&gt; 0, Source!BC312, 1)</f>
        <v>6.53</v>
      </c>
      <c r="K727" s="25">
        <f>Source!O312</f>
        <v>814.36</v>
      </c>
      <c r="L727" s="27"/>
      <c r="S727">
        <f>ROUND((Source!FX312/100)*((ROUND(Source!AF312*Source!I312, 2)+ROUND(Source!AE312*Source!I312, 2))), 2)</f>
        <v>0</v>
      </c>
      <c r="T727">
        <f>Source!X312</f>
        <v>0</v>
      </c>
      <c r="U727">
        <f>ROUND((Source!FY312/100)*((ROUND(Source!AF312*Source!I312, 2)+ROUND(Source!AE312*Source!I312, 2))), 2)</f>
        <v>0</v>
      </c>
      <c r="V727">
        <f>Source!Y312</f>
        <v>0</v>
      </c>
      <c r="W727">
        <f>IF(Source!BI312&lt;=1,H727, 0)</f>
        <v>124.71</v>
      </c>
      <c r="X727">
        <f>IF(Source!BI312=2,H727, 0)</f>
        <v>0</v>
      </c>
      <c r="Y727">
        <f>IF(Source!BI312=3,H727, 0)</f>
        <v>0</v>
      </c>
      <c r="Z727">
        <f>IF(Source!BI312=4,H727, 0)</f>
        <v>0</v>
      </c>
    </row>
    <row r="728" spans="1:26" ht="14.25" x14ac:dyDescent="0.2">
      <c r="A728" s="42" t="str">
        <f>Source!E313</f>
        <v>70,3</v>
      </c>
      <c r="B728" s="43" t="str">
        <f>Source!F313</f>
        <v>19.2.01.05</v>
      </c>
      <c r="C728" s="43" t="str">
        <f>Source!G313</f>
        <v>Вставки гибкие</v>
      </c>
      <c r="D728" s="30" t="str">
        <f>Source!H313</f>
        <v>м2</v>
      </c>
      <c r="E728" s="31">
        <f>Source!I313</f>
        <v>2.4</v>
      </c>
      <c r="F728" s="32">
        <f>Source!AL313+Source!AM313+Source!AO313</f>
        <v>0</v>
      </c>
      <c r="G728" s="37" t="s">
        <v>3</v>
      </c>
      <c r="H728" s="32">
        <f>ROUND(Source!AC313*Source!I313, 2)+ROUND(Source!AD313*Source!I313, 2)+ROUND(Source!AF313*Source!I313, 2)</f>
        <v>0</v>
      </c>
      <c r="I728" s="33"/>
      <c r="J728" s="33">
        <f>IF(Source!BC313&lt;&gt; 0, Source!BC313, 1)</f>
        <v>6.53</v>
      </c>
      <c r="K728" s="32">
        <f>Source!O313</f>
        <v>0</v>
      </c>
      <c r="L728" s="38"/>
      <c r="S728">
        <f>ROUND((Source!FX313/100)*((ROUND(Source!AF313*Source!I313, 2)+ROUND(Source!AE313*Source!I313, 2))), 2)</f>
        <v>0</v>
      </c>
      <c r="T728">
        <f>Source!X313</f>
        <v>0</v>
      </c>
      <c r="U728">
        <f>ROUND((Source!FY313/100)*((ROUND(Source!AF313*Source!I313, 2)+ROUND(Source!AE313*Source!I313, 2))), 2)</f>
        <v>0</v>
      </c>
      <c r="V728">
        <f>Source!Y313</f>
        <v>0</v>
      </c>
      <c r="W728">
        <f>IF(Source!BI313&lt;=1,H728, 0)</f>
        <v>0</v>
      </c>
      <c r="X728">
        <f>IF(Source!BI313=2,H728, 0)</f>
        <v>0</v>
      </c>
      <c r="Y728">
        <f>IF(Source!BI313=3,H728, 0)</f>
        <v>0</v>
      </c>
      <c r="Z728">
        <f>IF(Source!BI313=4,H728, 0)</f>
        <v>0</v>
      </c>
    </row>
    <row r="729" spans="1:26" ht="15" x14ac:dyDescent="0.25">
      <c r="G729" s="57">
        <f>H719+H720+H722+H723+H724+SUM(H726:H728)</f>
        <v>671.6400000000001</v>
      </c>
      <c r="H729" s="57"/>
      <c r="J729" s="57">
        <f>K719+K720+K722+K723+K724+SUM(K726:K728)</f>
        <v>4388.12</v>
      </c>
      <c r="K729" s="57"/>
      <c r="L729" s="35">
        <f>Source!U310</f>
        <v>15.87</v>
      </c>
      <c r="O729" s="21">
        <f>G729</f>
        <v>671.6400000000001</v>
      </c>
      <c r="P729" s="21">
        <f>J729</f>
        <v>4388.12</v>
      </c>
      <c r="Q729" s="21">
        <f>L729</f>
        <v>15.87</v>
      </c>
      <c r="W729">
        <f>IF(Source!BI310&lt;=1,H719+H720+H722+H723+H724, 0)</f>
        <v>407.83000000000004</v>
      </c>
      <c r="X729">
        <f>IF(Source!BI310=2,H719+H720+H722+H723+H724, 0)</f>
        <v>0</v>
      </c>
      <c r="Y729">
        <f>IF(Source!BI310=3,H719+H720+H722+H723+H724, 0)</f>
        <v>0</v>
      </c>
      <c r="Z729">
        <f>IF(Source!BI310=4,H719+H720+H722+H723+H724, 0)</f>
        <v>0</v>
      </c>
    </row>
    <row r="730" spans="1:26" ht="28.5" x14ac:dyDescent="0.2">
      <c r="A730" s="40" t="str">
        <f>Source!E314</f>
        <v>71</v>
      </c>
      <c r="B730" s="41" t="str">
        <f>Source!F314</f>
        <v>м08-10-010-01</v>
      </c>
      <c r="C730" s="41" t="str">
        <f>Source!G314</f>
        <v>Прокладка труб гофрированных ПВХ для защиты проводов и кабелей</v>
      </c>
      <c r="D730" s="24" t="str">
        <f>Source!H314</f>
        <v>100 м</v>
      </c>
      <c r="E730" s="10">
        <f>Source!I314</f>
        <v>0.55000000000000004</v>
      </c>
      <c r="F730" s="25">
        <f>Source!AL314+Source!AM314+Source!AO314</f>
        <v>156.32999999999998</v>
      </c>
      <c r="G730" s="26"/>
      <c r="H730" s="25"/>
      <c r="I730" s="26" t="str">
        <f>Source!BO314</f>
        <v/>
      </c>
      <c r="J730" s="26"/>
      <c r="K730" s="25"/>
      <c r="L730" s="27"/>
      <c r="S730">
        <f>ROUND((Source!FX314/100)*((ROUND(Source!AF314*Source!I314, 2)+ROUND(Source!AE314*Source!I314, 2))), 2)</f>
        <v>72.91</v>
      </c>
      <c r="T730">
        <f>Source!X314</f>
        <v>476.1</v>
      </c>
      <c r="U730">
        <f>ROUND((Source!FY314/100)*((ROUND(Source!AF314*Source!I314, 2)+ROUND(Source!AE314*Source!I314, 2))), 2)</f>
        <v>49.89</v>
      </c>
      <c r="V730">
        <f>Source!Y314</f>
        <v>325.75</v>
      </c>
    </row>
    <row r="731" spans="1:26" ht="14.25" x14ac:dyDescent="0.2">
      <c r="A731" s="40"/>
      <c r="B731" s="41"/>
      <c r="C731" s="41" t="s">
        <v>1378</v>
      </c>
      <c r="D731" s="24"/>
      <c r="E731" s="10"/>
      <c r="F731" s="25">
        <f>Source!AO314</f>
        <v>139.54</v>
      </c>
      <c r="G731" s="26" t="str">
        <f>Source!DG314</f>
        <v/>
      </c>
      <c r="H731" s="25">
        <f>ROUND(Source!AF314*Source!I314, 2)</f>
        <v>76.75</v>
      </c>
      <c r="I731" s="26"/>
      <c r="J731" s="26">
        <f>IF(Source!BA314&lt;&gt; 0, Source!BA314, 1)</f>
        <v>6.53</v>
      </c>
      <c r="K731" s="25">
        <f>Source!S314</f>
        <v>501.16</v>
      </c>
      <c r="L731" s="27"/>
      <c r="R731">
        <f>H731</f>
        <v>76.75</v>
      </c>
    </row>
    <row r="732" spans="1:26" ht="14.25" x14ac:dyDescent="0.2">
      <c r="A732" s="40"/>
      <c r="B732" s="41"/>
      <c r="C732" s="41" t="s">
        <v>1385</v>
      </c>
      <c r="D732" s="24"/>
      <c r="E732" s="10"/>
      <c r="F732" s="25">
        <f>Source!AL314</f>
        <v>16.79</v>
      </c>
      <c r="G732" s="26" t="str">
        <f>Source!DD314</f>
        <v/>
      </c>
      <c r="H732" s="25">
        <f>ROUND(Source!AC314*Source!I314, 2)</f>
        <v>9.23</v>
      </c>
      <c r="I732" s="26"/>
      <c r="J732" s="26">
        <f>IF(Source!BC314&lt;&gt; 0, Source!BC314, 1)</f>
        <v>6.53</v>
      </c>
      <c r="K732" s="25">
        <f>Source!P314</f>
        <v>60.3</v>
      </c>
      <c r="L732" s="27"/>
    </row>
    <row r="733" spans="1:26" ht="14.25" x14ac:dyDescent="0.2">
      <c r="A733" s="40"/>
      <c r="B733" s="41"/>
      <c r="C733" s="41" t="s">
        <v>1380</v>
      </c>
      <c r="D733" s="24" t="s">
        <v>1381</v>
      </c>
      <c r="E733" s="10">
        <f>Source!BZ314</f>
        <v>95</v>
      </c>
      <c r="F733" s="44"/>
      <c r="G733" s="26"/>
      <c r="H733" s="25">
        <f>SUM(S730:S736)</f>
        <v>72.91</v>
      </c>
      <c r="I733" s="29"/>
      <c r="J733" s="23">
        <f>Source!AT314</f>
        <v>95</v>
      </c>
      <c r="K733" s="25">
        <f>SUM(T730:T736)</f>
        <v>476.1</v>
      </c>
      <c r="L733" s="27"/>
    </row>
    <row r="734" spans="1:26" ht="14.25" x14ac:dyDescent="0.2">
      <c r="A734" s="40"/>
      <c r="B734" s="41"/>
      <c r="C734" s="41" t="s">
        <v>1382</v>
      </c>
      <c r="D734" s="24" t="s">
        <v>1381</v>
      </c>
      <c r="E734" s="10">
        <f>Source!CA314</f>
        <v>65</v>
      </c>
      <c r="F734" s="44"/>
      <c r="G734" s="26"/>
      <c r="H734" s="25">
        <f>SUM(U730:U736)</f>
        <v>49.89</v>
      </c>
      <c r="I734" s="29"/>
      <c r="J734" s="23">
        <f>Source!AU314</f>
        <v>65</v>
      </c>
      <c r="K734" s="25">
        <f>SUM(V730:V736)</f>
        <v>325.75</v>
      </c>
      <c r="L734" s="27"/>
    </row>
    <row r="735" spans="1:26" ht="14.25" x14ac:dyDescent="0.2">
      <c r="A735" s="40"/>
      <c r="B735" s="41"/>
      <c r="C735" s="41" t="s">
        <v>1383</v>
      </c>
      <c r="D735" s="24" t="s">
        <v>1384</v>
      </c>
      <c r="E735" s="10">
        <f>Source!AQ314</f>
        <v>15.2</v>
      </c>
      <c r="F735" s="25"/>
      <c r="G735" s="26" t="str">
        <f>Source!DI314</f>
        <v/>
      </c>
      <c r="H735" s="25"/>
      <c r="I735" s="26"/>
      <c r="J735" s="26"/>
      <c r="K735" s="25"/>
      <c r="L735" s="36">
        <f>Source!U314</f>
        <v>8.36</v>
      </c>
    </row>
    <row r="736" spans="1:26" ht="42.75" x14ac:dyDescent="0.2">
      <c r="A736" s="42" t="str">
        <f>Source!E315</f>
        <v>71,1</v>
      </c>
      <c r="B736" s="43" t="str">
        <f>Source!F315</f>
        <v>24.3.01.02-0021</v>
      </c>
      <c r="C736" s="43" t="str">
        <f>Source!G315</f>
        <v>Трубы гибкие гофрированные легкие из самозатухающего ПВХ (IP55) DKC серии FL, с зондом, диаметром 16 мм</v>
      </c>
      <c r="D736" s="30" t="str">
        <f>Source!H315</f>
        <v>10 м</v>
      </c>
      <c r="E736" s="31">
        <f>Source!I315</f>
        <v>5.5</v>
      </c>
      <c r="F736" s="32">
        <f>Source!AL315+Source!AM315+Source!AO315</f>
        <v>16.11</v>
      </c>
      <c r="G736" s="37" t="s">
        <v>3</v>
      </c>
      <c r="H736" s="32">
        <f>ROUND(Source!AC315*Source!I315, 2)+ROUND(Source!AD315*Source!I315, 2)+ROUND(Source!AF315*Source!I315, 2)</f>
        <v>88.61</v>
      </c>
      <c r="I736" s="33"/>
      <c r="J736" s="33">
        <f>IF(Source!BC315&lt;&gt; 0, Source!BC315, 1)</f>
        <v>6.53</v>
      </c>
      <c r="K736" s="32">
        <f>Source!O315</f>
        <v>578.59</v>
      </c>
      <c r="L736" s="38"/>
      <c r="S736">
        <f>ROUND((Source!FX315/100)*((ROUND(Source!AF315*Source!I315, 2)+ROUND(Source!AE315*Source!I315, 2))), 2)</f>
        <v>0</v>
      </c>
      <c r="T736">
        <f>Source!X315</f>
        <v>0</v>
      </c>
      <c r="U736">
        <f>ROUND((Source!FY315/100)*((ROUND(Source!AF315*Source!I315, 2)+ROUND(Source!AE315*Source!I315, 2))), 2)</f>
        <v>0</v>
      </c>
      <c r="V736">
        <f>Source!Y315</f>
        <v>0</v>
      </c>
      <c r="W736">
        <f>IF(Source!BI315&lt;=1,H736, 0)</f>
        <v>0</v>
      </c>
      <c r="X736">
        <f>IF(Source!BI315=2,H736, 0)</f>
        <v>88.61</v>
      </c>
      <c r="Y736">
        <f>IF(Source!BI315=3,H736, 0)</f>
        <v>0</v>
      </c>
      <c r="Z736">
        <f>IF(Source!BI315=4,H736, 0)</f>
        <v>0</v>
      </c>
    </row>
    <row r="737" spans="1:26" ht="15" x14ac:dyDescent="0.25">
      <c r="G737" s="57">
        <f>H731+H732+H733+H734+SUM(H736:H736)</f>
        <v>297.39</v>
      </c>
      <c r="H737" s="57"/>
      <c r="J737" s="57">
        <f>K731+K732+K733+K734+SUM(K736:K736)</f>
        <v>1941.9</v>
      </c>
      <c r="K737" s="57"/>
      <c r="L737" s="35">
        <f>Source!U314</f>
        <v>8.36</v>
      </c>
      <c r="O737" s="21">
        <f>G737</f>
        <v>297.39</v>
      </c>
      <c r="P737" s="21">
        <f>J737</f>
        <v>1941.9</v>
      </c>
      <c r="Q737" s="21">
        <f>L737</f>
        <v>8.36</v>
      </c>
      <c r="W737">
        <f>IF(Source!BI314&lt;=1,H731+H732+H733+H734, 0)</f>
        <v>0</v>
      </c>
      <c r="X737">
        <f>IF(Source!BI314=2,H731+H732+H733+H734, 0)</f>
        <v>208.77999999999997</v>
      </c>
      <c r="Y737">
        <f>IF(Source!BI314=3,H731+H732+H733+H734, 0)</f>
        <v>0</v>
      </c>
      <c r="Z737">
        <f>IF(Source!BI314=4,H731+H732+H733+H734, 0)</f>
        <v>0</v>
      </c>
    </row>
    <row r="738" spans="1:26" ht="71.25" x14ac:dyDescent="0.2">
      <c r="A738" s="40" t="str">
        <f>Source!E316</f>
        <v>72</v>
      </c>
      <c r="B738" s="41" t="str">
        <f>Source!F316</f>
        <v>м08-02-412-02</v>
      </c>
      <c r="C738" s="41" t="str">
        <f>Source!G316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738" s="24" t="str">
        <f>Source!H316</f>
        <v>100 м</v>
      </c>
      <c r="E738" s="10">
        <f>Source!I316</f>
        <v>0.55000000000000004</v>
      </c>
      <c r="F738" s="25">
        <f>Source!AL316+Source!AM316+Source!AO316</f>
        <v>68.7</v>
      </c>
      <c r="G738" s="26"/>
      <c r="H738" s="25"/>
      <c r="I738" s="26" t="str">
        <f>Source!BO316</f>
        <v/>
      </c>
      <c r="J738" s="26"/>
      <c r="K738" s="25"/>
      <c r="L738" s="27"/>
      <c r="S738">
        <f>ROUND((Source!FX316/100)*((ROUND(Source!AF316*Source!I316, 2)+ROUND(Source!AE316*Source!I316, 2))), 2)</f>
        <v>26.74</v>
      </c>
      <c r="T738">
        <f>Source!X316</f>
        <v>174.59</v>
      </c>
      <c r="U738">
        <f>ROUND((Source!FY316/100)*((ROUND(Source!AF316*Source!I316, 2)+ROUND(Source!AE316*Source!I316, 2))), 2)</f>
        <v>18.3</v>
      </c>
      <c r="V738">
        <f>Source!Y316</f>
        <v>119.46</v>
      </c>
    </row>
    <row r="739" spans="1:26" ht="14.25" x14ac:dyDescent="0.2">
      <c r="A739" s="40"/>
      <c r="B739" s="41"/>
      <c r="C739" s="41" t="s">
        <v>1378</v>
      </c>
      <c r="D739" s="24"/>
      <c r="E739" s="10"/>
      <c r="F739" s="25">
        <f>Source!AO316</f>
        <v>50.67</v>
      </c>
      <c r="G739" s="26" t="str">
        <f>Source!DG316</f>
        <v/>
      </c>
      <c r="H739" s="25">
        <f>ROUND(Source!AF316*Source!I316, 2)</f>
        <v>27.87</v>
      </c>
      <c r="I739" s="26"/>
      <c r="J739" s="26">
        <f>IF(Source!BA316&lt;&gt; 0, Source!BA316, 1)</f>
        <v>6.53</v>
      </c>
      <c r="K739" s="25">
        <f>Source!S316</f>
        <v>181.98</v>
      </c>
      <c r="L739" s="27"/>
      <c r="R739">
        <f>H739</f>
        <v>27.87</v>
      </c>
    </row>
    <row r="740" spans="1:26" ht="14.25" x14ac:dyDescent="0.2">
      <c r="A740" s="40"/>
      <c r="B740" s="41"/>
      <c r="C740" s="41" t="s">
        <v>272</v>
      </c>
      <c r="D740" s="24"/>
      <c r="E740" s="10"/>
      <c r="F740" s="25">
        <f>Source!AM316</f>
        <v>3.55</v>
      </c>
      <c r="G740" s="26" t="str">
        <f>Source!DE316</f>
        <v/>
      </c>
      <c r="H740" s="25">
        <f>ROUND(Source!AD316*Source!I316, 2)</f>
        <v>1.95</v>
      </c>
      <c r="I740" s="26"/>
      <c r="J740" s="26">
        <f>IF(Source!BB316&lt;&gt; 0, Source!BB316, 1)</f>
        <v>6.53</v>
      </c>
      <c r="K740" s="25">
        <f>Source!Q316</f>
        <v>12.75</v>
      </c>
      <c r="L740" s="27"/>
    </row>
    <row r="741" spans="1:26" ht="14.25" x14ac:dyDescent="0.2">
      <c r="A741" s="40"/>
      <c r="B741" s="41"/>
      <c r="C741" s="41" t="s">
        <v>1379</v>
      </c>
      <c r="D741" s="24"/>
      <c r="E741" s="10"/>
      <c r="F741" s="25">
        <f>Source!AN316</f>
        <v>0.5</v>
      </c>
      <c r="G741" s="26" t="str">
        <f>Source!DF316</f>
        <v/>
      </c>
      <c r="H741" s="28">
        <f>ROUND(Source!AE316*Source!I316, 2)</f>
        <v>0.28000000000000003</v>
      </c>
      <c r="I741" s="26"/>
      <c r="J741" s="26">
        <f>IF(Source!BS316&lt;&gt; 0, Source!BS316, 1)</f>
        <v>6.53</v>
      </c>
      <c r="K741" s="28">
        <f>Source!R316</f>
        <v>1.8</v>
      </c>
      <c r="L741" s="27"/>
      <c r="R741">
        <f>H741</f>
        <v>0.28000000000000003</v>
      </c>
    </row>
    <row r="742" spans="1:26" ht="14.25" x14ac:dyDescent="0.2">
      <c r="A742" s="40"/>
      <c r="B742" s="41"/>
      <c r="C742" s="41" t="s">
        <v>1385</v>
      </c>
      <c r="D742" s="24"/>
      <c r="E742" s="10"/>
      <c r="F742" s="25">
        <f>Source!AL316</f>
        <v>14.48</v>
      </c>
      <c r="G742" s="26" t="str">
        <f>Source!DD316</f>
        <v/>
      </c>
      <c r="H742" s="25">
        <f>ROUND(Source!AC316*Source!I316, 2)</f>
        <v>7.96</v>
      </c>
      <c r="I742" s="26"/>
      <c r="J742" s="26">
        <f>IF(Source!BC316&lt;&gt; 0, Source!BC316, 1)</f>
        <v>6.53</v>
      </c>
      <c r="K742" s="25">
        <f>Source!P316</f>
        <v>52</v>
      </c>
      <c r="L742" s="27"/>
    </row>
    <row r="743" spans="1:26" ht="14.25" x14ac:dyDescent="0.2">
      <c r="A743" s="40"/>
      <c r="B743" s="41"/>
      <c r="C743" s="41" t="s">
        <v>1380</v>
      </c>
      <c r="D743" s="24" t="s">
        <v>1381</v>
      </c>
      <c r="E743" s="10">
        <f>Source!BZ316</f>
        <v>95</v>
      </c>
      <c r="F743" s="44"/>
      <c r="G743" s="26"/>
      <c r="H743" s="25">
        <f>SUM(S738:S746)</f>
        <v>26.74</v>
      </c>
      <c r="I743" s="29"/>
      <c r="J743" s="23">
        <f>Source!AT316</f>
        <v>95</v>
      </c>
      <c r="K743" s="25">
        <f>SUM(T738:T746)</f>
        <v>174.59</v>
      </c>
      <c r="L743" s="27"/>
    </row>
    <row r="744" spans="1:26" ht="14.25" x14ac:dyDescent="0.2">
      <c r="A744" s="40"/>
      <c r="B744" s="41"/>
      <c r="C744" s="41" t="s">
        <v>1382</v>
      </c>
      <c r="D744" s="24" t="s">
        <v>1381</v>
      </c>
      <c r="E744" s="10">
        <f>Source!CA316</f>
        <v>65</v>
      </c>
      <c r="F744" s="44"/>
      <c r="G744" s="26"/>
      <c r="H744" s="25">
        <f>SUM(U738:U746)</f>
        <v>18.3</v>
      </c>
      <c r="I744" s="29"/>
      <c r="J744" s="23">
        <f>Source!AU316</f>
        <v>65</v>
      </c>
      <c r="K744" s="25">
        <f>SUM(V738:V746)</f>
        <v>119.46</v>
      </c>
      <c r="L744" s="27"/>
    </row>
    <row r="745" spans="1:26" ht="14.25" x14ac:dyDescent="0.2">
      <c r="A745" s="40"/>
      <c r="B745" s="41"/>
      <c r="C745" s="41" t="s">
        <v>1383</v>
      </c>
      <c r="D745" s="24" t="s">
        <v>1384</v>
      </c>
      <c r="E745" s="10">
        <f>Source!AQ316</f>
        <v>5.39</v>
      </c>
      <c r="F745" s="25"/>
      <c r="G745" s="26" t="str">
        <f>Source!DI316</f>
        <v/>
      </c>
      <c r="H745" s="25"/>
      <c r="I745" s="26"/>
      <c r="J745" s="26"/>
      <c r="K745" s="25"/>
      <c r="L745" s="36">
        <f>Source!U316</f>
        <v>2.9645000000000001</v>
      </c>
    </row>
    <row r="746" spans="1:26" ht="85.5" x14ac:dyDescent="0.2">
      <c r="A746" s="42" t="str">
        <f>Source!E317</f>
        <v>72,1</v>
      </c>
      <c r="B746" s="43" t="str">
        <f>Source!F317</f>
        <v>21.1.06.09-0151</v>
      </c>
      <c r="C746" s="43" t="str">
        <f>Source!G317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746" s="30" t="str">
        <f>Source!H317</f>
        <v>1000 м</v>
      </c>
      <c r="E746" s="31">
        <f>Source!I317</f>
        <v>5.5E-2</v>
      </c>
      <c r="F746" s="32">
        <f>Source!AL317+Source!AM317+Source!AO317</f>
        <v>4832.12</v>
      </c>
      <c r="G746" s="37" t="s">
        <v>3</v>
      </c>
      <c r="H746" s="32">
        <f>ROUND(Source!AC317*Source!I317, 2)+ROUND(Source!AD317*Source!I317, 2)+ROUND(Source!AF317*Source!I317, 2)</f>
        <v>265.77</v>
      </c>
      <c r="I746" s="33"/>
      <c r="J746" s="33">
        <f>IF(Source!BC317&lt;&gt; 0, Source!BC317, 1)</f>
        <v>6.53</v>
      </c>
      <c r="K746" s="32">
        <f>Source!O317</f>
        <v>1735.46</v>
      </c>
      <c r="L746" s="38"/>
      <c r="S746">
        <f>ROUND((Source!FX317/100)*((ROUND(Source!AF317*Source!I317, 2)+ROUND(Source!AE317*Source!I317, 2))), 2)</f>
        <v>0</v>
      </c>
      <c r="T746">
        <f>Source!X317</f>
        <v>0</v>
      </c>
      <c r="U746">
        <f>ROUND((Source!FY317/100)*((ROUND(Source!AF317*Source!I317, 2)+ROUND(Source!AE317*Source!I317, 2))), 2)</f>
        <v>0</v>
      </c>
      <c r="V746">
        <f>Source!Y317</f>
        <v>0</v>
      </c>
      <c r="W746">
        <f>IF(Source!BI317&lt;=1,H746, 0)</f>
        <v>0</v>
      </c>
      <c r="X746">
        <f>IF(Source!BI317=2,H746, 0)</f>
        <v>265.77</v>
      </c>
      <c r="Y746">
        <f>IF(Source!BI317=3,H746, 0)</f>
        <v>0</v>
      </c>
      <c r="Z746">
        <f>IF(Source!BI317=4,H746, 0)</f>
        <v>0</v>
      </c>
    </row>
    <row r="747" spans="1:26" ht="15" x14ac:dyDescent="0.25">
      <c r="G747" s="57">
        <f>H739+H740+H742+H743+H744+SUM(H746:H746)</f>
        <v>348.59</v>
      </c>
      <c r="H747" s="57"/>
      <c r="J747" s="57">
        <f>K739+K740+K742+K743+K744+SUM(K746:K746)</f>
        <v>2276.2399999999998</v>
      </c>
      <c r="K747" s="57"/>
      <c r="L747" s="35">
        <f>Source!U316</f>
        <v>2.9645000000000001</v>
      </c>
      <c r="O747" s="21">
        <f>G747</f>
        <v>348.59</v>
      </c>
      <c r="P747" s="21">
        <f>J747</f>
        <v>2276.2399999999998</v>
      </c>
      <c r="Q747" s="21">
        <f>L747</f>
        <v>2.9645000000000001</v>
      </c>
      <c r="W747">
        <f>IF(Source!BI316&lt;=1,H739+H740+H742+H743+H744, 0)</f>
        <v>0</v>
      </c>
      <c r="X747">
        <f>IF(Source!BI316=2,H739+H740+H742+H743+H744, 0)</f>
        <v>82.82</v>
      </c>
      <c r="Y747">
        <f>IF(Source!BI316=3,H739+H740+H742+H743+H744, 0)</f>
        <v>0</v>
      </c>
      <c r="Z747">
        <f>IF(Source!BI316=4,H739+H740+H742+H743+H744, 0)</f>
        <v>0</v>
      </c>
    </row>
    <row r="748" spans="1:26" ht="71.25" x14ac:dyDescent="0.2">
      <c r="A748" s="40" t="str">
        <f>Source!E318</f>
        <v>73</v>
      </c>
      <c r="B748" s="41" t="str">
        <f>Source!F318</f>
        <v>м08-02-412-03</v>
      </c>
      <c r="C748" s="41" t="str">
        <f>Source!G318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748" s="24" t="str">
        <f>Source!H318</f>
        <v>100 м</v>
      </c>
      <c r="E748" s="10">
        <f>Source!I318</f>
        <v>0.2</v>
      </c>
      <c r="F748" s="25">
        <f>Source!AL318+Source!AM318+Source!AO318</f>
        <v>87.15</v>
      </c>
      <c r="G748" s="26"/>
      <c r="H748" s="25"/>
      <c r="I748" s="26" t="str">
        <f>Source!BO318</f>
        <v/>
      </c>
      <c r="J748" s="26"/>
      <c r="K748" s="25"/>
      <c r="L748" s="27"/>
      <c r="S748">
        <f>ROUND((Source!FX318/100)*((ROUND(Source!AF318*Source!I318, 2)+ROUND(Source!AE318*Source!I318, 2))), 2)</f>
        <v>11.38</v>
      </c>
      <c r="T748">
        <f>Source!X318</f>
        <v>74.3</v>
      </c>
      <c r="U748">
        <f>ROUND((Source!FY318/100)*((ROUND(Source!AF318*Source!I318, 2)+ROUND(Source!AE318*Source!I318, 2))), 2)</f>
        <v>7.79</v>
      </c>
      <c r="V748">
        <f>Source!Y318</f>
        <v>50.84</v>
      </c>
    </row>
    <row r="749" spans="1:26" ht="14.25" x14ac:dyDescent="0.2">
      <c r="A749" s="40"/>
      <c r="B749" s="41"/>
      <c r="C749" s="41" t="s">
        <v>1378</v>
      </c>
      <c r="D749" s="24"/>
      <c r="E749" s="10"/>
      <c r="F749" s="25">
        <f>Source!AO318</f>
        <v>59.13</v>
      </c>
      <c r="G749" s="26" t="str">
        <f>Source!DG318</f>
        <v/>
      </c>
      <c r="H749" s="25">
        <f>ROUND(Source!AF318*Source!I318, 2)</f>
        <v>11.83</v>
      </c>
      <c r="I749" s="26"/>
      <c r="J749" s="26">
        <f>IF(Source!BA318&lt;&gt; 0, Source!BA318, 1)</f>
        <v>6.53</v>
      </c>
      <c r="K749" s="25">
        <f>Source!S318</f>
        <v>77.22</v>
      </c>
      <c r="L749" s="27"/>
      <c r="R749">
        <f>H749</f>
        <v>11.83</v>
      </c>
    </row>
    <row r="750" spans="1:26" ht="14.25" x14ac:dyDescent="0.2">
      <c r="A750" s="40"/>
      <c r="B750" s="41"/>
      <c r="C750" s="41" t="s">
        <v>272</v>
      </c>
      <c r="D750" s="24"/>
      <c r="E750" s="10"/>
      <c r="F750" s="25">
        <f>Source!AM318</f>
        <v>5.33</v>
      </c>
      <c r="G750" s="26" t="str">
        <f>Source!DE318</f>
        <v/>
      </c>
      <c r="H750" s="25">
        <f>ROUND(Source!AD318*Source!I318, 2)</f>
        <v>1.07</v>
      </c>
      <c r="I750" s="26"/>
      <c r="J750" s="26">
        <f>IF(Source!BB318&lt;&gt; 0, Source!BB318, 1)</f>
        <v>6.53</v>
      </c>
      <c r="K750" s="25">
        <f>Source!Q318</f>
        <v>6.96</v>
      </c>
      <c r="L750" s="27"/>
    </row>
    <row r="751" spans="1:26" ht="14.25" x14ac:dyDescent="0.2">
      <c r="A751" s="40"/>
      <c r="B751" s="41"/>
      <c r="C751" s="41" t="s">
        <v>1379</v>
      </c>
      <c r="D751" s="24"/>
      <c r="E751" s="10"/>
      <c r="F751" s="25">
        <f>Source!AN318</f>
        <v>0.76</v>
      </c>
      <c r="G751" s="26" t="str">
        <f>Source!DF318</f>
        <v/>
      </c>
      <c r="H751" s="28">
        <f>ROUND(Source!AE318*Source!I318, 2)</f>
        <v>0.15</v>
      </c>
      <c r="I751" s="26"/>
      <c r="J751" s="26">
        <f>IF(Source!BS318&lt;&gt; 0, Source!BS318, 1)</f>
        <v>6.53</v>
      </c>
      <c r="K751" s="28">
        <f>Source!R318</f>
        <v>0.99</v>
      </c>
      <c r="L751" s="27"/>
      <c r="R751">
        <f>H751</f>
        <v>0.15</v>
      </c>
    </row>
    <row r="752" spans="1:26" ht="14.25" x14ac:dyDescent="0.2">
      <c r="A752" s="40"/>
      <c r="B752" s="41"/>
      <c r="C752" s="41" t="s">
        <v>1385</v>
      </c>
      <c r="D752" s="24"/>
      <c r="E752" s="10"/>
      <c r="F752" s="25">
        <f>Source!AL318</f>
        <v>22.69</v>
      </c>
      <c r="G752" s="26" t="str">
        <f>Source!DD318</f>
        <v/>
      </c>
      <c r="H752" s="25">
        <f>ROUND(Source!AC318*Source!I318, 2)</f>
        <v>4.54</v>
      </c>
      <c r="I752" s="26"/>
      <c r="J752" s="26">
        <f>IF(Source!BC318&lt;&gt; 0, Source!BC318, 1)</f>
        <v>6.53</v>
      </c>
      <c r="K752" s="25">
        <f>Source!P318</f>
        <v>29.63</v>
      </c>
      <c r="L752" s="27"/>
    </row>
    <row r="753" spans="1:32" ht="14.25" x14ac:dyDescent="0.2">
      <c r="A753" s="40"/>
      <c r="B753" s="41"/>
      <c r="C753" s="41" t="s">
        <v>1380</v>
      </c>
      <c r="D753" s="24" t="s">
        <v>1381</v>
      </c>
      <c r="E753" s="10">
        <f>Source!BZ318</f>
        <v>95</v>
      </c>
      <c r="F753" s="44"/>
      <c r="G753" s="26"/>
      <c r="H753" s="25">
        <f>SUM(S748:S756)</f>
        <v>11.38</v>
      </c>
      <c r="I753" s="29"/>
      <c r="J753" s="23">
        <f>Source!AT318</f>
        <v>95</v>
      </c>
      <c r="K753" s="25">
        <f>SUM(T748:T756)</f>
        <v>74.3</v>
      </c>
      <c r="L753" s="27"/>
    </row>
    <row r="754" spans="1:32" ht="14.25" x14ac:dyDescent="0.2">
      <c r="A754" s="40"/>
      <c r="B754" s="41"/>
      <c r="C754" s="41" t="s">
        <v>1382</v>
      </c>
      <c r="D754" s="24" t="s">
        <v>1381</v>
      </c>
      <c r="E754" s="10">
        <f>Source!CA318</f>
        <v>65</v>
      </c>
      <c r="F754" s="44"/>
      <c r="G754" s="26"/>
      <c r="H754" s="25">
        <f>SUM(U748:U756)</f>
        <v>7.79</v>
      </c>
      <c r="I754" s="29"/>
      <c r="J754" s="23">
        <f>Source!AU318</f>
        <v>65</v>
      </c>
      <c r="K754" s="25">
        <f>SUM(V748:V756)</f>
        <v>50.84</v>
      </c>
      <c r="L754" s="27"/>
    </row>
    <row r="755" spans="1:32" ht="14.25" x14ac:dyDescent="0.2">
      <c r="A755" s="40"/>
      <c r="B755" s="41"/>
      <c r="C755" s="41" t="s">
        <v>1383</v>
      </c>
      <c r="D755" s="24" t="s">
        <v>1384</v>
      </c>
      <c r="E755" s="10">
        <f>Source!AQ318</f>
        <v>6.29</v>
      </c>
      <c r="F755" s="25"/>
      <c r="G755" s="26" t="str">
        <f>Source!DI318</f>
        <v/>
      </c>
      <c r="H755" s="25"/>
      <c r="I755" s="26"/>
      <c r="J755" s="26"/>
      <c r="K755" s="25"/>
      <c r="L755" s="36">
        <f>Source!U318</f>
        <v>1.258</v>
      </c>
    </row>
    <row r="756" spans="1:32" ht="85.5" x14ac:dyDescent="0.2">
      <c r="A756" s="42" t="str">
        <f>Source!E319</f>
        <v>73,1</v>
      </c>
      <c r="B756" s="43" t="str">
        <f>Source!F319</f>
        <v>21.1.06.09-0152</v>
      </c>
      <c r="C756" s="43" t="str">
        <f>Source!G319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756" s="30" t="str">
        <f>Source!H319</f>
        <v>1000 м</v>
      </c>
      <c r="E756" s="31">
        <f>Source!I319</f>
        <v>0.02</v>
      </c>
      <c r="F756" s="32">
        <f>Source!AL319+Source!AM319+Source!AO319</f>
        <v>6920.41</v>
      </c>
      <c r="G756" s="37" t="s">
        <v>3</v>
      </c>
      <c r="H756" s="32">
        <f>ROUND(Source!AC319*Source!I319, 2)+ROUND(Source!AD319*Source!I319, 2)+ROUND(Source!AF319*Source!I319, 2)</f>
        <v>138.41</v>
      </c>
      <c r="I756" s="33"/>
      <c r="J756" s="33">
        <f>IF(Source!BC319&lt;&gt; 0, Source!BC319, 1)</f>
        <v>6.53</v>
      </c>
      <c r="K756" s="32">
        <f>Source!O319</f>
        <v>903.81</v>
      </c>
      <c r="L756" s="38"/>
      <c r="S756">
        <f>ROUND((Source!FX319/100)*((ROUND(Source!AF319*Source!I319, 2)+ROUND(Source!AE319*Source!I319, 2))), 2)</f>
        <v>0</v>
      </c>
      <c r="T756">
        <f>Source!X319</f>
        <v>0</v>
      </c>
      <c r="U756">
        <f>ROUND((Source!FY319/100)*((ROUND(Source!AF319*Source!I319, 2)+ROUND(Source!AE319*Source!I319, 2))), 2)</f>
        <v>0</v>
      </c>
      <c r="V756">
        <f>Source!Y319</f>
        <v>0</v>
      </c>
      <c r="W756">
        <f>IF(Source!BI319&lt;=1,H756, 0)</f>
        <v>0</v>
      </c>
      <c r="X756">
        <f>IF(Source!BI319=2,H756, 0)</f>
        <v>138.41</v>
      </c>
      <c r="Y756">
        <f>IF(Source!BI319=3,H756, 0)</f>
        <v>0</v>
      </c>
      <c r="Z756">
        <f>IF(Source!BI319=4,H756, 0)</f>
        <v>0</v>
      </c>
    </row>
    <row r="757" spans="1:32" ht="15" x14ac:dyDescent="0.25">
      <c r="G757" s="57">
        <f>H749+H750+H752+H753+H754+SUM(H756:H756)</f>
        <v>175.01999999999998</v>
      </c>
      <c r="H757" s="57"/>
      <c r="J757" s="57">
        <f>K749+K750+K752+K753+K754+SUM(K756:K756)</f>
        <v>1142.76</v>
      </c>
      <c r="K757" s="57"/>
      <c r="L757" s="35">
        <f>Source!U318</f>
        <v>1.258</v>
      </c>
      <c r="O757" s="21">
        <f>G757</f>
        <v>175.01999999999998</v>
      </c>
      <c r="P757" s="21">
        <f>J757</f>
        <v>1142.76</v>
      </c>
      <c r="Q757" s="21">
        <f>L757</f>
        <v>1.258</v>
      </c>
      <c r="W757">
        <f>IF(Source!BI318&lt;=1,H749+H750+H752+H753+H754, 0)</f>
        <v>0</v>
      </c>
      <c r="X757">
        <f>IF(Source!BI318=2,H749+H750+H752+H753+H754, 0)</f>
        <v>36.61</v>
      </c>
      <c r="Y757">
        <f>IF(Source!BI318=3,H749+H750+H752+H753+H754, 0)</f>
        <v>0</v>
      </c>
      <c r="Z757">
        <f>IF(Source!BI318=4,H749+H750+H752+H753+H754, 0)</f>
        <v>0</v>
      </c>
    </row>
    <row r="759" spans="1:32" ht="15" x14ac:dyDescent="0.25">
      <c r="A759" s="62" t="str">
        <f>CONCATENATE("Итого по разделу: ",IF(Source!G321&lt;&gt;"Новый раздел", Source!G321, ""))</f>
        <v>Итого по разделу: 5 Вентиляция и кодиционирование</v>
      </c>
      <c r="B759" s="62"/>
      <c r="C759" s="62"/>
      <c r="D759" s="62"/>
      <c r="E759" s="62"/>
      <c r="F759" s="62"/>
      <c r="G759" s="61">
        <f>SUM(O613:O758)</f>
        <v>10012.429999999998</v>
      </c>
      <c r="H759" s="61"/>
      <c r="I759" s="22"/>
      <c r="J759" s="61">
        <f>SUM(P613:P758)</f>
        <v>65390.380000000005</v>
      </c>
      <c r="K759" s="61"/>
      <c r="L759" s="35">
        <f>SUM(Q613:Q758)</f>
        <v>112.5145</v>
      </c>
      <c r="AF759" s="46" t="str">
        <f>CONCATENATE("Итого по разделу: ",IF(Source!G321&lt;&gt;"Новый раздел", Source!G321, ""))</f>
        <v>Итого по разделу: 5 Вентиляция и кодиционирование</v>
      </c>
    </row>
    <row r="762" spans="1:32" ht="14.25" x14ac:dyDescent="0.2">
      <c r="C762" s="56" t="str">
        <f>Source!H349</f>
        <v>Итого</v>
      </c>
      <c r="D762" s="56"/>
      <c r="E762" s="56"/>
      <c r="F762" s="56"/>
      <c r="G762" s="56"/>
      <c r="H762" s="56"/>
      <c r="I762" s="56"/>
      <c r="J762" s="48">
        <f>IF(Source!F349=0, "", Source!F349)</f>
        <v>65390.38</v>
      </c>
      <c r="K762" s="48"/>
    </row>
    <row r="764" spans="1:32" ht="16.5" x14ac:dyDescent="0.25">
      <c r="A764" s="60" t="str">
        <f>CONCATENATE("Раздел: ",IF(Source!G353&lt;&gt;"Новый раздел", Source!G353, ""))</f>
        <v>Раздел: 6 Электромонтажные работы</v>
      </c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</row>
    <row r="765" spans="1:32" ht="14.25" x14ac:dyDescent="0.2">
      <c r="A765" s="40" t="str">
        <f>Source!E357</f>
        <v>74</v>
      </c>
      <c r="B765" s="41" t="str">
        <f>Source!F357</f>
        <v>67-3-1</v>
      </c>
      <c r="C765" s="41" t="str">
        <f>Source!G357</f>
        <v>Демонтаж кабеля</v>
      </c>
      <c r="D765" s="24" t="str">
        <f>Source!H357</f>
        <v>100 м</v>
      </c>
      <c r="E765" s="10">
        <f>Source!I357</f>
        <v>0.7</v>
      </c>
      <c r="F765" s="25">
        <f>Source!AL357+Source!AM357+Source!AO357</f>
        <v>75.5</v>
      </c>
      <c r="G765" s="26"/>
      <c r="H765" s="25"/>
      <c r="I765" s="26" t="str">
        <f>Source!BO357</f>
        <v/>
      </c>
      <c r="J765" s="26"/>
      <c r="K765" s="25"/>
      <c r="L765" s="27"/>
      <c r="S765">
        <f>ROUND((Source!FX357/100)*((ROUND(Source!AF357*Source!I357, 2)+ROUND(Source!AE357*Source!I357, 2))), 2)</f>
        <v>44.82</v>
      </c>
      <c r="T765">
        <f>Source!X357</f>
        <v>292.68</v>
      </c>
      <c r="U765">
        <f>ROUND((Source!FY357/100)*((ROUND(Source!AF357*Source!I357, 2)+ROUND(Source!AE357*Source!I357, 2))), 2)</f>
        <v>34.270000000000003</v>
      </c>
      <c r="V765">
        <f>Source!Y357</f>
        <v>223.81</v>
      </c>
    </row>
    <row r="766" spans="1:32" ht="14.25" x14ac:dyDescent="0.2">
      <c r="A766" s="40"/>
      <c r="B766" s="41"/>
      <c r="C766" s="41" t="s">
        <v>1378</v>
      </c>
      <c r="D766" s="24"/>
      <c r="E766" s="10"/>
      <c r="F766" s="25">
        <f>Source!AO357</f>
        <v>75.19</v>
      </c>
      <c r="G766" s="26" t="str">
        <f>Source!DG357</f>
        <v/>
      </c>
      <c r="H766" s="25">
        <f>ROUND(Source!AF357*Source!I357, 2)</f>
        <v>52.63</v>
      </c>
      <c r="I766" s="26"/>
      <c r="J766" s="26">
        <f>IF(Source!BA357&lt;&gt; 0, Source!BA357, 1)</f>
        <v>6.53</v>
      </c>
      <c r="K766" s="25">
        <f>Source!S357</f>
        <v>343.69</v>
      </c>
      <c r="L766" s="27"/>
      <c r="R766">
        <f>H766</f>
        <v>52.63</v>
      </c>
    </row>
    <row r="767" spans="1:32" ht="14.25" x14ac:dyDescent="0.2">
      <c r="A767" s="40"/>
      <c r="B767" s="41"/>
      <c r="C767" s="41" t="s">
        <v>272</v>
      </c>
      <c r="D767" s="24"/>
      <c r="E767" s="10"/>
      <c r="F767" s="25">
        <f>Source!AM357</f>
        <v>0.31</v>
      </c>
      <c r="G767" s="26" t="str">
        <f>Source!DE357</f>
        <v/>
      </c>
      <c r="H767" s="25">
        <f>ROUND(Source!AD357*Source!I357, 2)</f>
        <v>0.22</v>
      </c>
      <c r="I767" s="26"/>
      <c r="J767" s="26">
        <f>IF(Source!BB357&lt;&gt; 0, Source!BB357, 1)</f>
        <v>6.53</v>
      </c>
      <c r="K767" s="25">
        <f>Source!Q357</f>
        <v>1.42</v>
      </c>
      <c r="L767" s="27"/>
    </row>
    <row r="768" spans="1:32" ht="14.25" x14ac:dyDescent="0.2">
      <c r="A768" s="40"/>
      <c r="B768" s="41"/>
      <c r="C768" s="41" t="s">
        <v>1379</v>
      </c>
      <c r="D768" s="24"/>
      <c r="E768" s="10"/>
      <c r="F768" s="25">
        <f>Source!AN357</f>
        <v>0.14000000000000001</v>
      </c>
      <c r="G768" s="26" t="str">
        <f>Source!DF357</f>
        <v/>
      </c>
      <c r="H768" s="28">
        <f>ROUND(Source!AE357*Source!I357, 2)</f>
        <v>0.1</v>
      </c>
      <c r="I768" s="26"/>
      <c r="J768" s="26">
        <f>IF(Source!BS357&lt;&gt; 0, Source!BS357, 1)</f>
        <v>6.53</v>
      </c>
      <c r="K768" s="28">
        <f>Source!R357</f>
        <v>0.64</v>
      </c>
      <c r="L768" s="27"/>
      <c r="R768">
        <f>H768</f>
        <v>0.1</v>
      </c>
    </row>
    <row r="769" spans="1:26" ht="14.25" x14ac:dyDescent="0.2">
      <c r="A769" s="40"/>
      <c r="B769" s="41"/>
      <c r="C769" s="41" t="s">
        <v>1380</v>
      </c>
      <c r="D769" s="24" t="s">
        <v>1381</v>
      </c>
      <c r="E769" s="10">
        <f>Source!BZ357</f>
        <v>85</v>
      </c>
      <c r="F769" s="44"/>
      <c r="G769" s="26"/>
      <c r="H769" s="25">
        <f>SUM(S765:S771)</f>
        <v>44.82</v>
      </c>
      <c r="I769" s="29"/>
      <c r="J769" s="23">
        <f>Source!AT357</f>
        <v>85</v>
      </c>
      <c r="K769" s="25">
        <f>SUM(T765:T771)</f>
        <v>292.68</v>
      </c>
      <c r="L769" s="27"/>
    </row>
    <row r="770" spans="1:26" ht="14.25" x14ac:dyDescent="0.2">
      <c r="A770" s="40"/>
      <c r="B770" s="41"/>
      <c r="C770" s="41" t="s">
        <v>1382</v>
      </c>
      <c r="D770" s="24" t="s">
        <v>1381</v>
      </c>
      <c r="E770" s="10">
        <f>Source!CA357</f>
        <v>65</v>
      </c>
      <c r="F770" s="44"/>
      <c r="G770" s="26"/>
      <c r="H770" s="25">
        <f>SUM(U765:U771)</f>
        <v>34.270000000000003</v>
      </c>
      <c r="I770" s="29"/>
      <c r="J770" s="23">
        <f>Source!AU357</f>
        <v>65</v>
      </c>
      <c r="K770" s="25">
        <f>SUM(V765:V771)</f>
        <v>223.81</v>
      </c>
      <c r="L770" s="27"/>
    </row>
    <row r="771" spans="1:26" ht="14.25" x14ac:dyDescent="0.2">
      <c r="A771" s="42"/>
      <c r="B771" s="43"/>
      <c r="C771" s="43" t="s">
        <v>1383</v>
      </c>
      <c r="D771" s="30" t="s">
        <v>1384</v>
      </c>
      <c r="E771" s="31">
        <f>Source!AQ357</f>
        <v>9.64</v>
      </c>
      <c r="F771" s="32"/>
      <c r="G771" s="33" t="str">
        <f>Source!DI357</f>
        <v/>
      </c>
      <c r="H771" s="32"/>
      <c r="I771" s="33"/>
      <c r="J771" s="33"/>
      <c r="K771" s="32"/>
      <c r="L771" s="34">
        <f>Source!U357</f>
        <v>6.7480000000000002</v>
      </c>
    </row>
    <row r="772" spans="1:26" ht="15" x14ac:dyDescent="0.25">
      <c r="G772" s="57">
        <f>H766+H767+H769+H770</f>
        <v>131.94</v>
      </c>
      <c r="H772" s="57"/>
      <c r="J772" s="57">
        <f>K766+K767+K769+K770</f>
        <v>861.59999999999991</v>
      </c>
      <c r="K772" s="57"/>
      <c r="L772" s="35">
        <f>Source!U357</f>
        <v>6.7480000000000002</v>
      </c>
      <c r="O772" s="21">
        <f>G772</f>
        <v>131.94</v>
      </c>
      <c r="P772" s="21">
        <f>J772</f>
        <v>861.59999999999991</v>
      </c>
      <c r="Q772" s="21">
        <f>L772</f>
        <v>6.7480000000000002</v>
      </c>
      <c r="W772">
        <f>IF(Source!BI357&lt;=1,H766+H767+H769+H770, 0)</f>
        <v>131.94</v>
      </c>
      <c r="X772">
        <f>IF(Source!BI357=2,H766+H767+H769+H770, 0)</f>
        <v>0</v>
      </c>
      <c r="Y772">
        <f>IF(Source!BI357=3,H766+H767+H769+H770, 0)</f>
        <v>0</v>
      </c>
      <c r="Z772">
        <f>IF(Source!BI357=4,H766+H767+H769+H770, 0)</f>
        <v>0</v>
      </c>
    </row>
    <row r="773" spans="1:26" ht="28.5" x14ac:dyDescent="0.2">
      <c r="A773" s="40" t="str">
        <f>Source!E358</f>
        <v>75</v>
      </c>
      <c r="B773" s="41" t="str">
        <f>Source!F358</f>
        <v>67-4-5</v>
      </c>
      <c r="C773" s="41" t="str">
        <f>Source!G358</f>
        <v>Демонтаж светильников для люминесцентных ламп</v>
      </c>
      <c r="D773" s="24" t="str">
        <f>Source!H358</f>
        <v>100 ШТ</v>
      </c>
      <c r="E773" s="10">
        <f>Source!I358</f>
        <v>0.06</v>
      </c>
      <c r="F773" s="25">
        <f>Source!AL358+Source!AM358+Source!AO358</f>
        <v>145.97999999999999</v>
      </c>
      <c r="G773" s="26"/>
      <c r="H773" s="25"/>
      <c r="I773" s="26" t="str">
        <f>Source!BO358</f>
        <v/>
      </c>
      <c r="J773" s="26"/>
      <c r="K773" s="25"/>
      <c r="L773" s="27"/>
      <c r="S773">
        <f>ROUND((Source!FX358/100)*((ROUND(Source!AF358*Source!I358, 2)+ROUND(Source!AE358*Source!I358, 2))), 2)</f>
        <v>7.37</v>
      </c>
      <c r="T773">
        <f>Source!X358</f>
        <v>48.14</v>
      </c>
      <c r="U773">
        <f>ROUND((Source!FY358/100)*((ROUND(Source!AF358*Source!I358, 2)+ROUND(Source!AE358*Source!I358, 2))), 2)</f>
        <v>5.64</v>
      </c>
      <c r="V773">
        <f>Source!Y358</f>
        <v>36.82</v>
      </c>
    </row>
    <row r="774" spans="1:26" ht="14.25" x14ac:dyDescent="0.2">
      <c r="A774" s="40"/>
      <c r="B774" s="41"/>
      <c r="C774" s="41" t="s">
        <v>1378</v>
      </c>
      <c r="D774" s="24"/>
      <c r="E774" s="10"/>
      <c r="F774" s="25">
        <f>Source!AO358</f>
        <v>143.47999999999999</v>
      </c>
      <c r="G774" s="26" t="str">
        <f>Source!DG358</f>
        <v/>
      </c>
      <c r="H774" s="25">
        <f>ROUND(Source!AF358*Source!I358, 2)</f>
        <v>8.61</v>
      </c>
      <c r="I774" s="26"/>
      <c r="J774" s="26">
        <f>IF(Source!BA358&lt;&gt; 0, Source!BA358, 1)</f>
        <v>6.53</v>
      </c>
      <c r="K774" s="25">
        <f>Source!S358</f>
        <v>56.22</v>
      </c>
      <c r="L774" s="27"/>
      <c r="R774">
        <f>H774</f>
        <v>8.61</v>
      </c>
    </row>
    <row r="775" spans="1:26" ht="14.25" x14ac:dyDescent="0.2">
      <c r="A775" s="40"/>
      <c r="B775" s="41"/>
      <c r="C775" s="41" t="s">
        <v>272</v>
      </c>
      <c r="D775" s="24"/>
      <c r="E775" s="10"/>
      <c r="F775" s="25">
        <f>Source!AM358</f>
        <v>2.5</v>
      </c>
      <c r="G775" s="26" t="str">
        <f>Source!DE358</f>
        <v/>
      </c>
      <c r="H775" s="25">
        <f>ROUND(Source!AD358*Source!I358, 2)</f>
        <v>0.15</v>
      </c>
      <c r="I775" s="26"/>
      <c r="J775" s="26">
        <f>IF(Source!BB358&lt;&gt; 0, Source!BB358, 1)</f>
        <v>6.53</v>
      </c>
      <c r="K775" s="25">
        <f>Source!Q358</f>
        <v>0.98</v>
      </c>
      <c r="L775" s="27"/>
    </row>
    <row r="776" spans="1:26" ht="14.25" x14ac:dyDescent="0.2">
      <c r="A776" s="40"/>
      <c r="B776" s="41"/>
      <c r="C776" s="41" t="s">
        <v>1379</v>
      </c>
      <c r="D776" s="24"/>
      <c r="E776" s="10"/>
      <c r="F776" s="25">
        <f>Source!AN358</f>
        <v>1.08</v>
      </c>
      <c r="G776" s="26" t="str">
        <f>Source!DF358</f>
        <v/>
      </c>
      <c r="H776" s="28">
        <f>ROUND(Source!AE358*Source!I358, 2)</f>
        <v>0.06</v>
      </c>
      <c r="I776" s="26"/>
      <c r="J776" s="26">
        <f>IF(Source!BS358&lt;&gt; 0, Source!BS358, 1)</f>
        <v>6.53</v>
      </c>
      <c r="K776" s="28">
        <f>Source!R358</f>
        <v>0.42</v>
      </c>
      <c r="L776" s="27"/>
      <c r="R776">
        <f>H776</f>
        <v>0.06</v>
      </c>
    </row>
    <row r="777" spans="1:26" ht="14.25" x14ac:dyDescent="0.2">
      <c r="A777" s="40"/>
      <c r="B777" s="41"/>
      <c r="C777" s="41" t="s">
        <v>1380</v>
      </c>
      <c r="D777" s="24" t="s">
        <v>1381</v>
      </c>
      <c r="E777" s="10">
        <f>Source!BZ358</f>
        <v>85</v>
      </c>
      <c r="F777" s="44"/>
      <c r="G777" s="26"/>
      <c r="H777" s="25">
        <f>SUM(S773:S779)</f>
        <v>7.37</v>
      </c>
      <c r="I777" s="29"/>
      <c r="J777" s="23">
        <f>Source!AT358</f>
        <v>85</v>
      </c>
      <c r="K777" s="25">
        <f>SUM(T773:T779)</f>
        <v>48.14</v>
      </c>
      <c r="L777" s="27"/>
    </row>
    <row r="778" spans="1:26" ht="14.25" x14ac:dyDescent="0.2">
      <c r="A778" s="40"/>
      <c r="B778" s="41"/>
      <c r="C778" s="41" t="s">
        <v>1382</v>
      </c>
      <c r="D778" s="24" t="s">
        <v>1381</v>
      </c>
      <c r="E778" s="10">
        <f>Source!CA358</f>
        <v>65</v>
      </c>
      <c r="F778" s="44"/>
      <c r="G778" s="26"/>
      <c r="H778" s="25">
        <f>SUM(U773:U779)</f>
        <v>5.64</v>
      </c>
      <c r="I778" s="29"/>
      <c r="J778" s="23">
        <f>Source!AU358</f>
        <v>65</v>
      </c>
      <c r="K778" s="25">
        <f>SUM(V773:V779)</f>
        <v>36.82</v>
      </c>
      <c r="L778" s="27"/>
    </row>
    <row r="779" spans="1:26" ht="14.25" x14ac:dyDescent="0.2">
      <c r="A779" s="42"/>
      <c r="B779" s="43"/>
      <c r="C779" s="43" t="s">
        <v>1383</v>
      </c>
      <c r="D779" s="30" t="s">
        <v>1384</v>
      </c>
      <c r="E779" s="31">
        <f>Source!AQ358</f>
        <v>17.89</v>
      </c>
      <c r="F779" s="32"/>
      <c r="G779" s="33" t="str">
        <f>Source!DI358</f>
        <v/>
      </c>
      <c r="H779" s="32"/>
      <c r="I779" s="33"/>
      <c r="J779" s="33"/>
      <c r="K779" s="32"/>
      <c r="L779" s="34">
        <f>Source!U358</f>
        <v>1.0733999999999999</v>
      </c>
    </row>
    <row r="780" spans="1:26" ht="15" x14ac:dyDescent="0.25">
      <c r="G780" s="57">
        <f>H774+H775+H777+H778</f>
        <v>21.77</v>
      </c>
      <c r="H780" s="57"/>
      <c r="J780" s="57">
        <f>K774+K775+K777+K778</f>
        <v>142.16</v>
      </c>
      <c r="K780" s="57"/>
      <c r="L780" s="35">
        <f>Source!U358</f>
        <v>1.0733999999999999</v>
      </c>
      <c r="O780" s="21">
        <f>G780</f>
        <v>21.77</v>
      </c>
      <c r="P780" s="21">
        <f>J780</f>
        <v>142.16</v>
      </c>
      <c r="Q780" s="21">
        <f>L780</f>
        <v>1.0733999999999999</v>
      </c>
      <c r="W780">
        <f>IF(Source!BI358&lt;=1,H774+H775+H777+H778, 0)</f>
        <v>21.77</v>
      </c>
      <c r="X780">
        <f>IF(Source!BI358=2,H774+H775+H777+H778, 0)</f>
        <v>0</v>
      </c>
      <c r="Y780">
        <f>IF(Source!BI358=3,H774+H775+H777+H778, 0)</f>
        <v>0</v>
      </c>
      <c r="Z780">
        <f>IF(Source!BI358=4,H774+H775+H777+H778, 0)</f>
        <v>0</v>
      </c>
    </row>
    <row r="781" spans="1:26" ht="14.25" x14ac:dyDescent="0.2">
      <c r="A781" s="40" t="str">
        <f>Source!E359</f>
        <v>76</v>
      </c>
      <c r="B781" s="41" t="str">
        <f>Source!F359</f>
        <v>67-4-1</v>
      </c>
      <c r="C781" s="41" t="str">
        <f>Source!G359</f>
        <v>Демонтаж выключателей, розеток</v>
      </c>
      <c r="D781" s="24" t="str">
        <f>Source!H359</f>
        <v>100 ШТ</v>
      </c>
      <c r="E781" s="10">
        <f>Source!I359</f>
        <v>0.04</v>
      </c>
      <c r="F781" s="25">
        <f>Source!AL359+Source!AM359+Source!AO359</f>
        <v>45.55</v>
      </c>
      <c r="G781" s="26"/>
      <c r="H781" s="25"/>
      <c r="I781" s="26" t="str">
        <f>Source!BO359</f>
        <v/>
      </c>
      <c r="J781" s="26"/>
      <c r="K781" s="25"/>
      <c r="L781" s="27"/>
      <c r="S781">
        <f>ROUND((Source!FX359/100)*((ROUND(Source!AF359*Source!I359, 2)+ROUND(Source!AE359*Source!I359, 2))), 2)</f>
        <v>1.55</v>
      </c>
      <c r="T781">
        <f>Source!X359</f>
        <v>10.119999999999999</v>
      </c>
      <c r="U781">
        <f>ROUND((Source!FY359/100)*((ROUND(Source!AF359*Source!I359, 2)+ROUND(Source!AE359*Source!I359, 2))), 2)</f>
        <v>1.18</v>
      </c>
      <c r="V781">
        <f>Source!Y359</f>
        <v>7.74</v>
      </c>
    </row>
    <row r="782" spans="1:26" ht="14.25" x14ac:dyDescent="0.2">
      <c r="A782" s="40"/>
      <c r="B782" s="41"/>
      <c r="C782" s="41" t="s">
        <v>1378</v>
      </c>
      <c r="D782" s="24"/>
      <c r="E782" s="10"/>
      <c r="F782" s="25">
        <f>Source!AO359</f>
        <v>45.55</v>
      </c>
      <c r="G782" s="26" t="str">
        <f>Source!DG359</f>
        <v/>
      </c>
      <c r="H782" s="25">
        <f>ROUND(Source!AF359*Source!I359, 2)</f>
        <v>1.82</v>
      </c>
      <c r="I782" s="26"/>
      <c r="J782" s="26">
        <f>IF(Source!BA359&lt;&gt; 0, Source!BA359, 1)</f>
        <v>6.53</v>
      </c>
      <c r="K782" s="25">
        <f>Source!S359</f>
        <v>11.9</v>
      </c>
      <c r="L782" s="27"/>
      <c r="R782">
        <f>H782</f>
        <v>1.82</v>
      </c>
    </row>
    <row r="783" spans="1:26" ht="14.25" x14ac:dyDescent="0.2">
      <c r="A783" s="40"/>
      <c r="B783" s="41"/>
      <c r="C783" s="41" t="s">
        <v>1380</v>
      </c>
      <c r="D783" s="24" t="s">
        <v>1381</v>
      </c>
      <c r="E783" s="10">
        <f>Source!BZ359</f>
        <v>85</v>
      </c>
      <c r="F783" s="44"/>
      <c r="G783" s="26"/>
      <c r="H783" s="25">
        <f>SUM(S781:S785)</f>
        <v>1.55</v>
      </c>
      <c r="I783" s="29"/>
      <c r="J783" s="23">
        <f>Source!AT359</f>
        <v>85</v>
      </c>
      <c r="K783" s="25">
        <f>SUM(T781:T785)</f>
        <v>10.119999999999999</v>
      </c>
      <c r="L783" s="27"/>
    </row>
    <row r="784" spans="1:26" ht="14.25" x14ac:dyDescent="0.2">
      <c r="A784" s="40"/>
      <c r="B784" s="41"/>
      <c r="C784" s="41" t="s">
        <v>1382</v>
      </c>
      <c r="D784" s="24" t="s">
        <v>1381</v>
      </c>
      <c r="E784" s="10">
        <f>Source!CA359</f>
        <v>65</v>
      </c>
      <c r="F784" s="44"/>
      <c r="G784" s="26"/>
      <c r="H784" s="25">
        <f>SUM(U781:U785)</f>
        <v>1.18</v>
      </c>
      <c r="I784" s="29"/>
      <c r="J784" s="23">
        <f>Source!AU359</f>
        <v>65</v>
      </c>
      <c r="K784" s="25">
        <f>SUM(V781:V785)</f>
        <v>7.74</v>
      </c>
      <c r="L784" s="27"/>
    </row>
    <row r="785" spans="1:26" ht="14.25" x14ac:dyDescent="0.2">
      <c r="A785" s="42"/>
      <c r="B785" s="43"/>
      <c r="C785" s="43" t="s">
        <v>1383</v>
      </c>
      <c r="D785" s="30" t="s">
        <v>1384</v>
      </c>
      <c r="E785" s="31">
        <f>Source!AQ359</f>
        <v>5.84</v>
      </c>
      <c r="F785" s="32"/>
      <c r="G785" s="33" t="str">
        <f>Source!DI359</f>
        <v/>
      </c>
      <c r="H785" s="32"/>
      <c r="I785" s="33"/>
      <c r="J785" s="33"/>
      <c r="K785" s="32"/>
      <c r="L785" s="34">
        <f>Source!U359</f>
        <v>0.2336</v>
      </c>
    </row>
    <row r="786" spans="1:26" ht="15" x14ac:dyDescent="0.25">
      <c r="G786" s="57">
        <f>H782+H783+H784</f>
        <v>4.55</v>
      </c>
      <c r="H786" s="57"/>
      <c r="J786" s="57">
        <f>K782+K783+K784</f>
        <v>29.759999999999998</v>
      </c>
      <c r="K786" s="57"/>
      <c r="L786" s="35">
        <f>Source!U359</f>
        <v>0.2336</v>
      </c>
      <c r="O786" s="21">
        <f>G786</f>
        <v>4.55</v>
      </c>
      <c r="P786" s="21">
        <f>J786</f>
        <v>29.759999999999998</v>
      </c>
      <c r="Q786" s="21">
        <f>L786</f>
        <v>0.2336</v>
      </c>
      <c r="W786">
        <f>IF(Source!BI359&lt;=1,H782+H783+H784, 0)</f>
        <v>4.55</v>
      </c>
      <c r="X786">
        <f>IF(Source!BI359=2,H782+H783+H784, 0)</f>
        <v>0</v>
      </c>
      <c r="Y786">
        <f>IF(Source!BI359=3,H782+H783+H784, 0)</f>
        <v>0</v>
      </c>
      <c r="Z786">
        <f>IF(Source!BI359=4,H782+H783+H784, 0)</f>
        <v>0</v>
      </c>
    </row>
    <row r="787" spans="1:26" ht="28.5" x14ac:dyDescent="0.2">
      <c r="A787" s="40" t="str">
        <f>Source!E360</f>
        <v>77</v>
      </c>
      <c r="B787" s="41" t="str">
        <f>Source!F360</f>
        <v>м08-02-390-01</v>
      </c>
      <c r="C787" s="41" t="str">
        <f>Source!G360</f>
        <v>Установка короба пластмассового  шириной до 40 мм</v>
      </c>
      <c r="D787" s="24" t="str">
        <f>Source!H360</f>
        <v>100 м</v>
      </c>
      <c r="E787" s="10">
        <f>Source!I360</f>
        <v>0.18</v>
      </c>
      <c r="F787" s="25">
        <f>Source!AL360+Source!AM360+Source!AO360</f>
        <v>206.76</v>
      </c>
      <c r="G787" s="26"/>
      <c r="H787" s="25"/>
      <c r="I787" s="26" t="str">
        <f>Source!BO360</f>
        <v/>
      </c>
      <c r="J787" s="26"/>
      <c r="K787" s="25"/>
      <c r="L787" s="27"/>
      <c r="S787">
        <f>ROUND((Source!FX360/100)*((ROUND(Source!AF360*Source!I360, 2)+ROUND(Source!AE360*Source!I360, 2))), 2)</f>
        <v>26.52</v>
      </c>
      <c r="T787">
        <f>Source!X360</f>
        <v>173.14</v>
      </c>
      <c r="U787">
        <f>ROUND((Source!FY360/100)*((ROUND(Source!AF360*Source!I360, 2)+ROUND(Source!AE360*Source!I360, 2))), 2)</f>
        <v>18.149999999999999</v>
      </c>
      <c r="V787">
        <f>Source!Y360</f>
        <v>118.46</v>
      </c>
    </row>
    <row r="788" spans="1:26" ht="14.25" x14ac:dyDescent="0.2">
      <c r="A788" s="40"/>
      <c r="B788" s="41"/>
      <c r="C788" s="41" t="s">
        <v>1378</v>
      </c>
      <c r="D788" s="24"/>
      <c r="E788" s="10"/>
      <c r="F788" s="25">
        <f>Source!AO360</f>
        <v>154.91999999999999</v>
      </c>
      <c r="G788" s="26" t="str">
        <f>Source!DG360</f>
        <v/>
      </c>
      <c r="H788" s="25">
        <f>ROUND(Source!AF360*Source!I360, 2)</f>
        <v>27.89</v>
      </c>
      <c r="I788" s="26"/>
      <c r="J788" s="26">
        <f>IF(Source!BA360&lt;&gt; 0, Source!BA360, 1)</f>
        <v>6.53</v>
      </c>
      <c r="K788" s="25">
        <f>Source!S360</f>
        <v>182.09</v>
      </c>
      <c r="L788" s="27"/>
      <c r="R788">
        <f>H788</f>
        <v>27.89</v>
      </c>
    </row>
    <row r="789" spans="1:26" ht="14.25" x14ac:dyDescent="0.2">
      <c r="A789" s="40"/>
      <c r="B789" s="41"/>
      <c r="C789" s="41" t="s">
        <v>272</v>
      </c>
      <c r="D789" s="24"/>
      <c r="E789" s="10"/>
      <c r="F789" s="25">
        <f>Source!AM360</f>
        <v>0.31</v>
      </c>
      <c r="G789" s="26" t="str">
        <f>Source!DE360</f>
        <v/>
      </c>
      <c r="H789" s="25">
        <f>ROUND(Source!AD360*Source!I360, 2)</f>
        <v>0.06</v>
      </c>
      <c r="I789" s="26"/>
      <c r="J789" s="26">
        <f>IF(Source!BB360&lt;&gt; 0, Source!BB360, 1)</f>
        <v>6.53</v>
      </c>
      <c r="K789" s="25">
        <f>Source!Q360</f>
        <v>0.36</v>
      </c>
      <c r="L789" s="27"/>
    </row>
    <row r="790" spans="1:26" ht="14.25" x14ac:dyDescent="0.2">
      <c r="A790" s="40"/>
      <c r="B790" s="41"/>
      <c r="C790" s="41" t="s">
        <v>1379</v>
      </c>
      <c r="D790" s="24"/>
      <c r="E790" s="10"/>
      <c r="F790" s="25">
        <f>Source!AN360</f>
        <v>0.14000000000000001</v>
      </c>
      <c r="G790" s="26" t="str">
        <f>Source!DF360</f>
        <v/>
      </c>
      <c r="H790" s="28">
        <f>ROUND(Source!AE360*Source!I360, 2)</f>
        <v>0.03</v>
      </c>
      <c r="I790" s="26"/>
      <c r="J790" s="26">
        <f>IF(Source!BS360&lt;&gt; 0, Source!BS360, 1)</f>
        <v>6.53</v>
      </c>
      <c r="K790" s="28">
        <f>Source!R360</f>
        <v>0.16</v>
      </c>
      <c r="L790" s="27"/>
      <c r="R790">
        <f>H790</f>
        <v>0.03</v>
      </c>
    </row>
    <row r="791" spans="1:26" ht="14.25" x14ac:dyDescent="0.2">
      <c r="A791" s="40"/>
      <c r="B791" s="41"/>
      <c r="C791" s="41" t="s">
        <v>1385</v>
      </c>
      <c r="D791" s="24"/>
      <c r="E791" s="10"/>
      <c r="F791" s="25">
        <f>Source!AL360</f>
        <v>51.53</v>
      </c>
      <c r="G791" s="26" t="str">
        <f>Source!DD360</f>
        <v/>
      </c>
      <c r="H791" s="25">
        <f>ROUND(Source!AC360*Source!I360, 2)</f>
        <v>9.2799999999999994</v>
      </c>
      <c r="I791" s="26"/>
      <c r="J791" s="26">
        <f>IF(Source!BC360&lt;&gt; 0, Source!BC360, 1)</f>
        <v>6.53</v>
      </c>
      <c r="K791" s="25">
        <f>Source!P360</f>
        <v>60.57</v>
      </c>
      <c r="L791" s="27"/>
    </row>
    <row r="792" spans="1:26" ht="14.25" x14ac:dyDescent="0.2">
      <c r="A792" s="40"/>
      <c r="B792" s="41"/>
      <c r="C792" s="41" t="s">
        <v>1380</v>
      </c>
      <c r="D792" s="24" t="s">
        <v>1381</v>
      </c>
      <c r="E792" s="10">
        <f>Source!BZ360</f>
        <v>95</v>
      </c>
      <c r="F792" s="44"/>
      <c r="G792" s="26"/>
      <c r="H792" s="25">
        <f>SUM(S787:S795)</f>
        <v>26.52</v>
      </c>
      <c r="I792" s="29"/>
      <c r="J792" s="23">
        <f>Source!AT360</f>
        <v>95</v>
      </c>
      <c r="K792" s="25">
        <f>SUM(T787:T795)</f>
        <v>173.14</v>
      </c>
      <c r="L792" s="27"/>
    </row>
    <row r="793" spans="1:26" ht="14.25" x14ac:dyDescent="0.2">
      <c r="A793" s="40"/>
      <c r="B793" s="41"/>
      <c r="C793" s="41" t="s">
        <v>1382</v>
      </c>
      <c r="D793" s="24" t="s">
        <v>1381</v>
      </c>
      <c r="E793" s="10">
        <f>Source!CA360</f>
        <v>65</v>
      </c>
      <c r="F793" s="44"/>
      <c r="G793" s="26"/>
      <c r="H793" s="25">
        <f>SUM(U787:U795)</f>
        <v>18.149999999999999</v>
      </c>
      <c r="I793" s="29"/>
      <c r="J793" s="23">
        <f>Source!AU360</f>
        <v>65</v>
      </c>
      <c r="K793" s="25">
        <f>SUM(V787:V795)</f>
        <v>118.46</v>
      </c>
      <c r="L793" s="27"/>
    </row>
    <row r="794" spans="1:26" ht="14.25" x14ac:dyDescent="0.2">
      <c r="A794" s="40"/>
      <c r="B794" s="41"/>
      <c r="C794" s="41" t="s">
        <v>1383</v>
      </c>
      <c r="D794" s="24" t="s">
        <v>1384</v>
      </c>
      <c r="E794" s="10">
        <f>Source!AQ360</f>
        <v>16.29</v>
      </c>
      <c r="F794" s="25"/>
      <c r="G794" s="26" t="str">
        <f>Source!DI360</f>
        <v/>
      </c>
      <c r="H794" s="25"/>
      <c r="I794" s="26"/>
      <c r="J794" s="26"/>
      <c r="K794" s="25"/>
      <c r="L794" s="36">
        <f>Source!U360</f>
        <v>2.9321999999999999</v>
      </c>
    </row>
    <row r="795" spans="1:26" ht="28.5" x14ac:dyDescent="0.2">
      <c r="A795" s="42" t="str">
        <f>Source!E361</f>
        <v>77,1</v>
      </c>
      <c r="B795" s="43" t="str">
        <f>Source!F361</f>
        <v>20.2.05.04-0025</v>
      </c>
      <c r="C795" s="43" t="str">
        <f>Source!G361</f>
        <v>Кабель-канал (короб) "Экопласт" 25x16 мм</v>
      </c>
      <c r="D795" s="30" t="str">
        <f>Source!H361</f>
        <v>100 м</v>
      </c>
      <c r="E795" s="31">
        <f>Source!I361</f>
        <v>0.18</v>
      </c>
      <c r="F795" s="32">
        <f>Source!AL361+Source!AM361+Source!AO361</f>
        <v>171</v>
      </c>
      <c r="G795" s="37" t="s">
        <v>3</v>
      </c>
      <c r="H795" s="32">
        <f>ROUND(Source!AC361*Source!I361, 2)+ROUND(Source!AD361*Source!I361, 2)+ROUND(Source!AF361*Source!I361, 2)</f>
        <v>30.78</v>
      </c>
      <c r="I795" s="33"/>
      <c r="J795" s="33">
        <f>IF(Source!BC361&lt;&gt; 0, Source!BC361, 1)</f>
        <v>6.53</v>
      </c>
      <c r="K795" s="32">
        <f>Source!O361</f>
        <v>200.99</v>
      </c>
      <c r="L795" s="38"/>
      <c r="S795">
        <f>ROUND((Source!FX361/100)*((ROUND(Source!AF361*Source!I361, 2)+ROUND(Source!AE361*Source!I361, 2))), 2)</f>
        <v>0</v>
      </c>
      <c r="T795">
        <f>Source!X361</f>
        <v>0</v>
      </c>
      <c r="U795">
        <f>ROUND((Source!FY361/100)*((ROUND(Source!AF361*Source!I361, 2)+ROUND(Source!AE361*Source!I361, 2))), 2)</f>
        <v>0</v>
      </c>
      <c r="V795">
        <f>Source!Y361</f>
        <v>0</v>
      </c>
      <c r="W795">
        <f>IF(Source!BI361&lt;=1,H795, 0)</f>
        <v>0</v>
      </c>
      <c r="X795">
        <f>IF(Source!BI361=2,H795, 0)</f>
        <v>30.78</v>
      </c>
      <c r="Y795">
        <f>IF(Source!BI361=3,H795, 0)</f>
        <v>0</v>
      </c>
      <c r="Z795">
        <f>IF(Source!BI361=4,H795, 0)</f>
        <v>0</v>
      </c>
    </row>
    <row r="796" spans="1:26" ht="15" x14ac:dyDescent="0.25">
      <c r="G796" s="57">
        <f>H788+H789+H791+H792+H793+SUM(H795:H795)</f>
        <v>112.68</v>
      </c>
      <c r="H796" s="57"/>
      <c r="J796" s="57">
        <f>K788+K789+K791+K792+K793+SUM(K795:K795)</f>
        <v>735.61</v>
      </c>
      <c r="K796" s="57"/>
      <c r="L796" s="35">
        <f>Source!U360</f>
        <v>2.9321999999999999</v>
      </c>
      <c r="O796" s="21">
        <f>G796</f>
        <v>112.68</v>
      </c>
      <c r="P796" s="21">
        <f>J796</f>
        <v>735.61</v>
      </c>
      <c r="Q796" s="21">
        <f>L796</f>
        <v>2.9321999999999999</v>
      </c>
      <c r="W796">
        <f>IF(Source!BI360&lt;=1,H788+H789+H791+H792+H793, 0)</f>
        <v>0</v>
      </c>
      <c r="X796">
        <f>IF(Source!BI360=2,H788+H789+H791+H792+H793, 0)</f>
        <v>81.900000000000006</v>
      </c>
      <c r="Y796">
        <f>IF(Source!BI360=3,H788+H789+H791+H792+H793, 0)</f>
        <v>0</v>
      </c>
      <c r="Z796">
        <f>IF(Source!BI360=4,H788+H789+H791+H792+H793, 0)</f>
        <v>0</v>
      </c>
    </row>
    <row r="797" spans="1:26" ht="28.5" x14ac:dyDescent="0.2">
      <c r="A797" s="40" t="str">
        <f>Source!E362</f>
        <v>78</v>
      </c>
      <c r="B797" s="41" t="str">
        <f>Source!F362</f>
        <v>м08-02-399-02</v>
      </c>
      <c r="C797" s="41" t="str">
        <f>Source!G362</f>
        <v>Прокладка  кабеля  в коробах, сечением до 35 мм2</v>
      </c>
      <c r="D797" s="24" t="str">
        <f>Source!H362</f>
        <v>100 м</v>
      </c>
      <c r="E797" s="10">
        <f>Source!I362</f>
        <v>0.18</v>
      </c>
      <c r="F797" s="25">
        <f>Source!AL362+Source!AM362+Source!AO362</f>
        <v>50.72</v>
      </c>
      <c r="G797" s="26"/>
      <c r="H797" s="25"/>
      <c r="I797" s="26" t="str">
        <f>Source!BO362</f>
        <v/>
      </c>
      <c r="J797" s="26"/>
      <c r="K797" s="25"/>
      <c r="L797" s="27"/>
      <c r="S797">
        <f>ROUND((Source!FX362/100)*((ROUND(Source!AF362*Source!I362, 2)+ROUND(Source!AE362*Source!I362, 2))), 2)</f>
        <v>6.09</v>
      </c>
      <c r="T797">
        <f>Source!X362</f>
        <v>39.76</v>
      </c>
      <c r="U797">
        <f>ROUND((Source!FY362/100)*((ROUND(Source!AF362*Source!I362, 2)+ROUND(Source!AE362*Source!I362, 2))), 2)</f>
        <v>4.17</v>
      </c>
      <c r="V797">
        <f>Source!Y362</f>
        <v>27.2</v>
      </c>
    </row>
    <row r="798" spans="1:26" ht="14.25" x14ac:dyDescent="0.2">
      <c r="A798" s="40"/>
      <c r="B798" s="41"/>
      <c r="C798" s="41" t="s">
        <v>1378</v>
      </c>
      <c r="D798" s="24"/>
      <c r="E798" s="10"/>
      <c r="F798" s="25">
        <f>Source!AO362</f>
        <v>35.340000000000003</v>
      </c>
      <c r="G798" s="26" t="str">
        <f>Source!DG362</f>
        <v/>
      </c>
      <c r="H798" s="25">
        <f>ROUND(Source!AF362*Source!I362, 2)</f>
        <v>6.36</v>
      </c>
      <c r="I798" s="26"/>
      <c r="J798" s="26">
        <f>IF(Source!BA362&lt;&gt; 0, Source!BA362, 1)</f>
        <v>6.53</v>
      </c>
      <c r="K798" s="25">
        <f>Source!S362</f>
        <v>41.54</v>
      </c>
      <c r="L798" s="27"/>
      <c r="R798">
        <f>H798</f>
        <v>6.36</v>
      </c>
    </row>
    <row r="799" spans="1:26" ht="14.25" x14ac:dyDescent="0.2">
      <c r="A799" s="40"/>
      <c r="B799" s="41"/>
      <c r="C799" s="41" t="s">
        <v>272</v>
      </c>
      <c r="D799" s="24"/>
      <c r="E799" s="10"/>
      <c r="F799" s="25">
        <f>Source!AM362</f>
        <v>1.78</v>
      </c>
      <c r="G799" s="26" t="str">
        <f>Source!DE362</f>
        <v/>
      </c>
      <c r="H799" s="25">
        <f>ROUND(Source!AD362*Source!I362, 2)</f>
        <v>0.32</v>
      </c>
      <c r="I799" s="26"/>
      <c r="J799" s="26">
        <f>IF(Source!BB362&lt;&gt; 0, Source!BB362, 1)</f>
        <v>6.53</v>
      </c>
      <c r="K799" s="25">
        <f>Source!Q362</f>
        <v>2.09</v>
      </c>
      <c r="L799" s="27"/>
    </row>
    <row r="800" spans="1:26" ht="14.25" x14ac:dyDescent="0.2">
      <c r="A800" s="40"/>
      <c r="B800" s="41"/>
      <c r="C800" s="41" t="s">
        <v>1379</v>
      </c>
      <c r="D800" s="24"/>
      <c r="E800" s="10"/>
      <c r="F800" s="25">
        <f>Source!AN362</f>
        <v>0.26</v>
      </c>
      <c r="G800" s="26" t="str">
        <f>Source!DF362</f>
        <v/>
      </c>
      <c r="H800" s="28">
        <f>ROUND(Source!AE362*Source!I362, 2)</f>
        <v>0.05</v>
      </c>
      <c r="I800" s="26"/>
      <c r="J800" s="26">
        <f>IF(Source!BS362&lt;&gt; 0, Source!BS362, 1)</f>
        <v>6.53</v>
      </c>
      <c r="K800" s="28">
        <f>Source!R362</f>
        <v>0.31</v>
      </c>
      <c r="L800" s="27"/>
      <c r="R800">
        <f>H800</f>
        <v>0.05</v>
      </c>
    </row>
    <row r="801" spans="1:26" ht="14.25" x14ac:dyDescent="0.2">
      <c r="A801" s="40"/>
      <c r="B801" s="41"/>
      <c r="C801" s="41" t="s">
        <v>1385</v>
      </c>
      <c r="D801" s="24"/>
      <c r="E801" s="10"/>
      <c r="F801" s="25">
        <f>Source!AL362</f>
        <v>13.6</v>
      </c>
      <c r="G801" s="26" t="str">
        <f>Source!DD362</f>
        <v/>
      </c>
      <c r="H801" s="25">
        <f>ROUND(Source!AC362*Source!I362, 2)</f>
        <v>2.4500000000000002</v>
      </c>
      <c r="I801" s="26"/>
      <c r="J801" s="26">
        <f>IF(Source!BC362&lt;&gt; 0, Source!BC362, 1)</f>
        <v>6.53</v>
      </c>
      <c r="K801" s="25">
        <f>Source!P362</f>
        <v>15.99</v>
      </c>
      <c r="L801" s="27"/>
    </row>
    <row r="802" spans="1:26" ht="14.25" x14ac:dyDescent="0.2">
      <c r="A802" s="40"/>
      <c r="B802" s="41"/>
      <c r="C802" s="41" t="s">
        <v>1380</v>
      </c>
      <c r="D802" s="24" t="s">
        <v>1381</v>
      </c>
      <c r="E802" s="10">
        <f>Source!BZ362</f>
        <v>95</v>
      </c>
      <c r="F802" s="44"/>
      <c r="G802" s="26"/>
      <c r="H802" s="25">
        <f>SUM(S797:S805)</f>
        <v>6.09</v>
      </c>
      <c r="I802" s="29"/>
      <c r="J802" s="23">
        <f>Source!AT362</f>
        <v>95</v>
      </c>
      <c r="K802" s="25">
        <f>SUM(T797:T805)</f>
        <v>39.76</v>
      </c>
      <c r="L802" s="27"/>
    </row>
    <row r="803" spans="1:26" ht="14.25" x14ac:dyDescent="0.2">
      <c r="A803" s="40"/>
      <c r="B803" s="41"/>
      <c r="C803" s="41" t="s">
        <v>1382</v>
      </c>
      <c r="D803" s="24" t="s">
        <v>1381</v>
      </c>
      <c r="E803" s="10">
        <f>Source!CA362</f>
        <v>65</v>
      </c>
      <c r="F803" s="44"/>
      <c r="G803" s="26"/>
      <c r="H803" s="25">
        <f>SUM(U797:U805)</f>
        <v>4.17</v>
      </c>
      <c r="I803" s="29"/>
      <c r="J803" s="23">
        <f>Source!AU362</f>
        <v>65</v>
      </c>
      <c r="K803" s="25">
        <f>SUM(V797:V805)</f>
        <v>27.2</v>
      </c>
      <c r="L803" s="27"/>
    </row>
    <row r="804" spans="1:26" ht="14.25" x14ac:dyDescent="0.2">
      <c r="A804" s="40"/>
      <c r="B804" s="41"/>
      <c r="C804" s="41" t="s">
        <v>1383</v>
      </c>
      <c r="D804" s="24" t="s">
        <v>1384</v>
      </c>
      <c r="E804" s="10">
        <f>Source!AQ362</f>
        <v>3.76</v>
      </c>
      <c r="F804" s="25"/>
      <c r="G804" s="26" t="str">
        <f>Source!DI362</f>
        <v/>
      </c>
      <c r="H804" s="25"/>
      <c r="I804" s="26"/>
      <c r="J804" s="26"/>
      <c r="K804" s="25"/>
      <c r="L804" s="36">
        <f>Source!U362</f>
        <v>0.67679999999999996</v>
      </c>
    </row>
    <row r="805" spans="1:26" ht="85.5" x14ac:dyDescent="0.2">
      <c r="A805" s="42" t="str">
        <f>Source!E363</f>
        <v>78,1</v>
      </c>
      <c r="B805" s="43" t="str">
        <f>Source!F363</f>
        <v>21.1.06.09-0152</v>
      </c>
      <c r="C805" s="43" t="str">
        <f>Source!G363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05" s="30" t="str">
        <f>Source!H363</f>
        <v>1000 м</v>
      </c>
      <c r="E805" s="31">
        <f>Source!I363</f>
        <v>1.7999999999999999E-2</v>
      </c>
      <c r="F805" s="32">
        <f>Source!AL363+Source!AM363+Source!AO363</f>
        <v>6920.41</v>
      </c>
      <c r="G805" s="37" t="s">
        <v>3</v>
      </c>
      <c r="H805" s="32">
        <f>ROUND(Source!AC363*Source!I363, 2)+ROUND(Source!AD363*Source!I363, 2)+ROUND(Source!AF363*Source!I363, 2)</f>
        <v>124.57</v>
      </c>
      <c r="I805" s="33"/>
      <c r="J805" s="33">
        <f>IF(Source!BC363&lt;&gt; 0, Source!BC363, 1)</f>
        <v>6.53</v>
      </c>
      <c r="K805" s="32">
        <f>Source!O363</f>
        <v>813.42</v>
      </c>
      <c r="L805" s="38"/>
      <c r="S805">
        <f>ROUND((Source!FX363/100)*((ROUND(Source!AF363*Source!I363, 2)+ROUND(Source!AE363*Source!I363, 2))), 2)</f>
        <v>0</v>
      </c>
      <c r="T805">
        <f>Source!X363</f>
        <v>0</v>
      </c>
      <c r="U805">
        <f>ROUND((Source!FY363/100)*((ROUND(Source!AF363*Source!I363, 2)+ROUND(Source!AE363*Source!I363, 2))), 2)</f>
        <v>0</v>
      </c>
      <c r="V805">
        <f>Source!Y363</f>
        <v>0</v>
      </c>
      <c r="W805">
        <f>IF(Source!BI363&lt;=1,H805, 0)</f>
        <v>0</v>
      </c>
      <c r="X805">
        <f>IF(Source!BI363=2,H805, 0)</f>
        <v>124.57</v>
      </c>
      <c r="Y805">
        <f>IF(Source!BI363=3,H805, 0)</f>
        <v>0</v>
      </c>
      <c r="Z805">
        <f>IF(Source!BI363=4,H805, 0)</f>
        <v>0</v>
      </c>
    </row>
    <row r="806" spans="1:26" ht="15" x14ac:dyDescent="0.25">
      <c r="G806" s="57">
        <f>H798+H799+H801+H802+H803+SUM(H805:H805)</f>
        <v>143.95999999999998</v>
      </c>
      <c r="H806" s="57"/>
      <c r="J806" s="57">
        <f>K798+K799+K801+K802+K803+SUM(K805:K805)</f>
        <v>940</v>
      </c>
      <c r="K806" s="57"/>
      <c r="L806" s="35">
        <f>Source!U362</f>
        <v>0.67679999999999996</v>
      </c>
      <c r="O806" s="21">
        <f>G806</f>
        <v>143.95999999999998</v>
      </c>
      <c r="P806" s="21">
        <f>J806</f>
        <v>940</v>
      </c>
      <c r="Q806" s="21">
        <f>L806</f>
        <v>0.67679999999999996</v>
      </c>
      <c r="W806">
        <f>IF(Source!BI362&lt;=1,H798+H799+H801+H802+H803, 0)</f>
        <v>0</v>
      </c>
      <c r="X806">
        <f>IF(Source!BI362=2,H798+H799+H801+H802+H803, 0)</f>
        <v>19.39</v>
      </c>
      <c r="Y806">
        <f>IF(Source!BI362=3,H798+H799+H801+H802+H803, 0)</f>
        <v>0</v>
      </c>
      <c r="Z806">
        <f>IF(Source!BI362=4,H798+H799+H801+H802+H803, 0)</f>
        <v>0</v>
      </c>
    </row>
    <row r="807" spans="1:26" ht="28.5" x14ac:dyDescent="0.2">
      <c r="A807" s="40" t="str">
        <f>Source!E364</f>
        <v>79</v>
      </c>
      <c r="B807" s="41" t="str">
        <f>Source!F364</f>
        <v>м08-10-010-01</v>
      </c>
      <c r="C807" s="41" t="str">
        <f>Source!G364</f>
        <v>Прокладка труб гофрированных ПВХ для защиты проводов и кабелей</v>
      </c>
      <c r="D807" s="24" t="str">
        <f>Source!H364</f>
        <v>100 м</v>
      </c>
      <c r="E807" s="10">
        <f>Source!I364</f>
        <v>0.92</v>
      </c>
      <c r="F807" s="25">
        <f>Source!AL364+Source!AM364+Source!AO364</f>
        <v>156.32999999999998</v>
      </c>
      <c r="G807" s="26"/>
      <c r="H807" s="25"/>
      <c r="I807" s="26" t="str">
        <f>Source!BO364</f>
        <v/>
      </c>
      <c r="J807" s="26"/>
      <c r="K807" s="25"/>
      <c r="L807" s="27"/>
      <c r="S807">
        <f>ROUND((Source!FX364/100)*((ROUND(Source!AF364*Source!I364, 2)+ROUND(Source!AE364*Source!I364, 2))), 2)</f>
        <v>121.96</v>
      </c>
      <c r="T807">
        <f>Source!X364</f>
        <v>796.39</v>
      </c>
      <c r="U807">
        <f>ROUND((Source!FY364/100)*((ROUND(Source!AF364*Source!I364, 2)+ROUND(Source!AE364*Source!I364, 2))), 2)</f>
        <v>83.45</v>
      </c>
      <c r="V807">
        <f>Source!Y364</f>
        <v>544.9</v>
      </c>
    </row>
    <row r="808" spans="1:26" ht="14.25" x14ac:dyDescent="0.2">
      <c r="A808" s="40"/>
      <c r="B808" s="41"/>
      <c r="C808" s="41" t="s">
        <v>1378</v>
      </c>
      <c r="D808" s="24"/>
      <c r="E808" s="10"/>
      <c r="F808" s="25">
        <f>Source!AO364</f>
        <v>139.54</v>
      </c>
      <c r="G808" s="26" t="str">
        <f>Source!DG364</f>
        <v/>
      </c>
      <c r="H808" s="25">
        <f>ROUND(Source!AF364*Source!I364, 2)</f>
        <v>128.38</v>
      </c>
      <c r="I808" s="26"/>
      <c r="J808" s="26">
        <f>IF(Source!BA364&lt;&gt; 0, Source!BA364, 1)</f>
        <v>6.53</v>
      </c>
      <c r="K808" s="25">
        <f>Source!S364</f>
        <v>838.3</v>
      </c>
      <c r="L808" s="27"/>
      <c r="R808">
        <f>H808</f>
        <v>128.38</v>
      </c>
    </row>
    <row r="809" spans="1:26" ht="14.25" x14ac:dyDescent="0.2">
      <c r="A809" s="40"/>
      <c r="B809" s="41"/>
      <c r="C809" s="41" t="s">
        <v>1385</v>
      </c>
      <c r="D809" s="24"/>
      <c r="E809" s="10"/>
      <c r="F809" s="25">
        <f>Source!AL364</f>
        <v>16.79</v>
      </c>
      <c r="G809" s="26" t="str">
        <f>Source!DD364</f>
        <v/>
      </c>
      <c r="H809" s="25">
        <f>ROUND(Source!AC364*Source!I364, 2)</f>
        <v>15.45</v>
      </c>
      <c r="I809" s="26"/>
      <c r="J809" s="26">
        <f>IF(Source!BC364&lt;&gt; 0, Source!BC364, 1)</f>
        <v>6.53</v>
      </c>
      <c r="K809" s="25">
        <f>Source!P364</f>
        <v>100.87</v>
      </c>
      <c r="L809" s="27"/>
    </row>
    <row r="810" spans="1:26" ht="14.25" x14ac:dyDescent="0.2">
      <c r="A810" s="40"/>
      <c r="B810" s="41"/>
      <c r="C810" s="41" t="s">
        <v>1380</v>
      </c>
      <c r="D810" s="24" t="s">
        <v>1381</v>
      </c>
      <c r="E810" s="10">
        <f>Source!BZ364</f>
        <v>95</v>
      </c>
      <c r="F810" s="44"/>
      <c r="G810" s="26"/>
      <c r="H810" s="25">
        <f>SUM(S807:S813)</f>
        <v>121.96</v>
      </c>
      <c r="I810" s="29"/>
      <c r="J810" s="23">
        <f>Source!AT364</f>
        <v>95</v>
      </c>
      <c r="K810" s="25">
        <f>SUM(T807:T813)</f>
        <v>796.39</v>
      </c>
      <c r="L810" s="27"/>
    </row>
    <row r="811" spans="1:26" ht="14.25" x14ac:dyDescent="0.2">
      <c r="A811" s="40"/>
      <c r="B811" s="41"/>
      <c r="C811" s="41" t="s">
        <v>1382</v>
      </c>
      <c r="D811" s="24" t="s">
        <v>1381</v>
      </c>
      <c r="E811" s="10">
        <f>Source!CA364</f>
        <v>65</v>
      </c>
      <c r="F811" s="44"/>
      <c r="G811" s="26"/>
      <c r="H811" s="25">
        <f>SUM(U807:U813)</f>
        <v>83.45</v>
      </c>
      <c r="I811" s="29"/>
      <c r="J811" s="23">
        <f>Source!AU364</f>
        <v>65</v>
      </c>
      <c r="K811" s="25">
        <f>SUM(V807:V813)</f>
        <v>544.9</v>
      </c>
      <c r="L811" s="27"/>
    </row>
    <row r="812" spans="1:26" ht="14.25" x14ac:dyDescent="0.2">
      <c r="A812" s="40"/>
      <c r="B812" s="41"/>
      <c r="C812" s="41" t="s">
        <v>1383</v>
      </c>
      <c r="D812" s="24" t="s">
        <v>1384</v>
      </c>
      <c r="E812" s="10">
        <f>Source!AQ364</f>
        <v>15.2</v>
      </c>
      <c r="F812" s="25"/>
      <c r="G812" s="26" t="str">
        <f>Source!DI364</f>
        <v/>
      </c>
      <c r="H812" s="25"/>
      <c r="I812" s="26"/>
      <c r="J812" s="26"/>
      <c r="K812" s="25"/>
      <c r="L812" s="36">
        <f>Source!U364</f>
        <v>13.984</v>
      </c>
    </row>
    <row r="813" spans="1:26" ht="42.75" x14ac:dyDescent="0.2">
      <c r="A813" s="42" t="str">
        <f>Source!E365</f>
        <v>79,1</v>
      </c>
      <c r="B813" s="43" t="str">
        <f>Source!F365</f>
        <v>24.3.01.02-0021</v>
      </c>
      <c r="C813" s="43" t="str">
        <f>Source!G365</f>
        <v>Трубы гибкие гофрированные легкие из самозатухающего ПВХ (IP55) DKC серии FL, с зондом, диаметром 16 мм</v>
      </c>
      <c r="D813" s="30" t="str">
        <f>Source!H365</f>
        <v>10 м</v>
      </c>
      <c r="E813" s="31">
        <f>Source!I365</f>
        <v>9.1999999999999993</v>
      </c>
      <c r="F813" s="32">
        <f>Source!AL365+Source!AM365+Source!AO365</f>
        <v>16.11</v>
      </c>
      <c r="G813" s="37" t="s">
        <v>3</v>
      </c>
      <c r="H813" s="32">
        <f>ROUND(Source!AC365*Source!I365, 2)+ROUND(Source!AD365*Source!I365, 2)+ROUND(Source!AF365*Source!I365, 2)</f>
        <v>148.21</v>
      </c>
      <c r="I813" s="33"/>
      <c r="J813" s="33">
        <f>IF(Source!BC365&lt;&gt; 0, Source!BC365, 1)</f>
        <v>6.53</v>
      </c>
      <c r="K813" s="32">
        <f>Source!O365</f>
        <v>967.82</v>
      </c>
      <c r="L813" s="38"/>
      <c r="S813">
        <f>ROUND((Source!FX365/100)*((ROUND(Source!AF365*Source!I365, 2)+ROUND(Source!AE365*Source!I365, 2))), 2)</f>
        <v>0</v>
      </c>
      <c r="T813">
        <f>Source!X365</f>
        <v>0</v>
      </c>
      <c r="U813">
        <f>ROUND((Source!FY365/100)*((ROUND(Source!AF365*Source!I365, 2)+ROUND(Source!AE365*Source!I365, 2))), 2)</f>
        <v>0</v>
      </c>
      <c r="V813">
        <f>Source!Y365</f>
        <v>0</v>
      </c>
      <c r="W813">
        <f>IF(Source!BI365&lt;=1,H813, 0)</f>
        <v>0</v>
      </c>
      <c r="X813">
        <f>IF(Source!BI365=2,H813, 0)</f>
        <v>148.21</v>
      </c>
      <c r="Y813">
        <f>IF(Source!BI365=3,H813, 0)</f>
        <v>0</v>
      </c>
      <c r="Z813">
        <f>IF(Source!BI365=4,H813, 0)</f>
        <v>0</v>
      </c>
    </row>
    <row r="814" spans="1:26" ht="15" x14ac:dyDescent="0.25">
      <c r="G814" s="57">
        <f>H808+H809+H810+H811+SUM(H813:H813)</f>
        <v>497.44999999999993</v>
      </c>
      <c r="H814" s="57"/>
      <c r="J814" s="57">
        <f>K808+K809+K810+K811+SUM(K813:K813)</f>
        <v>3248.28</v>
      </c>
      <c r="K814" s="57"/>
      <c r="L814" s="35">
        <f>Source!U364</f>
        <v>13.984</v>
      </c>
      <c r="O814" s="21">
        <f>G814</f>
        <v>497.44999999999993</v>
      </c>
      <c r="P814" s="21">
        <f>J814</f>
        <v>3248.28</v>
      </c>
      <c r="Q814" s="21">
        <f>L814</f>
        <v>13.984</v>
      </c>
      <c r="W814">
        <f>IF(Source!BI364&lt;=1,H808+H809+H810+H811, 0)</f>
        <v>0</v>
      </c>
      <c r="X814">
        <f>IF(Source!BI364=2,H808+H809+H810+H811, 0)</f>
        <v>349.23999999999995</v>
      </c>
      <c r="Y814">
        <f>IF(Source!BI364=3,H808+H809+H810+H811, 0)</f>
        <v>0</v>
      </c>
      <c r="Z814">
        <f>IF(Source!BI364=4,H808+H809+H810+H811, 0)</f>
        <v>0</v>
      </c>
    </row>
    <row r="815" spans="1:26" ht="71.25" x14ac:dyDescent="0.2">
      <c r="A815" s="40" t="str">
        <f>Source!E366</f>
        <v>80</v>
      </c>
      <c r="B815" s="41" t="str">
        <f>Source!F366</f>
        <v>м08-02-412-03</v>
      </c>
      <c r="C815" s="41" t="str">
        <f>Source!G366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15" s="24" t="str">
        <f>Source!H366</f>
        <v>100 м</v>
      </c>
      <c r="E815" s="10">
        <f>Source!I366</f>
        <v>0.92</v>
      </c>
      <c r="F815" s="25">
        <f>Source!AL366+Source!AM366+Source!AO366</f>
        <v>87.15</v>
      </c>
      <c r="G815" s="26"/>
      <c r="H815" s="25"/>
      <c r="I815" s="26" t="str">
        <f>Source!BO366</f>
        <v/>
      </c>
      <c r="J815" s="26"/>
      <c r="K815" s="25"/>
      <c r="L815" s="27"/>
      <c r="S815">
        <f>ROUND((Source!FX366/100)*((ROUND(Source!AF366*Source!I366, 2)+ROUND(Source!AE366*Source!I366, 2))), 2)</f>
        <v>52.35</v>
      </c>
      <c r="T815">
        <f>Source!X366</f>
        <v>341.81</v>
      </c>
      <c r="U815">
        <f>ROUND((Source!FY366/100)*((ROUND(Source!AF366*Source!I366, 2)+ROUND(Source!AE366*Source!I366, 2))), 2)</f>
        <v>35.82</v>
      </c>
      <c r="V815">
        <f>Source!Y366</f>
        <v>233.87</v>
      </c>
    </row>
    <row r="816" spans="1:26" ht="14.25" x14ac:dyDescent="0.2">
      <c r="A816" s="40"/>
      <c r="B816" s="41"/>
      <c r="C816" s="41" t="s">
        <v>1378</v>
      </c>
      <c r="D816" s="24"/>
      <c r="E816" s="10"/>
      <c r="F816" s="25">
        <f>Source!AO366</f>
        <v>59.13</v>
      </c>
      <c r="G816" s="26" t="str">
        <f>Source!DG366</f>
        <v/>
      </c>
      <c r="H816" s="25">
        <f>ROUND(Source!AF366*Source!I366, 2)</f>
        <v>54.4</v>
      </c>
      <c r="I816" s="26"/>
      <c r="J816" s="26">
        <f>IF(Source!BA366&lt;&gt; 0, Source!BA366, 1)</f>
        <v>6.53</v>
      </c>
      <c r="K816" s="25">
        <f>Source!S366</f>
        <v>355.23</v>
      </c>
      <c r="L816" s="27"/>
      <c r="R816">
        <f>H816</f>
        <v>54.4</v>
      </c>
    </row>
    <row r="817" spans="1:26" ht="14.25" x14ac:dyDescent="0.2">
      <c r="A817" s="40"/>
      <c r="B817" s="41"/>
      <c r="C817" s="41" t="s">
        <v>272</v>
      </c>
      <c r="D817" s="24"/>
      <c r="E817" s="10"/>
      <c r="F817" s="25">
        <f>Source!AM366</f>
        <v>5.33</v>
      </c>
      <c r="G817" s="26" t="str">
        <f>Source!DE366</f>
        <v/>
      </c>
      <c r="H817" s="25">
        <f>ROUND(Source!AD366*Source!I366, 2)</f>
        <v>4.9000000000000004</v>
      </c>
      <c r="I817" s="26"/>
      <c r="J817" s="26">
        <f>IF(Source!BB366&lt;&gt; 0, Source!BB366, 1)</f>
        <v>6.53</v>
      </c>
      <c r="K817" s="25">
        <f>Source!Q366</f>
        <v>32.020000000000003</v>
      </c>
      <c r="L817" s="27"/>
    </row>
    <row r="818" spans="1:26" ht="14.25" x14ac:dyDescent="0.2">
      <c r="A818" s="40"/>
      <c r="B818" s="41"/>
      <c r="C818" s="41" t="s">
        <v>1379</v>
      </c>
      <c r="D818" s="24"/>
      <c r="E818" s="10"/>
      <c r="F818" s="25">
        <f>Source!AN366</f>
        <v>0.76</v>
      </c>
      <c r="G818" s="26" t="str">
        <f>Source!DF366</f>
        <v/>
      </c>
      <c r="H818" s="28">
        <f>ROUND(Source!AE366*Source!I366, 2)</f>
        <v>0.7</v>
      </c>
      <c r="I818" s="26"/>
      <c r="J818" s="26">
        <f>IF(Source!BS366&lt;&gt; 0, Source!BS366, 1)</f>
        <v>6.53</v>
      </c>
      <c r="K818" s="28">
        <f>Source!R366</f>
        <v>4.57</v>
      </c>
      <c r="L818" s="27"/>
      <c r="R818">
        <f>H818</f>
        <v>0.7</v>
      </c>
    </row>
    <row r="819" spans="1:26" ht="14.25" x14ac:dyDescent="0.2">
      <c r="A819" s="40"/>
      <c r="B819" s="41"/>
      <c r="C819" s="41" t="s">
        <v>1385</v>
      </c>
      <c r="D819" s="24"/>
      <c r="E819" s="10"/>
      <c r="F819" s="25">
        <f>Source!AL366</f>
        <v>22.69</v>
      </c>
      <c r="G819" s="26" t="str">
        <f>Source!DD366</f>
        <v/>
      </c>
      <c r="H819" s="25">
        <f>ROUND(Source!AC366*Source!I366, 2)</f>
        <v>20.87</v>
      </c>
      <c r="I819" s="26"/>
      <c r="J819" s="26">
        <f>IF(Source!BC366&lt;&gt; 0, Source!BC366, 1)</f>
        <v>6.53</v>
      </c>
      <c r="K819" s="25">
        <f>Source!P366</f>
        <v>136.31</v>
      </c>
      <c r="L819" s="27"/>
    </row>
    <row r="820" spans="1:26" ht="14.25" x14ac:dyDescent="0.2">
      <c r="A820" s="40"/>
      <c r="B820" s="41"/>
      <c r="C820" s="41" t="s">
        <v>1380</v>
      </c>
      <c r="D820" s="24" t="s">
        <v>1381</v>
      </c>
      <c r="E820" s="10">
        <f>Source!BZ366</f>
        <v>95</v>
      </c>
      <c r="F820" s="44"/>
      <c r="G820" s="26"/>
      <c r="H820" s="25">
        <f>SUM(S815:S823)</f>
        <v>52.35</v>
      </c>
      <c r="I820" s="29"/>
      <c r="J820" s="23">
        <f>Source!AT366</f>
        <v>95</v>
      </c>
      <c r="K820" s="25">
        <f>SUM(T815:T823)</f>
        <v>341.81</v>
      </c>
      <c r="L820" s="27"/>
    </row>
    <row r="821" spans="1:26" ht="14.25" x14ac:dyDescent="0.2">
      <c r="A821" s="40"/>
      <c r="B821" s="41"/>
      <c r="C821" s="41" t="s">
        <v>1382</v>
      </c>
      <c r="D821" s="24" t="s">
        <v>1381</v>
      </c>
      <c r="E821" s="10">
        <f>Source!CA366</f>
        <v>65</v>
      </c>
      <c r="F821" s="44"/>
      <c r="G821" s="26"/>
      <c r="H821" s="25">
        <f>SUM(U815:U823)</f>
        <v>35.82</v>
      </c>
      <c r="I821" s="29"/>
      <c r="J821" s="23">
        <f>Source!AU366</f>
        <v>65</v>
      </c>
      <c r="K821" s="25">
        <f>SUM(V815:V823)</f>
        <v>233.87</v>
      </c>
      <c r="L821" s="27"/>
    </row>
    <row r="822" spans="1:26" ht="14.25" x14ac:dyDescent="0.2">
      <c r="A822" s="40"/>
      <c r="B822" s="41"/>
      <c r="C822" s="41" t="s">
        <v>1383</v>
      </c>
      <c r="D822" s="24" t="s">
        <v>1384</v>
      </c>
      <c r="E822" s="10">
        <f>Source!AQ366</f>
        <v>6.29</v>
      </c>
      <c r="F822" s="25"/>
      <c r="G822" s="26" t="str">
        <f>Source!DI366</f>
        <v/>
      </c>
      <c r="H822" s="25"/>
      <c r="I822" s="26"/>
      <c r="J822" s="26"/>
      <c r="K822" s="25"/>
      <c r="L822" s="36">
        <f>Source!U366</f>
        <v>5.7868000000000004</v>
      </c>
    </row>
    <row r="823" spans="1:26" ht="85.5" x14ac:dyDescent="0.2">
      <c r="A823" s="42" t="str">
        <f>Source!E367</f>
        <v>80,1</v>
      </c>
      <c r="B823" s="43" t="str">
        <f>Source!F367</f>
        <v>21.1.06.09-0152</v>
      </c>
      <c r="C823" s="43" t="str">
        <f>Source!G367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23" s="30" t="str">
        <f>Source!H367</f>
        <v>1000 м</v>
      </c>
      <c r="E823" s="31">
        <f>Source!I367</f>
        <v>9.1999999999999998E-2</v>
      </c>
      <c r="F823" s="32">
        <f>Source!AL367+Source!AM367+Source!AO367</f>
        <v>6920.41</v>
      </c>
      <c r="G823" s="37" t="s">
        <v>3</v>
      </c>
      <c r="H823" s="32">
        <f>ROUND(Source!AC367*Source!I367, 2)+ROUND(Source!AD367*Source!I367, 2)+ROUND(Source!AF367*Source!I367, 2)</f>
        <v>636.67999999999995</v>
      </c>
      <c r="I823" s="33"/>
      <c r="J823" s="33">
        <f>IF(Source!BC367&lt;&gt; 0, Source!BC367, 1)</f>
        <v>6.53</v>
      </c>
      <c r="K823" s="32">
        <f>Source!O367</f>
        <v>4157.51</v>
      </c>
      <c r="L823" s="38"/>
      <c r="S823">
        <f>ROUND((Source!FX367/100)*((ROUND(Source!AF367*Source!I367, 2)+ROUND(Source!AE367*Source!I367, 2))), 2)</f>
        <v>0</v>
      </c>
      <c r="T823">
        <f>Source!X367</f>
        <v>0</v>
      </c>
      <c r="U823">
        <f>ROUND((Source!FY367/100)*((ROUND(Source!AF367*Source!I367, 2)+ROUND(Source!AE367*Source!I367, 2))), 2)</f>
        <v>0</v>
      </c>
      <c r="V823">
        <f>Source!Y367</f>
        <v>0</v>
      </c>
      <c r="W823">
        <f>IF(Source!BI367&lt;=1,H823, 0)</f>
        <v>0</v>
      </c>
      <c r="X823">
        <f>IF(Source!BI367=2,H823, 0)</f>
        <v>636.67999999999995</v>
      </c>
      <c r="Y823">
        <f>IF(Source!BI367=3,H823, 0)</f>
        <v>0</v>
      </c>
      <c r="Z823">
        <f>IF(Source!BI367=4,H823, 0)</f>
        <v>0</v>
      </c>
    </row>
    <row r="824" spans="1:26" ht="15" x14ac:dyDescent="0.25">
      <c r="G824" s="57">
        <f>H816+H817+H819+H820+H821+SUM(H823:H823)</f>
        <v>805.02</v>
      </c>
      <c r="H824" s="57"/>
      <c r="J824" s="57">
        <f>K816+K817+K819+K820+K821+SUM(K823:K823)</f>
        <v>5256.75</v>
      </c>
      <c r="K824" s="57"/>
      <c r="L824" s="35">
        <f>Source!U366</f>
        <v>5.7868000000000004</v>
      </c>
      <c r="O824" s="21">
        <f>G824</f>
        <v>805.02</v>
      </c>
      <c r="P824" s="21">
        <f>J824</f>
        <v>5256.75</v>
      </c>
      <c r="Q824" s="21">
        <f>L824</f>
        <v>5.7868000000000004</v>
      </c>
      <c r="W824">
        <f>IF(Source!BI366&lt;=1,H816+H817+H819+H820+H821, 0)</f>
        <v>0</v>
      </c>
      <c r="X824">
        <f>IF(Source!BI366=2,H816+H817+H819+H820+H821, 0)</f>
        <v>168.34</v>
      </c>
      <c r="Y824">
        <f>IF(Source!BI366=3,H816+H817+H819+H820+H821, 0)</f>
        <v>0</v>
      </c>
      <c r="Z824">
        <f>IF(Source!BI366=4,H816+H817+H819+H820+H821, 0)</f>
        <v>0</v>
      </c>
    </row>
    <row r="825" spans="1:26" ht="42.75" x14ac:dyDescent="0.2">
      <c r="A825" s="40" t="str">
        <f>Source!E368</f>
        <v>81</v>
      </c>
      <c r="B825" s="41" t="str">
        <f>Source!F368</f>
        <v>м08-03-591-01</v>
      </c>
      <c r="C825" s="41" t="str">
        <f>Source!G368</f>
        <v>Установкак выключателя одноклавишного  неутопленного типа при открытой проводке</v>
      </c>
      <c r="D825" s="24" t="str">
        <f>Source!H368</f>
        <v>100 ШТ</v>
      </c>
      <c r="E825" s="10">
        <f>Source!I368</f>
        <v>0.04</v>
      </c>
      <c r="F825" s="25">
        <f>Source!AL368+Source!AM368+Source!AO368</f>
        <v>423.97</v>
      </c>
      <c r="G825" s="26"/>
      <c r="H825" s="25"/>
      <c r="I825" s="26" t="str">
        <f>Source!BO368</f>
        <v/>
      </c>
      <c r="J825" s="26"/>
      <c r="K825" s="25"/>
      <c r="L825" s="27"/>
      <c r="S825">
        <f>ROUND((Source!FX368/100)*((ROUND(Source!AF368*Source!I368, 2)+ROUND(Source!AE368*Source!I368, 2))), 2)</f>
        <v>11.94</v>
      </c>
      <c r="T825">
        <f>Source!X368</f>
        <v>77.95</v>
      </c>
      <c r="U825">
        <f>ROUND((Source!FY368/100)*((ROUND(Source!AF368*Source!I368, 2)+ROUND(Source!AE368*Source!I368, 2))), 2)</f>
        <v>8.17</v>
      </c>
      <c r="V825">
        <f>Source!Y368</f>
        <v>53.33</v>
      </c>
    </row>
    <row r="826" spans="1:26" ht="14.25" x14ac:dyDescent="0.2">
      <c r="A826" s="40"/>
      <c r="B826" s="41"/>
      <c r="C826" s="41" t="s">
        <v>1378</v>
      </c>
      <c r="D826" s="24"/>
      <c r="E826" s="10"/>
      <c r="F826" s="25">
        <f>Source!AO368</f>
        <v>313.47000000000003</v>
      </c>
      <c r="G826" s="26" t="str">
        <f>Source!DG368</f>
        <v/>
      </c>
      <c r="H826" s="25">
        <f>ROUND(Source!AF368*Source!I368, 2)</f>
        <v>12.54</v>
      </c>
      <c r="I826" s="26"/>
      <c r="J826" s="26">
        <f>IF(Source!BA368&lt;&gt; 0, Source!BA368, 1)</f>
        <v>6.53</v>
      </c>
      <c r="K826" s="25">
        <f>Source!S368</f>
        <v>81.88</v>
      </c>
      <c r="L826" s="27"/>
      <c r="R826">
        <f>H826</f>
        <v>12.54</v>
      </c>
    </row>
    <row r="827" spans="1:26" ht="14.25" x14ac:dyDescent="0.2">
      <c r="A827" s="40"/>
      <c r="B827" s="41"/>
      <c r="C827" s="41" t="s">
        <v>272</v>
      </c>
      <c r="D827" s="24"/>
      <c r="E827" s="10"/>
      <c r="F827" s="25">
        <f>Source!AM368</f>
        <v>4.67</v>
      </c>
      <c r="G827" s="26" t="str">
        <f>Source!DE368</f>
        <v/>
      </c>
      <c r="H827" s="25">
        <f>ROUND(Source!AD368*Source!I368, 2)</f>
        <v>0.19</v>
      </c>
      <c r="I827" s="26"/>
      <c r="J827" s="26">
        <f>IF(Source!BB368&lt;&gt; 0, Source!BB368, 1)</f>
        <v>6.53</v>
      </c>
      <c r="K827" s="25">
        <f>Source!Q368</f>
        <v>1.22</v>
      </c>
      <c r="L827" s="27"/>
    </row>
    <row r="828" spans="1:26" ht="14.25" x14ac:dyDescent="0.2">
      <c r="A828" s="40"/>
      <c r="B828" s="41"/>
      <c r="C828" s="41" t="s">
        <v>1379</v>
      </c>
      <c r="D828" s="24"/>
      <c r="E828" s="10"/>
      <c r="F828" s="25">
        <f>Source!AN368</f>
        <v>0.64</v>
      </c>
      <c r="G828" s="26" t="str">
        <f>Source!DF368</f>
        <v/>
      </c>
      <c r="H828" s="28">
        <f>ROUND(Source!AE368*Source!I368, 2)</f>
        <v>0.03</v>
      </c>
      <c r="I828" s="26"/>
      <c r="J828" s="26">
        <f>IF(Source!BS368&lt;&gt; 0, Source!BS368, 1)</f>
        <v>6.53</v>
      </c>
      <c r="K828" s="28">
        <f>Source!R368</f>
        <v>0.17</v>
      </c>
      <c r="L828" s="27"/>
      <c r="R828">
        <f>H828</f>
        <v>0.03</v>
      </c>
    </row>
    <row r="829" spans="1:26" ht="14.25" x14ac:dyDescent="0.2">
      <c r="A829" s="40"/>
      <c r="B829" s="41"/>
      <c r="C829" s="41" t="s">
        <v>1385</v>
      </c>
      <c r="D829" s="24"/>
      <c r="E829" s="10"/>
      <c r="F829" s="25">
        <f>Source!AL368</f>
        <v>105.83</v>
      </c>
      <c r="G829" s="26" t="str">
        <f>Source!DD368</f>
        <v/>
      </c>
      <c r="H829" s="25">
        <f>ROUND(Source!AC368*Source!I368, 2)</f>
        <v>4.2300000000000004</v>
      </c>
      <c r="I829" s="26"/>
      <c r="J829" s="26">
        <f>IF(Source!BC368&lt;&gt; 0, Source!BC368, 1)</f>
        <v>6.53</v>
      </c>
      <c r="K829" s="25">
        <f>Source!P368</f>
        <v>27.64</v>
      </c>
      <c r="L829" s="27"/>
    </row>
    <row r="830" spans="1:26" ht="14.25" x14ac:dyDescent="0.2">
      <c r="A830" s="40"/>
      <c r="B830" s="41"/>
      <c r="C830" s="41" t="s">
        <v>1380</v>
      </c>
      <c r="D830" s="24" t="s">
        <v>1381</v>
      </c>
      <c r="E830" s="10">
        <f>Source!BZ368</f>
        <v>95</v>
      </c>
      <c r="F830" s="44"/>
      <c r="G830" s="26"/>
      <c r="H830" s="25">
        <f>SUM(S825:S833)</f>
        <v>11.94</v>
      </c>
      <c r="I830" s="29"/>
      <c r="J830" s="23">
        <f>Source!AT368</f>
        <v>95</v>
      </c>
      <c r="K830" s="25">
        <f>SUM(T825:T833)</f>
        <v>77.95</v>
      </c>
      <c r="L830" s="27"/>
    </row>
    <row r="831" spans="1:26" ht="14.25" x14ac:dyDescent="0.2">
      <c r="A831" s="40"/>
      <c r="B831" s="41"/>
      <c r="C831" s="41" t="s">
        <v>1382</v>
      </c>
      <c r="D831" s="24" t="s">
        <v>1381</v>
      </c>
      <c r="E831" s="10">
        <f>Source!CA368</f>
        <v>65</v>
      </c>
      <c r="F831" s="44"/>
      <c r="G831" s="26"/>
      <c r="H831" s="25">
        <f>SUM(U825:U833)</f>
        <v>8.17</v>
      </c>
      <c r="I831" s="29"/>
      <c r="J831" s="23">
        <f>Source!AU368</f>
        <v>65</v>
      </c>
      <c r="K831" s="25">
        <f>SUM(V825:V833)</f>
        <v>53.33</v>
      </c>
      <c r="L831" s="27"/>
    </row>
    <row r="832" spans="1:26" ht="14.25" x14ac:dyDescent="0.2">
      <c r="A832" s="40"/>
      <c r="B832" s="41"/>
      <c r="C832" s="41" t="s">
        <v>1383</v>
      </c>
      <c r="D832" s="24" t="s">
        <v>1384</v>
      </c>
      <c r="E832" s="10">
        <f>Source!AQ368</f>
        <v>31.6</v>
      </c>
      <c r="F832" s="25"/>
      <c r="G832" s="26" t="str">
        <f>Source!DI368</f>
        <v/>
      </c>
      <c r="H832" s="25"/>
      <c r="I832" s="26"/>
      <c r="J832" s="26"/>
      <c r="K832" s="25"/>
      <c r="L832" s="36">
        <f>Source!U368</f>
        <v>1.264</v>
      </c>
    </row>
    <row r="833" spans="1:26" ht="57" x14ac:dyDescent="0.2">
      <c r="A833" s="42" t="str">
        <f>Source!E369</f>
        <v>81,1</v>
      </c>
      <c r="B833" s="43" t="str">
        <f>Source!F369</f>
        <v>20.4.01.01-0023</v>
      </c>
      <c r="C833" s="43" t="str">
        <f>Source!G369</f>
        <v>Выключатель одноклавишный брызгозащищенный для открытой проводки, марка werker galant wl15-01-02 ip44</v>
      </c>
      <c r="D833" s="30" t="str">
        <f>Source!H369</f>
        <v>10 шт.</v>
      </c>
      <c r="E833" s="31">
        <f>Source!I369</f>
        <v>0.4</v>
      </c>
      <c r="F833" s="32">
        <f>Source!AL369+Source!AM369+Source!AO369</f>
        <v>44.7</v>
      </c>
      <c r="G833" s="37" t="s">
        <v>3</v>
      </c>
      <c r="H833" s="32">
        <f>ROUND(Source!AC369*Source!I369, 2)+ROUND(Source!AD369*Source!I369, 2)+ROUND(Source!AF369*Source!I369, 2)</f>
        <v>17.88</v>
      </c>
      <c r="I833" s="33"/>
      <c r="J833" s="33">
        <f>IF(Source!BC369&lt;&gt; 0, Source!BC369, 1)</f>
        <v>6.53</v>
      </c>
      <c r="K833" s="32">
        <f>Source!O369</f>
        <v>116.76</v>
      </c>
      <c r="L833" s="38"/>
      <c r="S833">
        <f>ROUND((Source!FX369/100)*((ROUND(Source!AF369*Source!I369, 2)+ROUND(Source!AE369*Source!I369, 2))), 2)</f>
        <v>0</v>
      </c>
      <c r="T833">
        <f>Source!X369</f>
        <v>0</v>
      </c>
      <c r="U833">
        <f>ROUND((Source!FY369/100)*((ROUND(Source!AF369*Source!I369, 2)+ROUND(Source!AE369*Source!I369, 2))), 2)</f>
        <v>0</v>
      </c>
      <c r="V833">
        <f>Source!Y369</f>
        <v>0</v>
      </c>
      <c r="W833">
        <f>IF(Source!BI369&lt;=1,H833, 0)</f>
        <v>0</v>
      </c>
      <c r="X833">
        <f>IF(Source!BI369=2,H833, 0)</f>
        <v>17.88</v>
      </c>
      <c r="Y833">
        <f>IF(Source!BI369=3,H833, 0)</f>
        <v>0</v>
      </c>
      <c r="Z833">
        <f>IF(Source!BI369=4,H833, 0)</f>
        <v>0</v>
      </c>
    </row>
    <row r="834" spans="1:26" ht="15" x14ac:dyDescent="0.25">
      <c r="G834" s="57">
        <f>H826+H827+H829+H830+H831+SUM(H833:H833)</f>
        <v>54.95</v>
      </c>
      <c r="H834" s="57"/>
      <c r="J834" s="57">
        <f>K826+K827+K829+K830+K831+SUM(K833:K833)</f>
        <v>358.78</v>
      </c>
      <c r="K834" s="57"/>
      <c r="L834" s="35">
        <f>Source!U368</f>
        <v>1.264</v>
      </c>
      <c r="O834" s="21">
        <f>G834</f>
        <v>54.95</v>
      </c>
      <c r="P834" s="21">
        <f>J834</f>
        <v>358.78</v>
      </c>
      <c r="Q834" s="21">
        <f>L834</f>
        <v>1.264</v>
      </c>
      <c r="W834">
        <f>IF(Source!BI368&lt;=1,H826+H827+H829+H830+H831, 0)</f>
        <v>0</v>
      </c>
      <c r="X834">
        <f>IF(Source!BI368=2,H826+H827+H829+H830+H831, 0)</f>
        <v>37.07</v>
      </c>
      <c r="Y834">
        <f>IF(Source!BI368=3,H826+H827+H829+H830+H831, 0)</f>
        <v>0</v>
      </c>
      <c r="Z834">
        <f>IF(Source!BI368=4,H826+H827+H829+H830+H831, 0)</f>
        <v>0</v>
      </c>
    </row>
    <row r="835" spans="1:26" ht="42.75" x14ac:dyDescent="0.2">
      <c r="A835" s="40" t="str">
        <f>Source!E370</f>
        <v>82</v>
      </c>
      <c r="B835" s="41" t="str">
        <f>Source!F370</f>
        <v>м08-03-591-10</v>
      </c>
      <c r="C835" s="41" t="str">
        <f>Source!G370</f>
        <v>Установка розеток штепсельная полугерметическая и герметическая schneider</v>
      </c>
      <c r="D835" s="24" t="str">
        <f>Source!H370</f>
        <v>100 ШТ</v>
      </c>
      <c r="E835" s="10">
        <f>Source!I370</f>
        <v>0.02</v>
      </c>
      <c r="F835" s="25">
        <f>Source!AL370+Source!AM370+Source!AO370</f>
        <v>770.34999999999991</v>
      </c>
      <c r="G835" s="26"/>
      <c r="H835" s="25"/>
      <c r="I835" s="26" t="str">
        <f>Source!BO370</f>
        <v/>
      </c>
      <c r="J835" s="26"/>
      <c r="K835" s="25"/>
      <c r="L835" s="27"/>
      <c r="S835">
        <f>ROUND((Source!FX370/100)*((ROUND(Source!AF370*Source!I370, 2)+ROUND(Source!AE370*Source!I370, 2))), 2)</f>
        <v>11.51</v>
      </c>
      <c r="T835">
        <f>Source!X370</f>
        <v>75.17</v>
      </c>
      <c r="U835">
        <f>ROUND((Source!FY370/100)*((ROUND(Source!AF370*Source!I370, 2)+ROUND(Source!AE370*Source!I370, 2))), 2)</f>
        <v>7.88</v>
      </c>
      <c r="V835">
        <f>Source!Y370</f>
        <v>51.43</v>
      </c>
    </row>
    <row r="836" spans="1:26" ht="14.25" x14ac:dyDescent="0.2">
      <c r="A836" s="40"/>
      <c r="B836" s="41"/>
      <c r="C836" s="41" t="s">
        <v>1378</v>
      </c>
      <c r="D836" s="24"/>
      <c r="E836" s="10"/>
      <c r="F836" s="25">
        <f>Source!AO370</f>
        <v>603.92999999999995</v>
      </c>
      <c r="G836" s="26" t="str">
        <f>Source!DG370</f>
        <v/>
      </c>
      <c r="H836" s="25">
        <f>ROUND(Source!AF370*Source!I370, 2)</f>
        <v>12.08</v>
      </c>
      <c r="I836" s="26"/>
      <c r="J836" s="26">
        <f>IF(Source!BA370&lt;&gt; 0, Source!BA370, 1)</f>
        <v>6.53</v>
      </c>
      <c r="K836" s="25">
        <f>Source!S370</f>
        <v>78.87</v>
      </c>
      <c r="L836" s="27"/>
      <c r="R836">
        <f>H836</f>
        <v>12.08</v>
      </c>
    </row>
    <row r="837" spans="1:26" ht="14.25" x14ac:dyDescent="0.2">
      <c r="A837" s="40"/>
      <c r="B837" s="41"/>
      <c r="C837" s="41" t="s">
        <v>272</v>
      </c>
      <c r="D837" s="24"/>
      <c r="E837" s="10"/>
      <c r="F837" s="25">
        <f>Source!AM370</f>
        <v>38.28</v>
      </c>
      <c r="G837" s="26" t="str">
        <f>Source!DE370</f>
        <v/>
      </c>
      <c r="H837" s="25">
        <f>ROUND(Source!AD370*Source!I370, 2)</f>
        <v>0.77</v>
      </c>
      <c r="I837" s="26"/>
      <c r="J837" s="26">
        <f>IF(Source!BB370&lt;&gt; 0, Source!BB370, 1)</f>
        <v>6.53</v>
      </c>
      <c r="K837" s="25">
        <f>Source!Q370</f>
        <v>5</v>
      </c>
      <c r="L837" s="27"/>
    </row>
    <row r="838" spans="1:26" ht="14.25" x14ac:dyDescent="0.2">
      <c r="A838" s="40"/>
      <c r="B838" s="41"/>
      <c r="C838" s="41" t="s">
        <v>1379</v>
      </c>
      <c r="D838" s="24"/>
      <c r="E838" s="10"/>
      <c r="F838" s="25">
        <f>Source!AN370</f>
        <v>2.0099999999999998</v>
      </c>
      <c r="G838" s="26" t="str">
        <f>Source!DF370</f>
        <v/>
      </c>
      <c r="H838" s="28">
        <f>ROUND(Source!AE370*Source!I370, 2)</f>
        <v>0.04</v>
      </c>
      <c r="I838" s="26"/>
      <c r="J838" s="26">
        <f>IF(Source!BS370&lt;&gt; 0, Source!BS370, 1)</f>
        <v>6.53</v>
      </c>
      <c r="K838" s="28">
        <f>Source!R370</f>
        <v>0.26</v>
      </c>
      <c r="L838" s="27"/>
      <c r="R838">
        <f>H838</f>
        <v>0.04</v>
      </c>
    </row>
    <row r="839" spans="1:26" ht="14.25" x14ac:dyDescent="0.2">
      <c r="A839" s="40"/>
      <c r="B839" s="41"/>
      <c r="C839" s="41" t="s">
        <v>1385</v>
      </c>
      <c r="D839" s="24"/>
      <c r="E839" s="10"/>
      <c r="F839" s="25">
        <f>Source!AL370</f>
        <v>128.13999999999999</v>
      </c>
      <c r="G839" s="26" t="str">
        <f>Source!DD370</f>
        <v/>
      </c>
      <c r="H839" s="25">
        <f>ROUND(Source!AC370*Source!I370, 2)</f>
        <v>2.56</v>
      </c>
      <c r="I839" s="26"/>
      <c r="J839" s="26">
        <f>IF(Source!BC370&lt;&gt; 0, Source!BC370, 1)</f>
        <v>6.53</v>
      </c>
      <c r="K839" s="25">
        <f>Source!P370</f>
        <v>16.739999999999998</v>
      </c>
      <c r="L839" s="27"/>
    </row>
    <row r="840" spans="1:26" ht="14.25" x14ac:dyDescent="0.2">
      <c r="A840" s="40"/>
      <c r="B840" s="41"/>
      <c r="C840" s="41" t="s">
        <v>1380</v>
      </c>
      <c r="D840" s="24" t="s">
        <v>1381</v>
      </c>
      <c r="E840" s="10">
        <f>Source!BZ370</f>
        <v>95</v>
      </c>
      <c r="F840" s="44"/>
      <c r="G840" s="26"/>
      <c r="H840" s="25">
        <f>SUM(S835:S843)</f>
        <v>11.51</v>
      </c>
      <c r="I840" s="29"/>
      <c r="J840" s="23">
        <f>Source!AT370</f>
        <v>95</v>
      </c>
      <c r="K840" s="25">
        <f>SUM(T835:T843)</f>
        <v>75.17</v>
      </c>
      <c r="L840" s="27"/>
    </row>
    <row r="841" spans="1:26" ht="14.25" x14ac:dyDescent="0.2">
      <c r="A841" s="40"/>
      <c r="B841" s="41"/>
      <c r="C841" s="41" t="s">
        <v>1382</v>
      </c>
      <c r="D841" s="24" t="s">
        <v>1381</v>
      </c>
      <c r="E841" s="10">
        <f>Source!CA370</f>
        <v>65</v>
      </c>
      <c r="F841" s="44"/>
      <c r="G841" s="26"/>
      <c r="H841" s="25">
        <f>SUM(U835:U843)</f>
        <v>7.88</v>
      </c>
      <c r="I841" s="29"/>
      <c r="J841" s="23">
        <f>Source!AU370</f>
        <v>65</v>
      </c>
      <c r="K841" s="25">
        <f>SUM(V835:V843)</f>
        <v>51.43</v>
      </c>
      <c r="L841" s="27"/>
    </row>
    <row r="842" spans="1:26" ht="14.25" x14ac:dyDescent="0.2">
      <c r="A842" s="40"/>
      <c r="B842" s="41"/>
      <c r="C842" s="41" t="s">
        <v>1383</v>
      </c>
      <c r="D842" s="24" t="s">
        <v>1384</v>
      </c>
      <c r="E842" s="10">
        <f>Source!AQ370</f>
        <v>60.88</v>
      </c>
      <c r="F842" s="25"/>
      <c r="G842" s="26" t="str">
        <f>Source!DI370</f>
        <v/>
      </c>
      <c r="H842" s="25"/>
      <c r="I842" s="26"/>
      <c r="J842" s="26"/>
      <c r="K842" s="25"/>
      <c r="L842" s="36">
        <f>Source!U370</f>
        <v>1.2176</v>
      </c>
    </row>
    <row r="843" spans="1:26" ht="57" x14ac:dyDescent="0.2">
      <c r="A843" s="42" t="str">
        <f>Source!E371</f>
        <v>82,1</v>
      </c>
      <c r="B843" s="43" t="str">
        <f>Source!F371</f>
        <v>20.4.03.07-0016</v>
      </c>
      <c r="C843" s="43" t="str">
        <f>Source!G371</f>
        <v>Розетка штепсельная влагозащищённая Mosaic с заземляющим контактом schneider electric этюд ра16-044в ip44</v>
      </c>
      <c r="D843" s="30" t="str">
        <f>Source!H371</f>
        <v>100 шт.</v>
      </c>
      <c r="E843" s="31">
        <f>Source!I371</f>
        <v>0.02</v>
      </c>
      <c r="F843" s="32">
        <f>Source!AL371+Source!AM371+Source!AO371</f>
        <v>3217.41</v>
      </c>
      <c r="G843" s="37" t="s">
        <v>3</v>
      </c>
      <c r="H843" s="32">
        <f>ROUND(Source!AC371*Source!I371, 2)+ROUND(Source!AD371*Source!I371, 2)+ROUND(Source!AF371*Source!I371, 2)</f>
        <v>64.349999999999994</v>
      </c>
      <c r="I843" s="33"/>
      <c r="J843" s="33">
        <f>IF(Source!BC371&lt;&gt; 0, Source!BC371, 1)</f>
        <v>6.53</v>
      </c>
      <c r="K843" s="32">
        <f>Source!O371</f>
        <v>420.19</v>
      </c>
      <c r="L843" s="38"/>
      <c r="S843">
        <f>ROUND((Source!FX371/100)*((ROUND(Source!AF371*Source!I371, 2)+ROUND(Source!AE371*Source!I371, 2))), 2)</f>
        <v>0</v>
      </c>
      <c r="T843">
        <f>Source!X371</f>
        <v>0</v>
      </c>
      <c r="U843">
        <f>ROUND((Source!FY371/100)*((ROUND(Source!AF371*Source!I371, 2)+ROUND(Source!AE371*Source!I371, 2))), 2)</f>
        <v>0</v>
      </c>
      <c r="V843">
        <f>Source!Y371</f>
        <v>0</v>
      </c>
      <c r="W843">
        <f>IF(Source!BI371&lt;=1,H843, 0)</f>
        <v>0</v>
      </c>
      <c r="X843">
        <f>IF(Source!BI371=2,H843, 0)</f>
        <v>64.349999999999994</v>
      </c>
      <c r="Y843">
        <f>IF(Source!BI371=3,H843, 0)</f>
        <v>0</v>
      </c>
      <c r="Z843">
        <f>IF(Source!BI371=4,H843, 0)</f>
        <v>0</v>
      </c>
    </row>
    <row r="844" spans="1:26" ht="15" x14ac:dyDescent="0.25">
      <c r="G844" s="57">
        <f>H836+H837+H839+H840+H841+SUM(H843:H843)</f>
        <v>99.15</v>
      </c>
      <c r="H844" s="57"/>
      <c r="J844" s="57">
        <f>K836+K837+K839+K840+K841+SUM(K843:K843)</f>
        <v>647.4</v>
      </c>
      <c r="K844" s="57"/>
      <c r="L844" s="35">
        <f>Source!U370</f>
        <v>1.2176</v>
      </c>
      <c r="O844" s="21">
        <f>G844</f>
        <v>99.15</v>
      </c>
      <c r="P844" s="21">
        <f>J844</f>
        <v>647.4</v>
      </c>
      <c r="Q844" s="21">
        <f>L844</f>
        <v>1.2176</v>
      </c>
      <c r="W844">
        <f>IF(Source!BI370&lt;=1,H836+H837+H839+H840+H841, 0)</f>
        <v>0</v>
      </c>
      <c r="X844">
        <f>IF(Source!BI370=2,H836+H837+H839+H840+H841, 0)</f>
        <v>34.800000000000004</v>
      </c>
      <c r="Y844">
        <f>IF(Source!BI370=3,H836+H837+H839+H840+H841, 0)</f>
        <v>0</v>
      </c>
      <c r="Z844">
        <f>IF(Source!BI370=4,H836+H837+H839+H840+H841, 0)</f>
        <v>0</v>
      </c>
    </row>
    <row r="845" spans="1:26" ht="57" x14ac:dyDescent="0.2">
      <c r="A845" s="40" t="str">
        <f>Source!E372</f>
        <v>83</v>
      </c>
      <c r="B845" s="41" t="str">
        <f>Source!F372</f>
        <v>м08-03-526-01</v>
      </c>
      <c r="C845" s="41" t="str">
        <f>Source!G372</f>
        <v>Установка автомата  одно-, двух-, трехполюсный, устанавливаемый на конструкции на стене или колонне, на ток до 25 А</v>
      </c>
      <c r="D845" s="24" t="str">
        <f>Source!H372</f>
        <v>ШТ</v>
      </c>
      <c r="E845" s="10">
        <f>Source!I372</f>
        <v>4</v>
      </c>
      <c r="F845" s="25">
        <f>Source!AL372+Source!AM372+Source!AO372</f>
        <v>35.980000000000004</v>
      </c>
      <c r="G845" s="26"/>
      <c r="H845" s="25"/>
      <c r="I845" s="26" t="str">
        <f>Source!BO372</f>
        <v/>
      </c>
      <c r="J845" s="26"/>
      <c r="K845" s="25"/>
      <c r="L845" s="27"/>
      <c r="S845">
        <f>ROUND((Source!FX372/100)*((ROUND(Source!AF372*Source!I372, 2)+ROUND(Source!AE372*Source!I372, 2))), 2)</f>
        <v>56.39</v>
      </c>
      <c r="T845">
        <f>Source!X372</f>
        <v>368.24</v>
      </c>
      <c r="U845">
        <f>ROUND((Source!FY372/100)*((ROUND(Source!AF372*Source!I372, 2)+ROUND(Source!AE372*Source!I372, 2))), 2)</f>
        <v>38.58</v>
      </c>
      <c r="V845">
        <f>Source!Y372</f>
        <v>251.95</v>
      </c>
    </row>
    <row r="846" spans="1:26" ht="14.25" x14ac:dyDescent="0.2">
      <c r="A846" s="40"/>
      <c r="B846" s="41"/>
      <c r="C846" s="41" t="s">
        <v>1378</v>
      </c>
      <c r="D846" s="24"/>
      <c r="E846" s="10"/>
      <c r="F846" s="25">
        <f>Source!AO372</f>
        <v>14.84</v>
      </c>
      <c r="G846" s="26" t="str">
        <f>Source!DG372</f>
        <v/>
      </c>
      <c r="H846" s="25">
        <f>ROUND(Source!AF372*Source!I372, 2)</f>
        <v>59.36</v>
      </c>
      <c r="I846" s="26"/>
      <c r="J846" s="26">
        <f>IF(Source!BA372&lt;&gt; 0, Source!BA372, 1)</f>
        <v>6.53</v>
      </c>
      <c r="K846" s="25">
        <f>Source!S372</f>
        <v>387.62</v>
      </c>
      <c r="L846" s="27"/>
      <c r="R846">
        <f>H846</f>
        <v>59.36</v>
      </c>
    </row>
    <row r="847" spans="1:26" ht="14.25" x14ac:dyDescent="0.2">
      <c r="A847" s="40"/>
      <c r="B847" s="41"/>
      <c r="C847" s="41" t="s">
        <v>272</v>
      </c>
      <c r="D847" s="24"/>
      <c r="E847" s="10"/>
      <c r="F847" s="25">
        <f>Source!AM372</f>
        <v>1.05</v>
      </c>
      <c r="G847" s="26" t="str">
        <f>Source!DE372</f>
        <v/>
      </c>
      <c r="H847" s="25">
        <f>ROUND(Source!AD372*Source!I372, 2)</f>
        <v>4.2</v>
      </c>
      <c r="I847" s="26"/>
      <c r="J847" s="26">
        <f>IF(Source!BB372&lt;&gt; 0, Source!BB372, 1)</f>
        <v>6.53</v>
      </c>
      <c r="K847" s="25">
        <f>Source!Q372</f>
        <v>27.43</v>
      </c>
      <c r="L847" s="27"/>
    </row>
    <row r="848" spans="1:26" ht="14.25" x14ac:dyDescent="0.2">
      <c r="A848" s="40"/>
      <c r="B848" s="41"/>
      <c r="C848" s="41" t="s">
        <v>1385</v>
      </c>
      <c r="D848" s="24"/>
      <c r="E848" s="10"/>
      <c r="F848" s="25">
        <f>Source!AL372</f>
        <v>20.09</v>
      </c>
      <c r="G848" s="26" t="str">
        <f>Source!DD372</f>
        <v/>
      </c>
      <c r="H848" s="25">
        <f>ROUND(Source!AC372*Source!I372, 2)</f>
        <v>80.36</v>
      </c>
      <c r="I848" s="26"/>
      <c r="J848" s="26">
        <f>IF(Source!BC372&lt;&gt; 0, Source!BC372, 1)</f>
        <v>6.53</v>
      </c>
      <c r="K848" s="25">
        <f>Source!P372</f>
        <v>524.75</v>
      </c>
      <c r="L848" s="27"/>
    </row>
    <row r="849" spans="1:26" ht="14.25" x14ac:dyDescent="0.2">
      <c r="A849" s="40"/>
      <c r="B849" s="41"/>
      <c r="C849" s="41" t="s">
        <v>1380</v>
      </c>
      <c r="D849" s="24" t="s">
        <v>1381</v>
      </c>
      <c r="E849" s="10">
        <f>Source!BZ372</f>
        <v>95</v>
      </c>
      <c r="F849" s="44"/>
      <c r="G849" s="26"/>
      <c r="H849" s="25">
        <f>SUM(S845:S853)</f>
        <v>56.39</v>
      </c>
      <c r="I849" s="29"/>
      <c r="J849" s="23">
        <f>Source!AT372</f>
        <v>95</v>
      </c>
      <c r="K849" s="25">
        <f>SUM(T845:T853)</f>
        <v>368.24</v>
      </c>
      <c r="L849" s="27"/>
    </row>
    <row r="850" spans="1:26" ht="14.25" x14ac:dyDescent="0.2">
      <c r="A850" s="40"/>
      <c r="B850" s="41"/>
      <c r="C850" s="41" t="s">
        <v>1382</v>
      </c>
      <c r="D850" s="24" t="s">
        <v>1381</v>
      </c>
      <c r="E850" s="10">
        <f>Source!CA372</f>
        <v>65</v>
      </c>
      <c r="F850" s="44"/>
      <c r="G850" s="26"/>
      <c r="H850" s="25">
        <f>SUM(U845:U853)</f>
        <v>38.58</v>
      </c>
      <c r="I850" s="29"/>
      <c r="J850" s="23">
        <f>Source!AU372</f>
        <v>65</v>
      </c>
      <c r="K850" s="25">
        <f>SUM(V845:V853)</f>
        <v>251.95</v>
      </c>
      <c r="L850" s="27"/>
    </row>
    <row r="851" spans="1:26" ht="14.25" x14ac:dyDescent="0.2">
      <c r="A851" s="40"/>
      <c r="B851" s="41"/>
      <c r="C851" s="41" t="s">
        <v>1383</v>
      </c>
      <c r="D851" s="24" t="s">
        <v>1384</v>
      </c>
      <c r="E851" s="10">
        <f>Source!AQ372</f>
        <v>1.56</v>
      </c>
      <c r="F851" s="25"/>
      <c r="G851" s="26" t="str">
        <f>Source!DI372</f>
        <v/>
      </c>
      <c r="H851" s="25"/>
      <c r="I851" s="26"/>
      <c r="J851" s="26"/>
      <c r="K851" s="25"/>
      <c r="L851" s="36">
        <f>Source!U372</f>
        <v>6.24</v>
      </c>
    </row>
    <row r="852" spans="1:26" ht="28.5" x14ac:dyDescent="0.2">
      <c r="A852" s="40" t="str">
        <f>Source!E373</f>
        <v>83,1</v>
      </c>
      <c r="B852" s="41" t="str">
        <f>Source!F373</f>
        <v>62.1.01.09-0048</v>
      </c>
      <c r="C852" s="41" t="str">
        <f>Source!G373</f>
        <v>Выключатели автоматические ABB 1Р 16А</v>
      </c>
      <c r="D852" s="24" t="str">
        <f>Source!H373</f>
        <v>шт.</v>
      </c>
      <c r="E852" s="10">
        <f>Source!I373</f>
        <v>2</v>
      </c>
      <c r="F852" s="25">
        <f>Source!AL373+Source!AM373+Source!AO373</f>
        <v>81.61</v>
      </c>
      <c r="G852" s="39" t="s">
        <v>3</v>
      </c>
      <c r="H852" s="25">
        <f>ROUND(Source!AC373*Source!I373, 2)+ROUND(Source!AD373*Source!I373, 2)+ROUND(Source!AF373*Source!I373, 2)</f>
        <v>163.22</v>
      </c>
      <c r="I852" s="26"/>
      <c r="J852" s="26">
        <f>IF(Source!BC373&lt;&gt; 0, Source!BC373, 1)</f>
        <v>6.53</v>
      </c>
      <c r="K852" s="25">
        <f>Source!O373</f>
        <v>1065.83</v>
      </c>
      <c r="L852" s="27"/>
      <c r="S852">
        <f>ROUND((Source!FX373/100)*((ROUND(Source!AF373*Source!I373, 2)+ROUND(Source!AE373*Source!I373, 2))), 2)</f>
        <v>0</v>
      </c>
      <c r="T852">
        <f>Source!X373</f>
        <v>0</v>
      </c>
      <c r="U852">
        <f>ROUND((Source!FY373/100)*((ROUND(Source!AF373*Source!I373, 2)+ROUND(Source!AE373*Source!I373, 2))), 2)</f>
        <v>0</v>
      </c>
      <c r="V852">
        <f>Source!Y373</f>
        <v>0</v>
      </c>
      <c r="W852">
        <f>IF(Source!BI373&lt;=1,H852, 0)</f>
        <v>0</v>
      </c>
      <c r="X852">
        <f>IF(Source!BI373=2,H852, 0)</f>
        <v>163.22</v>
      </c>
      <c r="Y852">
        <f>IF(Source!BI373=3,H852, 0)</f>
        <v>0</v>
      </c>
      <c r="Z852">
        <f>IF(Source!BI373=4,H852, 0)</f>
        <v>0</v>
      </c>
    </row>
    <row r="853" spans="1:26" ht="42.75" x14ac:dyDescent="0.2">
      <c r="A853" s="42" t="str">
        <f>Source!E374</f>
        <v>83,2</v>
      </c>
      <c r="B853" s="43" t="str">
        <f>Source!F374</f>
        <v>62.1.01.02-0017</v>
      </c>
      <c r="C853" s="43" t="str">
        <f>Source!G374</f>
        <v>Выключатели автоматические дифференциального тока ABB DS941 1Р+N 16А 30мА</v>
      </c>
      <c r="D853" s="30" t="str">
        <f>Source!H374</f>
        <v>шт.</v>
      </c>
      <c r="E853" s="31">
        <f>Source!I374</f>
        <v>2</v>
      </c>
      <c r="F853" s="32">
        <f>Source!AL374+Source!AM374+Source!AO374</f>
        <v>142.63999999999999</v>
      </c>
      <c r="G853" s="37" t="s">
        <v>3</v>
      </c>
      <c r="H853" s="32">
        <f>ROUND(Source!AC374*Source!I374, 2)+ROUND(Source!AD374*Source!I374, 2)+ROUND(Source!AF374*Source!I374, 2)</f>
        <v>285.27999999999997</v>
      </c>
      <c r="I853" s="33"/>
      <c r="J853" s="33">
        <f>IF(Source!BC374&lt;&gt; 0, Source!BC374, 1)</f>
        <v>6.53</v>
      </c>
      <c r="K853" s="32">
        <f>Source!O374</f>
        <v>1862.88</v>
      </c>
      <c r="L853" s="38"/>
      <c r="S853">
        <f>ROUND((Source!FX374/100)*((ROUND(Source!AF374*Source!I374, 2)+ROUND(Source!AE374*Source!I374, 2))), 2)</f>
        <v>0</v>
      </c>
      <c r="T853">
        <f>Source!X374</f>
        <v>0</v>
      </c>
      <c r="U853">
        <f>ROUND((Source!FY374/100)*((ROUND(Source!AF374*Source!I374, 2)+ROUND(Source!AE374*Source!I374, 2))), 2)</f>
        <v>0</v>
      </c>
      <c r="V853">
        <f>Source!Y374</f>
        <v>0</v>
      </c>
      <c r="W853">
        <f>IF(Source!BI374&lt;=1,H853, 0)</f>
        <v>0</v>
      </c>
      <c r="X853">
        <f>IF(Source!BI374=2,H853, 0)</f>
        <v>285.27999999999997</v>
      </c>
      <c r="Y853">
        <f>IF(Source!BI374=3,H853, 0)</f>
        <v>0</v>
      </c>
      <c r="Z853">
        <f>IF(Source!BI374=4,H853, 0)</f>
        <v>0</v>
      </c>
    </row>
    <row r="854" spans="1:26" ht="15" x14ac:dyDescent="0.25">
      <c r="G854" s="57">
        <f>H846+H847+H848+H849+H850+SUM(H852:H853)</f>
        <v>687.39</v>
      </c>
      <c r="H854" s="57"/>
      <c r="J854" s="57">
        <f>K846+K847+K848+K849+K850+SUM(K852:K853)</f>
        <v>4488.7</v>
      </c>
      <c r="K854" s="57"/>
      <c r="L854" s="35">
        <f>Source!U372</f>
        <v>6.24</v>
      </c>
      <c r="O854" s="21">
        <f>G854</f>
        <v>687.39</v>
      </c>
      <c r="P854" s="21">
        <f>J854</f>
        <v>4488.7</v>
      </c>
      <c r="Q854" s="21">
        <f>L854</f>
        <v>6.24</v>
      </c>
      <c r="W854">
        <f>IF(Source!BI372&lt;=1,H846+H847+H848+H849+H850, 0)</f>
        <v>0</v>
      </c>
      <c r="X854">
        <f>IF(Source!BI372=2,H846+H847+H848+H849+H850, 0)</f>
        <v>238.89</v>
      </c>
      <c r="Y854">
        <f>IF(Source!BI372=3,H846+H847+H848+H849+H850, 0)</f>
        <v>0</v>
      </c>
      <c r="Z854">
        <f>IF(Source!BI372=4,H846+H847+H848+H849+H850, 0)</f>
        <v>0</v>
      </c>
    </row>
    <row r="855" spans="1:26" ht="28.5" x14ac:dyDescent="0.2">
      <c r="A855" s="40" t="str">
        <f>Source!E375</f>
        <v>84</v>
      </c>
      <c r="B855" s="41" t="str">
        <f>Source!F375</f>
        <v>м08-03-593-19</v>
      </c>
      <c r="C855" s="41" t="str">
        <f>Source!G375</f>
        <v>Установка светильников  в подвесных потолках</v>
      </c>
      <c r="D855" s="24" t="str">
        <f>Source!H375</f>
        <v>100 ШТ</v>
      </c>
      <c r="E855" s="10">
        <f>Source!I375</f>
        <v>0.08</v>
      </c>
      <c r="F855" s="25">
        <f>Source!AL375+Source!AM375+Source!AO375</f>
        <v>1092.72</v>
      </c>
      <c r="G855" s="26"/>
      <c r="H855" s="25"/>
      <c r="I855" s="26" t="str">
        <f>Source!BO375</f>
        <v/>
      </c>
      <c r="J855" s="26"/>
      <c r="K855" s="25"/>
      <c r="L855" s="27"/>
      <c r="S855">
        <f>ROUND((Source!FX375/100)*((ROUND(Source!AF375*Source!I375, 2)+ROUND(Source!AE375*Source!I375, 2))), 2)</f>
        <v>71.55</v>
      </c>
      <c r="T855">
        <f>Source!X375</f>
        <v>467.23</v>
      </c>
      <c r="U855">
        <f>ROUND((Source!FY375/100)*((ROUND(Source!AF375*Source!I375, 2)+ROUND(Source!AE375*Source!I375, 2))), 2)</f>
        <v>48.96</v>
      </c>
      <c r="V855">
        <f>Source!Y375</f>
        <v>319.68</v>
      </c>
    </row>
    <row r="856" spans="1:26" ht="14.25" x14ac:dyDescent="0.2">
      <c r="A856" s="40"/>
      <c r="B856" s="41"/>
      <c r="C856" s="41" t="s">
        <v>1378</v>
      </c>
      <c r="D856" s="24"/>
      <c r="E856" s="10"/>
      <c r="F856" s="25">
        <f>Source!AO375</f>
        <v>936.45</v>
      </c>
      <c r="G856" s="26" t="str">
        <f>Source!DG375</f>
        <v/>
      </c>
      <c r="H856" s="25">
        <f>ROUND(Source!AF375*Source!I375, 2)</f>
        <v>74.92</v>
      </c>
      <c r="I856" s="26"/>
      <c r="J856" s="26">
        <f>IF(Source!BA375&lt;&gt; 0, Source!BA375, 1)</f>
        <v>6.53</v>
      </c>
      <c r="K856" s="25">
        <f>Source!S375</f>
        <v>489.2</v>
      </c>
      <c r="L856" s="27"/>
      <c r="R856">
        <f>H856</f>
        <v>74.92</v>
      </c>
    </row>
    <row r="857" spans="1:26" ht="14.25" x14ac:dyDescent="0.2">
      <c r="A857" s="40"/>
      <c r="B857" s="41"/>
      <c r="C857" s="41" t="s">
        <v>272</v>
      </c>
      <c r="D857" s="24"/>
      <c r="E857" s="10"/>
      <c r="F857" s="25">
        <f>Source!AM375</f>
        <v>35.54</v>
      </c>
      <c r="G857" s="26" t="str">
        <f>Source!DE375</f>
        <v/>
      </c>
      <c r="H857" s="25">
        <f>ROUND(Source!AD375*Source!I375, 2)</f>
        <v>2.84</v>
      </c>
      <c r="I857" s="26"/>
      <c r="J857" s="26">
        <f>IF(Source!BB375&lt;&gt; 0, Source!BB375, 1)</f>
        <v>6.53</v>
      </c>
      <c r="K857" s="25">
        <f>Source!Q375</f>
        <v>18.57</v>
      </c>
      <c r="L857" s="27"/>
    </row>
    <row r="858" spans="1:26" ht="14.25" x14ac:dyDescent="0.2">
      <c r="A858" s="40"/>
      <c r="B858" s="41"/>
      <c r="C858" s="41" t="s">
        <v>1379</v>
      </c>
      <c r="D858" s="24"/>
      <c r="E858" s="10"/>
      <c r="F858" s="25">
        <f>Source!AN375</f>
        <v>5.0199999999999996</v>
      </c>
      <c r="G858" s="26" t="str">
        <f>Source!DF375</f>
        <v/>
      </c>
      <c r="H858" s="28">
        <f>ROUND(Source!AE375*Source!I375, 2)</f>
        <v>0.4</v>
      </c>
      <c r="I858" s="26"/>
      <c r="J858" s="26">
        <f>IF(Source!BS375&lt;&gt; 0, Source!BS375, 1)</f>
        <v>6.53</v>
      </c>
      <c r="K858" s="28">
        <f>Source!R375</f>
        <v>2.62</v>
      </c>
      <c r="L858" s="27"/>
      <c r="R858">
        <f>H858</f>
        <v>0.4</v>
      </c>
    </row>
    <row r="859" spans="1:26" ht="14.25" x14ac:dyDescent="0.2">
      <c r="A859" s="40"/>
      <c r="B859" s="41"/>
      <c r="C859" s="41" t="s">
        <v>1385</v>
      </c>
      <c r="D859" s="24"/>
      <c r="E859" s="10"/>
      <c r="F859" s="25">
        <f>Source!AL375</f>
        <v>120.73</v>
      </c>
      <c r="G859" s="26" t="str">
        <f>Source!DD375</f>
        <v/>
      </c>
      <c r="H859" s="25">
        <f>ROUND(Source!AC375*Source!I375, 2)</f>
        <v>9.66</v>
      </c>
      <c r="I859" s="26"/>
      <c r="J859" s="26">
        <f>IF(Source!BC375&lt;&gt; 0, Source!BC375, 1)</f>
        <v>6.53</v>
      </c>
      <c r="K859" s="25">
        <f>Source!P375</f>
        <v>63.07</v>
      </c>
      <c r="L859" s="27"/>
    </row>
    <row r="860" spans="1:26" ht="14.25" x14ac:dyDescent="0.2">
      <c r="A860" s="40"/>
      <c r="B860" s="41"/>
      <c r="C860" s="41" t="s">
        <v>1380</v>
      </c>
      <c r="D860" s="24" t="s">
        <v>1381</v>
      </c>
      <c r="E860" s="10">
        <f>Source!BZ375</f>
        <v>95</v>
      </c>
      <c r="F860" s="44"/>
      <c r="G860" s="26"/>
      <c r="H860" s="25">
        <f>SUM(S855:S863)</f>
        <v>71.55</v>
      </c>
      <c r="I860" s="29"/>
      <c r="J860" s="23">
        <f>Source!AT375</f>
        <v>95</v>
      </c>
      <c r="K860" s="25">
        <f>SUM(T855:T863)</f>
        <v>467.23</v>
      </c>
      <c r="L860" s="27"/>
    </row>
    <row r="861" spans="1:26" ht="14.25" x14ac:dyDescent="0.2">
      <c r="A861" s="40"/>
      <c r="B861" s="41"/>
      <c r="C861" s="41" t="s">
        <v>1382</v>
      </c>
      <c r="D861" s="24" t="s">
        <v>1381</v>
      </c>
      <c r="E861" s="10">
        <f>Source!CA375</f>
        <v>65</v>
      </c>
      <c r="F861" s="44"/>
      <c r="G861" s="26"/>
      <c r="H861" s="25">
        <f>SUM(U855:U863)</f>
        <v>48.96</v>
      </c>
      <c r="I861" s="29"/>
      <c r="J861" s="23">
        <f>Source!AU375</f>
        <v>65</v>
      </c>
      <c r="K861" s="25">
        <f>SUM(V855:V863)</f>
        <v>319.68</v>
      </c>
      <c r="L861" s="27"/>
    </row>
    <row r="862" spans="1:26" ht="14.25" x14ac:dyDescent="0.2">
      <c r="A862" s="40"/>
      <c r="B862" s="41"/>
      <c r="C862" s="41" t="s">
        <v>1383</v>
      </c>
      <c r="D862" s="24" t="s">
        <v>1384</v>
      </c>
      <c r="E862" s="10">
        <f>Source!AQ375</f>
        <v>94.4</v>
      </c>
      <c r="F862" s="25"/>
      <c r="G862" s="26" t="str">
        <f>Source!DI375</f>
        <v/>
      </c>
      <c r="H862" s="25"/>
      <c r="I862" s="26"/>
      <c r="J862" s="26"/>
      <c r="K862" s="25"/>
      <c r="L862" s="36">
        <f>Source!U375</f>
        <v>7.5520000000000005</v>
      </c>
    </row>
    <row r="863" spans="1:26" ht="42.75" x14ac:dyDescent="0.2">
      <c r="A863" s="42" t="str">
        <f>Source!E376</f>
        <v>84,1</v>
      </c>
      <c r="B863" s="43" t="str">
        <f>Source!F376</f>
        <v>20.3.03.04-0195</v>
      </c>
      <c r="C863" s="43" t="str">
        <f>Source!G376</f>
        <v>Светильники  со светодиодными лампами встраиваемые VILED, 26 Вт, IP65 серия "школа"</v>
      </c>
      <c r="D863" s="30" t="str">
        <f>Source!H376</f>
        <v>шт.</v>
      </c>
      <c r="E863" s="31">
        <f>Source!I376</f>
        <v>8</v>
      </c>
      <c r="F863" s="32">
        <f>Source!AL376+Source!AM376+Source!AO376</f>
        <v>329.55</v>
      </c>
      <c r="G863" s="37" t="s">
        <v>3</v>
      </c>
      <c r="H863" s="32">
        <f>ROUND(Source!AC376*Source!I376, 2)+ROUND(Source!AD376*Source!I376, 2)+ROUND(Source!AF376*Source!I376, 2)</f>
        <v>2636.4</v>
      </c>
      <c r="I863" s="33"/>
      <c r="J863" s="33">
        <f>IF(Source!BC376&lt;&gt; 0, Source!BC376, 1)</f>
        <v>6.53</v>
      </c>
      <c r="K863" s="32">
        <f>Source!O376</f>
        <v>17215.689999999999</v>
      </c>
      <c r="L863" s="38"/>
      <c r="S863">
        <f>ROUND((Source!FX376/100)*((ROUND(Source!AF376*Source!I376, 2)+ROUND(Source!AE376*Source!I376, 2))), 2)</f>
        <v>0</v>
      </c>
      <c r="T863">
        <f>Source!X376</f>
        <v>0</v>
      </c>
      <c r="U863">
        <f>ROUND((Source!FY376/100)*((ROUND(Source!AF376*Source!I376, 2)+ROUND(Source!AE376*Source!I376, 2))), 2)</f>
        <v>0</v>
      </c>
      <c r="V863">
        <f>Source!Y376</f>
        <v>0</v>
      </c>
      <c r="W863">
        <f>IF(Source!BI376&lt;=1,H863, 0)</f>
        <v>0</v>
      </c>
      <c r="X863">
        <f>IF(Source!BI376=2,H863, 0)</f>
        <v>2636.4</v>
      </c>
      <c r="Y863">
        <f>IF(Source!BI376=3,H863, 0)</f>
        <v>0</v>
      </c>
      <c r="Z863">
        <f>IF(Source!BI376=4,H863, 0)</f>
        <v>0</v>
      </c>
    </row>
    <row r="864" spans="1:26" ht="15" x14ac:dyDescent="0.25">
      <c r="G864" s="57">
        <f>H856+H857+H859+H860+H861+SUM(H863:H863)</f>
        <v>2844.33</v>
      </c>
      <c r="H864" s="57"/>
      <c r="J864" s="57">
        <f>K856+K857+K859+K860+K861+SUM(K863:K863)</f>
        <v>18573.439999999999</v>
      </c>
      <c r="K864" s="57"/>
      <c r="L864" s="35">
        <f>Source!U375</f>
        <v>7.5520000000000005</v>
      </c>
      <c r="O864" s="21">
        <f>G864</f>
        <v>2844.33</v>
      </c>
      <c r="P864" s="21">
        <f>J864</f>
        <v>18573.439999999999</v>
      </c>
      <c r="Q864" s="21">
        <f>L864</f>
        <v>7.5520000000000005</v>
      </c>
      <c r="W864">
        <f>IF(Source!BI375&lt;=1,H856+H857+H859+H860+H861, 0)</f>
        <v>0</v>
      </c>
      <c r="X864">
        <f>IF(Source!BI375=2,H856+H857+H859+H860+H861, 0)</f>
        <v>207.93</v>
      </c>
      <c r="Y864">
        <f>IF(Source!BI375=3,H856+H857+H859+H860+H861, 0)</f>
        <v>0</v>
      </c>
      <c r="Z864">
        <f>IF(Source!BI375=4,H856+H857+H859+H860+H861, 0)</f>
        <v>0</v>
      </c>
    </row>
    <row r="865" spans="1:26" ht="28.5" x14ac:dyDescent="0.2">
      <c r="A865" s="40" t="str">
        <f>Source!E377</f>
        <v>85</v>
      </c>
      <c r="B865" s="41" t="str">
        <f>Source!F377</f>
        <v>м08-03-602-01</v>
      </c>
      <c r="C865" s="41" t="str">
        <f>Source!G377</f>
        <v>Установка Электросушилки для рук.</v>
      </c>
      <c r="D865" s="24" t="str">
        <f>Source!H377</f>
        <v>ШТ</v>
      </c>
      <c r="E865" s="10">
        <f>Source!I377</f>
        <v>2</v>
      </c>
      <c r="F865" s="25">
        <f>Source!AL377+Source!AM377+Source!AO377</f>
        <v>13.809999999999999</v>
      </c>
      <c r="G865" s="26"/>
      <c r="H865" s="25"/>
      <c r="I865" s="26" t="str">
        <f>Source!BO377</f>
        <v/>
      </c>
      <c r="J865" s="26"/>
      <c r="K865" s="25"/>
      <c r="L865" s="27"/>
      <c r="S865">
        <f>ROUND((Source!FX377/100)*((ROUND(Source!AF377*Source!I377, 2)+ROUND(Source!AE377*Source!I377, 2))), 2)</f>
        <v>18.579999999999998</v>
      </c>
      <c r="T865">
        <f>Source!X377</f>
        <v>121.34</v>
      </c>
      <c r="U865">
        <f>ROUND((Source!FY377/100)*((ROUND(Source!AF377*Source!I377, 2)+ROUND(Source!AE377*Source!I377, 2))), 2)</f>
        <v>12.71</v>
      </c>
      <c r="V865">
        <f>Source!Y377</f>
        <v>83.02</v>
      </c>
    </row>
    <row r="866" spans="1:26" ht="14.25" x14ac:dyDescent="0.2">
      <c r="A866" s="40"/>
      <c r="B866" s="41"/>
      <c r="C866" s="41" t="s">
        <v>1378</v>
      </c>
      <c r="D866" s="24"/>
      <c r="E866" s="10"/>
      <c r="F866" s="25">
        <f>Source!AO377</f>
        <v>9.52</v>
      </c>
      <c r="G866" s="26" t="str">
        <f>Source!DG377</f>
        <v/>
      </c>
      <c r="H866" s="25">
        <f>ROUND(Source!AF377*Source!I377, 2)</f>
        <v>19.04</v>
      </c>
      <c r="I866" s="26"/>
      <c r="J866" s="26">
        <f>IF(Source!BA377&lt;&gt; 0, Source!BA377, 1)</f>
        <v>6.53</v>
      </c>
      <c r="K866" s="25">
        <f>Source!S377</f>
        <v>124.33</v>
      </c>
      <c r="L866" s="27"/>
      <c r="R866">
        <f>H866</f>
        <v>19.04</v>
      </c>
    </row>
    <row r="867" spans="1:26" ht="14.25" x14ac:dyDescent="0.2">
      <c r="A867" s="40"/>
      <c r="B867" s="41"/>
      <c r="C867" s="41" t="s">
        <v>272</v>
      </c>
      <c r="D867" s="24"/>
      <c r="E867" s="10"/>
      <c r="F867" s="25">
        <f>Source!AM377</f>
        <v>1.78</v>
      </c>
      <c r="G867" s="26" t="str">
        <f>Source!DE377</f>
        <v/>
      </c>
      <c r="H867" s="25">
        <f>ROUND(Source!AD377*Source!I377, 2)</f>
        <v>3.56</v>
      </c>
      <c r="I867" s="26"/>
      <c r="J867" s="26">
        <f>IF(Source!BB377&lt;&gt; 0, Source!BB377, 1)</f>
        <v>6.53</v>
      </c>
      <c r="K867" s="25">
        <f>Source!Q377</f>
        <v>23.25</v>
      </c>
      <c r="L867" s="27"/>
    </row>
    <row r="868" spans="1:26" ht="14.25" x14ac:dyDescent="0.2">
      <c r="A868" s="40"/>
      <c r="B868" s="41"/>
      <c r="C868" s="41" t="s">
        <v>1379</v>
      </c>
      <c r="D868" s="24"/>
      <c r="E868" s="10"/>
      <c r="F868" s="25">
        <f>Source!AN377</f>
        <v>0.26</v>
      </c>
      <c r="G868" s="26" t="str">
        <f>Source!DF377</f>
        <v/>
      </c>
      <c r="H868" s="28">
        <f>ROUND(Source!AE377*Source!I377, 2)</f>
        <v>0.52</v>
      </c>
      <c r="I868" s="26"/>
      <c r="J868" s="26">
        <f>IF(Source!BS377&lt;&gt; 0, Source!BS377, 1)</f>
        <v>6.53</v>
      </c>
      <c r="K868" s="28">
        <f>Source!R377</f>
        <v>3.4</v>
      </c>
      <c r="L868" s="27"/>
      <c r="R868">
        <f>H868</f>
        <v>0.52</v>
      </c>
    </row>
    <row r="869" spans="1:26" ht="14.25" x14ac:dyDescent="0.2">
      <c r="A869" s="40"/>
      <c r="B869" s="41"/>
      <c r="C869" s="41" t="s">
        <v>1385</v>
      </c>
      <c r="D869" s="24"/>
      <c r="E869" s="10"/>
      <c r="F869" s="25">
        <f>Source!AL377</f>
        <v>2.5099999999999998</v>
      </c>
      <c r="G869" s="26" t="str">
        <f>Source!DD377</f>
        <v/>
      </c>
      <c r="H869" s="25">
        <f>ROUND(Source!AC377*Source!I377, 2)</f>
        <v>5.0199999999999996</v>
      </c>
      <c r="I869" s="26"/>
      <c r="J869" s="26">
        <f>IF(Source!BC377&lt;&gt; 0, Source!BC377, 1)</f>
        <v>6.53</v>
      </c>
      <c r="K869" s="25">
        <f>Source!P377</f>
        <v>32.78</v>
      </c>
      <c r="L869" s="27"/>
    </row>
    <row r="870" spans="1:26" ht="14.25" x14ac:dyDescent="0.2">
      <c r="A870" s="40"/>
      <c r="B870" s="41"/>
      <c r="C870" s="41" t="s">
        <v>1380</v>
      </c>
      <c r="D870" s="24" t="s">
        <v>1381</v>
      </c>
      <c r="E870" s="10">
        <f>Source!BZ377</f>
        <v>95</v>
      </c>
      <c r="F870" s="44"/>
      <c r="G870" s="26"/>
      <c r="H870" s="25">
        <f>SUM(S865:S873)</f>
        <v>18.579999999999998</v>
      </c>
      <c r="I870" s="29"/>
      <c r="J870" s="23">
        <f>Source!AT377</f>
        <v>95</v>
      </c>
      <c r="K870" s="25">
        <f>SUM(T865:T873)</f>
        <v>121.34</v>
      </c>
      <c r="L870" s="27"/>
    </row>
    <row r="871" spans="1:26" ht="14.25" x14ac:dyDescent="0.2">
      <c r="A871" s="40"/>
      <c r="B871" s="41"/>
      <c r="C871" s="41" t="s">
        <v>1382</v>
      </c>
      <c r="D871" s="24" t="s">
        <v>1381</v>
      </c>
      <c r="E871" s="10">
        <f>Source!CA377</f>
        <v>65</v>
      </c>
      <c r="F871" s="44"/>
      <c r="G871" s="26"/>
      <c r="H871" s="25">
        <f>SUM(U865:U873)</f>
        <v>12.71</v>
      </c>
      <c r="I871" s="29"/>
      <c r="J871" s="23">
        <f>Source!AU377</f>
        <v>65</v>
      </c>
      <c r="K871" s="25">
        <f>SUM(V865:V873)</f>
        <v>83.02</v>
      </c>
      <c r="L871" s="27"/>
    </row>
    <row r="872" spans="1:26" ht="14.25" x14ac:dyDescent="0.2">
      <c r="A872" s="40"/>
      <c r="B872" s="41"/>
      <c r="C872" s="41" t="s">
        <v>1383</v>
      </c>
      <c r="D872" s="24" t="s">
        <v>1384</v>
      </c>
      <c r="E872" s="10">
        <f>Source!AQ377</f>
        <v>0.96</v>
      </c>
      <c r="F872" s="25"/>
      <c r="G872" s="26" t="str">
        <f>Source!DI377</f>
        <v/>
      </c>
      <c r="H872" s="25"/>
      <c r="I872" s="26"/>
      <c r="J872" s="26"/>
      <c r="K872" s="25"/>
      <c r="L872" s="36">
        <f>Source!U377</f>
        <v>1.92</v>
      </c>
    </row>
    <row r="873" spans="1:26" ht="57" x14ac:dyDescent="0.2">
      <c r="A873" s="42" t="str">
        <f>Source!E378</f>
        <v>85,1</v>
      </c>
      <c r="B873" s="43" t="str">
        <f>Source!F378</f>
        <v>62.5.01.03-0009</v>
      </c>
      <c r="C873" s="43" t="str">
        <f>Source!G378</f>
        <v>Сушилка для рук "Ksitex M-1800-1" в пластиковом ударопрочном корпусе с инфракрасным датчиком, мощностью 1,8 кВт</v>
      </c>
      <c r="D873" s="30" t="str">
        <f>Source!H378</f>
        <v>шт.</v>
      </c>
      <c r="E873" s="31">
        <f>Source!I378</f>
        <v>2</v>
      </c>
      <c r="F873" s="32">
        <f>Source!AL378+Source!AM378+Source!AO378</f>
        <v>432.63</v>
      </c>
      <c r="G873" s="37" t="s">
        <v>3</v>
      </c>
      <c r="H873" s="32">
        <f>ROUND(Source!AC378*Source!I378, 2)+ROUND(Source!AD378*Source!I378, 2)+ROUND(Source!AF378*Source!I378, 2)</f>
        <v>865.26</v>
      </c>
      <c r="I873" s="33"/>
      <c r="J873" s="33">
        <f>IF(Source!BC378&lt;&gt; 0, Source!BC378, 1)</f>
        <v>6.53</v>
      </c>
      <c r="K873" s="32">
        <f>Source!O378</f>
        <v>5650.15</v>
      </c>
      <c r="L873" s="38"/>
      <c r="S873">
        <f>ROUND((Source!FX378/100)*((ROUND(Source!AF378*Source!I378, 2)+ROUND(Source!AE378*Source!I378, 2))), 2)</f>
        <v>0</v>
      </c>
      <c r="T873">
        <f>Source!X378</f>
        <v>0</v>
      </c>
      <c r="U873">
        <f>ROUND((Source!FY378/100)*((ROUND(Source!AF378*Source!I378, 2)+ROUND(Source!AE378*Source!I378, 2))), 2)</f>
        <v>0</v>
      </c>
      <c r="V873">
        <f>Source!Y378</f>
        <v>0</v>
      </c>
      <c r="W873">
        <f>IF(Source!BI378&lt;=1,H873, 0)</f>
        <v>0</v>
      </c>
      <c r="X873">
        <f>IF(Source!BI378=2,H873, 0)</f>
        <v>865.26</v>
      </c>
      <c r="Y873">
        <f>IF(Source!BI378=3,H873, 0)</f>
        <v>0</v>
      </c>
      <c r="Z873">
        <f>IF(Source!BI378=4,H873, 0)</f>
        <v>0</v>
      </c>
    </row>
    <row r="874" spans="1:26" ht="15" x14ac:dyDescent="0.25">
      <c r="G874" s="57">
        <f>H866+H867+H869+H870+H871+SUM(H873:H873)</f>
        <v>924.17</v>
      </c>
      <c r="H874" s="57"/>
      <c r="J874" s="57">
        <f>K866+K867+K869+K870+K871+SUM(K873:K873)</f>
        <v>6034.87</v>
      </c>
      <c r="K874" s="57"/>
      <c r="L874" s="35">
        <f>Source!U377</f>
        <v>1.92</v>
      </c>
      <c r="O874" s="21">
        <f>G874</f>
        <v>924.17</v>
      </c>
      <c r="P874" s="21">
        <f>J874</f>
        <v>6034.87</v>
      </c>
      <c r="Q874" s="21">
        <f>L874</f>
        <v>1.92</v>
      </c>
      <c r="W874">
        <f>IF(Source!BI377&lt;=1,H866+H867+H869+H870+H871, 0)</f>
        <v>0</v>
      </c>
      <c r="X874">
        <f>IF(Source!BI377=2,H866+H867+H869+H870+H871, 0)</f>
        <v>58.91</v>
      </c>
      <c r="Y874">
        <f>IF(Source!BI377=3,H866+H867+H869+H870+H871, 0)</f>
        <v>0</v>
      </c>
      <c r="Z874">
        <f>IF(Source!BI377=4,H866+H867+H869+H870+H871, 0)</f>
        <v>0</v>
      </c>
    </row>
    <row r="875" spans="1:26" ht="42.75" x14ac:dyDescent="0.2">
      <c r="A875" s="40" t="str">
        <f>Source!E379</f>
        <v>86</v>
      </c>
      <c r="B875" s="41" t="str">
        <f>Source!F379</f>
        <v>м10-04-066-04</v>
      </c>
      <c r="C875" s="41" t="str">
        <f>Source!G379</f>
        <v>Установка коробки кабельной соединительной или разветвительной DKC 84х84х45 мм</v>
      </c>
      <c r="D875" s="24" t="str">
        <f>Source!H379</f>
        <v>ШТ</v>
      </c>
      <c r="E875" s="10">
        <f>Source!I379</f>
        <v>6</v>
      </c>
      <c r="F875" s="25">
        <f>Source!AL379+Source!AM379+Source!AO379</f>
        <v>42.07</v>
      </c>
      <c r="G875" s="26"/>
      <c r="H875" s="25"/>
      <c r="I875" s="26" t="str">
        <f>Source!BO379</f>
        <v/>
      </c>
      <c r="J875" s="26"/>
      <c r="K875" s="25"/>
      <c r="L875" s="27"/>
      <c r="S875">
        <f>ROUND((Source!FX379/100)*((ROUND(Source!AF379*Source!I379, 2)+ROUND(Source!AE379*Source!I379, 2))), 2)</f>
        <v>188.34</v>
      </c>
      <c r="T875">
        <f>Source!X379</f>
        <v>1229.8699999999999</v>
      </c>
      <c r="U875">
        <f>ROUND((Source!FY379/100)*((ROUND(Source!AF379*Source!I379, 2)+ROUND(Source!AE379*Source!I379, 2))), 2)</f>
        <v>133.07</v>
      </c>
      <c r="V875">
        <f>Source!Y379</f>
        <v>868.93</v>
      </c>
    </row>
    <row r="876" spans="1:26" ht="14.25" x14ac:dyDescent="0.2">
      <c r="A876" s="40"/>
      <c r="B876" s="41"/>
      <c r="C876" s="41" t="s">
        <v>1378</v>
      </c>
      <c r="D876" s="24"/>
      <c r="E876" s="10"/>
      <c r="F876" s="25">
        <f>Source!AO379</f>
        <v>34.119999999999997</v>
      </c>
      <c r="G876" s="26" t="str">
        <f>Source!DG379</f>
        <v/>
      </c>
      <c r="H876" s="25">
        <f>ROUND(Source!AF379*Source!I379, 2)</f>
        <v>204.72</v>
      </c>
      <c r="I876" s="26"/>
      <c r="J876" s="26">
        <f>IF(Source!BA379&lt;&gt; 0, Source!BA379, 1)</f>
        <v>6.53</v>
      </c>
      <c r="K876" s="25">
        <f>Source!S379</f>
        <v>1336.82</v>
      </c>
      <c r="L876" s="27"/>
      <c r="R876">
        <f>H876</f>
        <v>204.72</v>
      </c>
    </row>
    <row r="877" spans="1:26" ht="14.25" x14ac:dyDescent="0.2">
      <c r="A877" s="40"/>
      <c r="B877" s="41"/>
      <c r="C877" s="41" t="s">
        <v>1385</v>
      </c>
      <c r="D877" s="24"/>
      <c r="E877" s="10"/>
      <c r="F877" s="25">
        <f>Source!AL379</f>
        <v>7.95</v>
      </c>
      <c r="G877" s="26" t="str">
        <f>Source!DD379</f>
        <v/>
      </c>
      <c r="H877" s="25">
        <f>ROUND(Source!AC379*Source!I379, 2)</f>
        <v>47.7</v>
      </c>
      <c r="I877" s="26"/>
      <c r="J877" s="26">
        <f>IF(Source!BC379&lt;&gt; 0, Source!BC379, 1)</f>
        <v>6.53</v>
      </c>
      <c r="K877" s="25">
        <f>Source!P379</f>
        <v>311.48</v>
      </c>
      <c r="L877" s="27"/>
    </row>
    <row r="878" spans="1:26" ht="14.25" x14ac:dyDescent="0.2">
      <c r="A878" s="40"/>
      <c r="B878" s="41"/>
      <c r="C878" s="41" t="s">
        <v>1380</v>
      </c>
      <c r="D878" s="24" t="s">
        <v>1381</v>
      </c>
      <c r="E878" s="10">
        <f>Source!BZ379</f>
        <v>92</v>
      </c>
      <c r="F878" s="44"/>
      <c r="G878" s="26"/>
      <c r="H878" s="25">
        <f>SUM(S875:S881)</f>
        <v>188.34</v>
      </c>
      <c r="I878" s="29"/>
      <c r="J878" s="23">
        <f>Source!AT379</f>
        <v>92</v>
      </c>
      <c r="K878" s="25">
        <f>SUM(T875:T881)</f>
        <v>1229.8699999999999</v>
      </c>
      <c r="L878" s="27"/>
    </row>
    <row r="879" spans="1:26" ht="14.25" x14ac:dyDescent="0.2">
      <c r="A879" s="40"/>
      <c r="B879" s="41"/>
      <c r="C879" s="41" t="s">
        <v>1382</v>
      </c>
      <c r="D879" s="24" t="s">
        <v>1381</v>
      </c>
      <c r="E879" s="10">
        <f>Source!CA379</f>
        <v>65</v>
      </c>
      <c r="F879" s="44"/>
      <c r="G879" s="26"/>
      <c r="H879" s="25">
        <f>SUM(U875:U881)</f>
        <v>133.07</v>
      </c>
      <c r="I879" s="29"/>
      <c r="J879" s="23">
        <f>Source!AU379</f>
        <v>65</v>
      </c>
      <c r="K879" s="25">
        <f>SUM(V875:V881)</f>
        <v>868.93</v>
      </c>
      <c r="L879" s="27"/>
    </row>
    <row r="880" spans="1:26" ht="14.25" x14ac:dyDescent="0.2">
      <c r="A880" s="40"/>
      <c r="B880" s="41"/>
      <c r="C880" s="41" t="s">
        <v>1383</v>
      </c>
      <c r="D880" s="24" t="s">
        <v>1384</v>
      </c>
      <c r="E880" s="10">
        <f>Source!AQ379</f>
        <v>4</v>
      </c>
      <c r="F880" s="25"/>
      <c r="G880" s="26" t="str">
        <f>Source!DI379</f>
        <v/>
      </c>
      <c r="H880" s="25"/>
      <c r="I880" s="26"/>
      <c r="J880" s="26"/>
      <c r="K880" s="25"/>
      <c r="L880" s="36">
        <f>Source!U379</f>
        <v>24</v>
      </c>
    </row>
    <row r="881" spans="1:26" ht="28.5" x14ac:dyDescent="0.2">
      <c r="A881" s="42" t="str">
        <f>Source!E380</f>
        <v>86,1</v>
      </c>
      <c r="B881" s="43" t="str">
        <f>Source!F380</f>
        <v>20.5.02.04-0001</v>
      </c>
      <c r="C881" s="43" t="str">
        <f>Source!G380</f>
        <v>Коробка ответвительная "DKC" размером 84х84х45 мми IP55</v>
      </c>
      <c r="D881" s="30" t="str">
        <f>Source!H380</f>
        <v>шт.</v>
      </c>
      <c r="E881" s="31">
        <f>Source!I380</f>
        <v>6</v>
      </c>
      <c r="F881" s="32">
        <f>Source!AL380+Source!AM380+Source!AO380</f>
        <v>20.7</v>
      </c>
      <c r="G881" s="37" t="s">
        <v>3</v>
      </c>
      <c r="H881" s="32">
        <f>ROUND(Source!AC380*Source!I380, 2)+ROUND(Source!AD380*Source!I380, 2)+ROUND(Source!AF380*Source!I380, 2)</f>
        <v>124.2</v>
      </c>
      <c r="I881" s="33"/>
      <c r="J881" s="33">
        <f>IF(Source!BC380&lt;&gt; 0, Source!BC380, 1)</f>
        <v>6.53</v>
      </c>
      <c r="K881" s="32">
        <f>Source!O380</f>
        <v>811.03</v>
      </c>
      <c r="L881" s="38"/>
      <c r="S881">
        <f>ROUND((Source!FX380/100)*((ROUND(Source!AF380*Source!I380, 2)+ROUND(Source!AE380*Source!I380, 2))), 2)</f>
        <v>0</v>
      </c>
      <c r="T881">
        <f>Source!X380</f>
        <v>0</v>
      </c>
      <c r="U881">
        <f>ROUND((Source!FY380/100)*((ROUND(Source!AF380*Source!I380, 2)+ROUND(Source!AE380*Source!I380, 2))), 2)</f>
        <v>0</v>
      </c>
      <c r="V881">
        <f>Source!Y380</f>
        <v>0</v>
      </c>
      <c r="W881">
        <f>IF(Source!BI380&lt;=1,H881, 0)</f>
        <v>0</v>
      </c>
      <c r="X881">
        <f>IF(Source!BI380=2,H881, 0)</f>
        <v>124.2</v>
      </c>
      <c r="Y881">
        <f>IF(Source!BI380=3,H881, 0)</f>
        <v>0</v>
      </c>
      <c r="Z881">
        <f>IF(Source!BI380=4,H881, 0)</f>
        <v>0</v>
      </c>
    </row>
    <row r="882" spans="1:26" ht="15" x14ac:dyDescent="0.25">
      <c r="G882" s="57">
        <f>H876+H877+H878+H879+SUM(H881:H881)</f>
        <v>698.03</v>
      </c>
      <c r="H882" s="57"/>
      <c r="J882" s="57">
        <f>K876+K877+K878+K879+SUM(K881:K881)</f>
        <v>4558.13</v>
      </c>
      <c r="K882" s="57"/>
      <c r="L882" s="35">
        <f>Source!U379</f>
        <v>24</v>
      </c>
      <c r="O882" s="21">
        <f>G882</f>
        <v>698.03</v>
      </c>
      <c r="P882" s="21">
        <f>J882</f>
        <v>4558.13</v>
      </c>
      <c r="Q882" s="21">
        <f>L882</f>
        <v>24</v>
      </c>
      <c r="W882">
        <f>IF(Source!BI379&lt;=1,H876+H877+H878+H879, 0)</f>
        <v>0</v>
      </c>
      <c r="X882">
        <f>IF(Source!BI379=2,H876+H877+H878+H879, 0)</f>
        <v>573.82999999999993</v>
      </c>
      <c r="Y882">
        <f>IF(Source!BI379=3,H876+H877+H878+H879, 0)</f>
        <v>0</v>
      </c>
      <c r="Z882">
        <f>IF(Source!BI379=4,H876+H877+H878+H879, 0)</f>
        <v>0</v>
      </c>
    </row>
    <row r="883" spans="1:26" ht="114" x14ac:dyDescent="0.2">
      <c r="A883" s="40" t="str">
        <f>Source!E381</f>
        <v>87</v>
      </c>
      <c r="B883" s="41" t="str">
        <f>Source!F381</f>
        <v>п01-11-028-01</v>
      </c>
      <c r="C883" s="41" t="str">
        <f>Source!G381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883" s="24" t="str">
        <f>Source!H381</f>
        <v>ШТ</v>
      </c>
      <c r="E883" s="10">
        <f>Source!I381</f>
        <v>4</v>
      </c>
      <c r="F883" s="25">
        <f>Source!AL381+Source!AM381+Source!AO381</f>
        <v>4.0999999999999996</v>
      </c>
      <c r="G883" s="26"/>
      <c r="H883" s="25"/>
      <c r="I883" s="26" t="str">
        <f>Source!BO381</f>
        <v/>
      </c>
      <c r="J883" s="26"/>
      <c r="K883" s="25"/>
      <c r="L883" s="27"/>
      <c r="S883">
        <f>ROUND((Source!FX381/100)*((ROUND(Source!AF381*Source!I381, 2)+ROUND(Source!AE381*Source!I381, 2))), 2)</f>
        <v>8.5299999999999994</v>
      </c>
      <c r="T883">
        <f>Source!X381</f>
        <v>160.75</v>
      </c>
      <c r="U883">
        <f>ROUND((Source!FY381/100)*((ROUND(Source!AF381*Source!I381, 2)+ROUND(Source!AE381*Source!I381, 2))), 2)</f>
        <v>5.25</v>
      </c>
      <c r="V883">
        <f>Source!Y381</f>
        <v>98.92</v>
      </c>
    </row>
    <row r="884" spans="1:26" ht="14.25" x14ac:dyDescent="0.2">
      <c r="A884" s="40"/>
      <c r="B884" s="41"/>
      <c r="C884" s="41" t="s">
        <v>1378</v>
      </c>
      <c r="D884" s="24"/>
      <c r="E884" s="10"/>
      <c r="F884" s="25">
        <f>Source!AO381</f>
        <v>4.0999999999999996</v>
      </c>
      <c r="G884" s="26" t="str">
        <f>Source!DG381</f>
        <v>)*0,8</v>
      </c>
      <c r="H884" s="25">
        <f>ROUND(Source!AF381*Source!I381, 2)</f>
        <v>13.12</v>
      </c>
      <c r="I884" s="26"/>
      <c r="J884" s="26">
        <f>IF(Source!BA381&lt;&gt; 0, Source!BA381, 1)</f>
        <v>18.850000000000001</v>
      </c>
      <c r="K884" s="25">
        <f>Source!S381</f>
        <v>247.31</v>
      </c>
      <c r="L884" s="27"/>
      <c r="R884">
        <f>H884</f>
        <v>13.12</v>
      </c>
    </row>
    <row r="885" spans="1:26" ht="14.25" x14ac:dyDescent="0.2">
      <c r="A885" s="40"/>
      <c r="B885" s="41"/>
      <c r="C885" s="41" t="s">
        <v>1380</v>
      </c>
      <c r="D885" s="24" t="s">
        <v>1381</v>
      </c>
      <c r="E885" s="10">
        <f>Source!BZ381</f>
        <v>65</v>
      </c>
      <c r="F885" s="44"/>
      <c r="G885" s="26"/>
      <c r="H885" s="25">
        <f>SUM(S883:S887)</f>
        <v>8.5299999999999994</v>
      </c>
      <c r="I885" s="29"/>
      <c r="J885" s="23">
        <f>Source!AT381</f>
        <v>65</v>
      </c>
      <c r="K885" s="25">
        <f>SUM(T883:T887)</f>
        <v>160.75</v>
      </c>
      <c r="L885" s="27"/>
    </row>
    <row r="886" spans="1:26" ht="14.25" x14ac:dyDescent="0.2">
      <c r="A886" s="40"/>
      <c r="B886" s="41"/>
      <c r="C886" s="41" t="s">
        <v>1382</v>
      </c>
      <c r="D886" s="24" t="s">
        <v>1381</v>
      </c>
      <c r="E886" s="10">
        <f>Source!CA381</f>
        <v>40</v>
      </c>
      <c r="F886" s="44"/>
      <c r="G886" s="26"/>
      <c r="H886" s="25">
        <f>SUM(U883:U887)</f>
        <v>5.25</v>
      </c>
      <c r="I886" s="29"/>
      <c r="J886" s="23">
        <f>Source!AU381</f>
        <v>40</v>
      </c>
      <c r="K886" s="25">
        <f>SUM(V883:V887)</f>
        <v>98.92</v>
      </c>
      <c r="L886" s="27"/>
    </row>
    <row r="887" spans="1:26" ht="14.25" x14ac:dyDescent="0.2">
      <c r="A887" s="42"/>
      <c r="B887" s="43"/>
      <c r="C887" s="43" t="s">
        <v>1383</v>
      </c>
      <c r="D887" s="30" t="s">
        <v>1384</v>
      </c>
      <c r="E887" s="31">
        <f>Source!AQ381</f>
        <v>0.32</v>
      </c>
      <c r="F887" s="32"/>
      <c r="G887" s="33" t="str">
        <f>Source!DI381</f>
        <v>)*0,8</v>
      </c>
      <c r="H887" s="32"/>
      <c r="I887" s="33"/>
      <c r="J887" s="33"/>
      <c r="K887" s="32"/>
      <c r="L887" s="34">
        <f>Source!U381</f>
        <v>1.024</v>
      </c>
    </row>
    <row r="888" spans="1:26" ht="15" x14ac:dyDescent="0.25">
      <c r="G888" s="57">
        <f>H884+H885+H886</f>
        <v>26.9</v>
      </c>
      <c r="H888" s="57"/>
      <c r="J888" s="57">
        <f>K884+K885+K886</f>
        <v>506.98</v>
      </c>
      <c r="K888" s="57"/>
      <c r="L888" s="35">
        <f>Source!U381</f>
        <v>1.024</v>
      </c>
      <c r="O888" s="21">
        <f>G888</f>
        <v>26.9</v>
      </c>
      <c r="P888" s="21">
        <f>J888</f>
        <v>506.98</v>
      </c>
      <c r="Q888" s="21">
        <f>L888</f>
        <v>1.024</v>
      </c>
      <c r="W888">
        <f>IF(Source!BI381&lt;=1,H884+H885+H886, 0)</f>
        <v>0</v>
      </c>
      <c r="X888">
        <f>IF(Source!BI381=2,H884+H885+H886, 0)</f>
        <v>0</v>
      </c>
      <c r="Y888">
        <f>IF(Source!BI381=3,H884+H885+H886, 0)</f>
        <v>0</v>
      </c>
      <c r="Z888">
        <f>IF(Source!BI381=4,H884+H885+H886, 0)</f>
        <v>26.9</v>
      </c>
    </row>
    <row r="889" spans="1:26" ht="42.75" x14ac:dyDescent="0.2">
      <c r="A889" s="40" t="str">
        <f>Source!E382</f>
        <v>88</v>
      </c>
      <c r="B889" s="41" t="str">
        <f>Source!F382</f>
        <v>п01-11-011-01</v>
      </c>
      <c r="C889" s="41" t="str">
        <f>Source!G382</f>
        <v>Проверка наличия цепи между заземлителями и заземленными элементами</v>
      </c>
      <c r="D889" s="24" t="str">
        <f>Source!H382</f>
        <v>100 измерений</v>
      </c>
      <c r="E889" s="10">
        <f>Source!I382</f>
        <v>0.02</v>
      </c>
      <c r="F889" s="25">
        <f>Source!AL382+Source!AM382+Source!AO382</f>
        <v>165.95</v>
      </c>
      <c r="G889" s="26"/>
      <c r="H889" s="25"/>
      <c r="I889" s="26" t="str">
        <f>Source!BO382</f>
        <v/>
      </c>
      <c r="J889" s="26"/>
      <c r="K889" s="25"/>
      <c r="L889" s="27"/>
      <c r="S889">
        <f>ROUND((Source!FX382/100)*((ROUND(Source!AF382*Source!I382, 2)+ROUND(Source!AE382*Source!I382, 2))), 2)</f>
        <v>1.73</v>
      </c>
      <c r="T889">
        <f>Source!X382</f>
        <v>32.53</v>
      </c>
      <c r="U889">
        <f>ROUND((Source!FY382/100)*((ROUND(Source!AF382*Source!I382, 2)+ROUND(Source!AE382*Source!I382, 2))), 2)</f>
        <v>1.06</v>
      </c>
      <c r="V889">
        <f>Source!Y382</f>
        <v>20.02</v>
      </c>
    </row>
    <row r="890" spans="1:26" ht="14.25" x14ac:dyDescent="0.2">
      <c r="A890" s="40"/>
      <c r="B890" s="41"/>
      <c r="C890" s="41" t="s">
        <v>1378</v>
      </c>
      <c r="D890" s="24"/>
      <c r="E890" s="10"/>
      <c r="F890" s="25">
        <f>Source!AO382</f>
        <v>165.95</v>
      </c>
      <c r="G890" s="26" t="str">
        <f>Source!DG382</f>
        <v>)*0,8</v>
      </c>
      <c r="H890" s="25">
        <f>ROUND(Source!AF382*Source!I382, 2)</f>
        <v>2.66</v>
      </c>
      <c r="I890" s="26"/>
      <c r="J890" s="26">
        <f>IF(Source!BA382&lt;&gt; 0, Source!BA382, 1)</f>
        <v>18.850000000000001</v>
      </c>
      <c r="K890" s="25">
        <f>Source!S382</f>
        <v>50.05</v>
      </c>
      <c r="L890" s="27"/>
      <c r="R890">
        <f>H890</f>
        <v>2.66</v>
      </c>
    </row>
    <row r="891" spans="1:26" ht="14.25" x14ac:dyDescent="0.2">
      <c r="A891" s="40"/>
      <c r="B891" s="41"/>
      <c r="C891" s="41" t="s">
        <v>1380</v>
      </c>
      <c r="D891" s="24" t="s">
        <v>1381</v>
      </c>
      <c r="E891" s="10">
        <f>Source!BZ382</f>
        <v>65</v>
      </c>
      <c r="F891" s="44"/>
      <c r="G891" s="26"/>
      <c r="H891" s="25">
        <f>SUM(S889:S893)</f>
        <v>1.73</v>
      </c>
      <c r="I891" s="29"/>
      <c r="J891" s="23">
        <f>Source!AT382</f>
        <v>65</v>
      </c>
      <c r="K891" s="25">
        <f>SUM(T889:T893)</f>
        <v>32.53</v>
      </c>
      <c r="L891" s="27"/>
    </row>
    <row r="892" spans="1:26" ht="14.25" x14ac:dyDescent="0.2">
      <c r="A892" s="40"/>
      <c r="B892" s="41"/>
      <c r="C892" s="41" t="s">
        <v>1382</v>
      </c>
      <c r="D892" s="24" t="s">
        <v>1381</v>
      </c>
      <c r="E892" s="10">
        <f>Source!CA382</f>
        <v>40</v>
      </c>
      <c r="F892" s="44"/>
      <c r="G892" s="26"/>
      <c r="H892" s="25">
        <f>SUM(U889:U893)</f>
        <v>1.06</v>
      </c>
      <c r="I892" s="29"/>
      <c r="J892" s="23">
        <f>Source!AU382</f>
        <v>40</v>
      </c>
      <c r="K892" s="25">
        <f>SUM(V889:V893)</f>
        <v>20.02</v>
      </c>
      <c r="L892" s="27"/>
    </row>
    <row r="893" spans="1:26" ht="14.25" x14ac:dyDescent="0.2">
      <c r="A893" s="42"/>
      <c r="B893" s="43"/>
      <c r="C893" s="43" t="s">
        <v>1383</v>
      </c>
      <c r="D893" s="30" t="s">
        <v>1384</v>
      </c>
      <c r="E893" s="31">
        <f>Source!AQ382</f>
        <v>12.96</v>
      </c>
      <c r="F893" s="32"/>
      <c r="G893" s="33" t="str">
        <f>Source!DI382</f>
        <v>)*0,8</v>
      </c>
      <c r="H893" s="32"/>
      <c r="I893" s="33"/>
      <c r="J893" s="33"/>
      <c r="K893" s="32"/>
      <c r="L893" s="34">
        <f>Source!U382</f>
        <v>0.20736000000000004</v>
      </c>
    </row>
    <row r="894" spans="1:26" ht="15" x14ac:dyDescent="0.25">
      <c r="G894" s="57">
        <f>H890+H891+H892</f>
        <v>5.4500000000000011</v>
      </c>
      <c r="H894" s="57"/>
      <c r="J894" s="57">
        <f>K890+K891+K892</f>
        <v>102.6</v>
      </c>
      <c r="K894" s="57"/>
      <c r="L894" s="35">
        <f>Source!U382</f>
        <v>0.20736000000000004</v>
      </c>
      <c r="O894" s="21">
        <f>G894</f>
        <v>5.4500000000000011</v>
      </c>
      <c r="P894" s="21">
        <f>J894</f>
        <v>102.6</v>
      </c>
      <c r="Q894" s="21">
        <f>L894</f>
        <v>0.20736000000000004</v>
      </c>
      <c r="W894">
        <f>IF(Source!BI382&lt;=1,H890+H891+H892, 0)</f>
        <v>0</v>
      </c>
      <c r="X894">
        <f>IF(Source!BI382=2,H890+H891+H892, 0)</f>
        <v>0</v>
      </c>
      <c r="Y894">
        <f>IF(Source!BI382=3,H890+H891+H892, 0)</f>
        <v>0</v>
      </c>
      <c r="Z894">
        <f>IF(Source!BI382=4,H890+H891+H892, 0)</f>
        <v>5.4500000000000011</v>
      </c>
    </row>
    <row r="895" spans="1:26" ht="28.5" x14ac:dyDescent="0.2">
      <c r="A895" s="40" t="str">
        <f>Source!E383</f>
        <v>89</v>
      </c>
      <c r="B895" s="41" t="str">
        <f>Source!F383</f>
        <v>п01-11-013-01</v>
      </c>
      <c r="C895" s="41" t="str">
        <f>Source!G383</f>
        <v>Замер полного сопротивления цепи "фаза-нуль"</v>
      </c>
      <c r="D895" s="24" t="str">
        <f>Source!H383</f>
        <v>ШТ</v>
      </c>
      <c r="E895" s="10">
        <f>Source!I383</f>
        <v>6</v>
      </c>
      <c r="F895" s="25">
        <f>Source!AL383+Source!AM383+Source!AO383</f>
        <v>15.62</v>
      </c>
      <c r="G895" s="26"/>
      <c r="H895" s="25"/>
      <c r="I895" s="26" t="str">
        <f>Source!BO383</f>
        <v/>
      </c>
      <c r="J895" s="26"/>
      <c r="K895" s="25"/>
      <c r="L895" s="27"/>
      <c r="S895">
        <f>ROUND((Source!FX383/100)*((ROUND(Source!AF383*Source!I383, 2)+ROUND(Source!AE383*Source!I383, 2))), 2)</f>
        <v>48.75</v>
      </c>
      <c r="T895">
        <f>Source!X383</f>
        <v>918.94</v>
      </c>
      <c r="U895">
        <f>ROUND((Source!FY383/100)*((ROUND(Source!AF383*Source!I383, 2)+ROUND(Source!AE383*Source!I383, 2))), 2)</f>
        <v>30</v>
      </c>
      <c r="V895">
        <f>Source!Y383</f>
        <v>565.5</v>
      </c>
    </row>
    <row r="896" spans="1:26" ht="14.25" x14ac:dyDescent="0.2">
      <c r="A896" s="40"/>
      <c r="B896" s="41"/>
      <c r="C896" s="41" t="s">
        <v>1378</v>
      </c>
      <c r="D896" s="24"/>
      <c r="E896" s="10"/>
      <c r="F896" s="25">
        <f>Source!AO383</f>
        <v>15.62</v>
      </c>
      <c r="G896" s="26" t="str">
        <f>Source!DG383</f>
        <v>)*0,8</v>
      </c>
      <c r="H896" s="25">
        <f>ROUND(Source!AF383*Source!I383, 2)</f>
        <v>75</v>
      </c>
      <c r="I896" s="26"/>
      <c r="J896" s="26">
        <f>IF(Source!BA383&lt;&gt; 0, Source!BA383, 1)</f>
        <v>18.850000000000001</v>
      </c>
      <c r="K896" s="25">
        <f>Source!S383</f>
        <v>1413.75</v>
      </c>
      <c r="L896" s="27"/>
      <c r="R896">
        <f>H896</f>
        <v>75</v>
      </c>
    </row>
    <row r="897" spans="1:26" ht="14.25" x14ac:dyDescent="0.2">
      <c r="A897" s="40"/>
      <c r="B897" s="41"/>
      <c r="C897" s="41" t="s">
        <v>1380</v>
      </c>
      <c r="D897" s="24" t="s">
        <v>1381</v>
      </c>
      <c r="E897" s="10">
        <f>Source!BZ383</f>
        <v>65</v>
      </c>
      <c r="F897" s="44"/>
      <c r="G897" s="26"/>
      <c r="H897" s="25">
        <f>SUM(S895:S899)</f>
        <v>48.75</v>
      </c>
      <c r="I897" s="29"/>
      <c r="J897" s="23">
        <f>Source!AT383</f>
        <v>65</v>
      </c>
      <c r="K897" s="25">
        <f>SUM(T895:T899)</f>
        <v>918.94</v>
      </c>
      <c r="L897" s="27"/>
    </row>
    <row r="898" spans="1:26" ht="14.25" x14ac:dyDescent="0.2">
      <c r="A898" s="40"/>
      <c r="B898" s="41"/>
      <c r="C898" s="41" t="s">
        <v>1382</v>
      </c>
      <c r="D898" s="24" t="s">
        <v>1381</v>
      </c>
      <c r="E898" s="10">
        <f>Source!CA383</f>
        <v>40</v>
      </c>
      <c r="F898" s="44"/>
      <c r="G898" s="26"/>
      <c r="H898" s="25">
        <f>SUM(U895:U899)</f>
        <v>30</v>
      </c>
      <c r="I898" s="29"/>
      <c r="J898" s="23">
        <f>Source!AU383</f>
        <v>40</v>
      </c>
      <c r="K898" s="25">
        <f>SUM(V895:V899)</f>
        <v>565.5</v>
      </c>
      <c r="L898" s="27"/>
    </row>
    <row r="899" spans="1:26" ht="14.25" x14ac:dyDescent="0.2">
      <c r="A899" s="42"/>
      <c r="B899" s="43"/>
      <c r="C899" s="43" t="s">
        <v>1383</v>
      </c>
      <c r="D899" s="30" t="s">
        <v>1384</v>
      </c>
      <c r="E899" s="31">
        <f>Source!AQ383</f>
        <v>1.22</v>
      </c>
      <c r="F899" s="32"/>
      <c r="G899" s="33" t="str">
        <f>Source!DI383</f>
        <v>)*0,8</v>
      </c>
      <c r="H899" s="32"/>
      <c r="I899" s="33"/>
      <c r="J899" s="33"/>
      <c r="K899" s="32"/>
      <c r="L899" s="34">
        <f>Source!U383</f>
        <v>5.8559999999999999</v>
      </c>
    </row>
    <row r="900" spans="1:26" ht="15" x14ac:dyDescent="0.25">
      <c r="G900" s="57">
        <f>H896+H897+H898</f>
        <v>153.75</v>
      </c>
      <c r="H900" s="57"/>
      <c r="J900" s="57">
        <f>K896+K897+K898</f>
        <v>2898.19</v>
      </c>
      <c r="K900" s="57"/>
      <c r="L900" s="35">
        <f>Source!U383</f>
        <v>5.8559999999999999</v>
      </c>
      <c r="O900" s="21">
        <f>G900</f>
        <v>153.75</v>
      </c>
      <c r="P900" s="21">
        <f>J900</f>
        <v>2898.19</v>
      </c>
      <c r="Q900" s="21">
        <f>L900</f>
        <v>5.8559999999999999</v>
      </c>
      <c r="W900">
        <f>IF(Source!BI383&lt;=1,H896+H897+H898, 0)</f>
        <v>0</v>
      </c>
      <c r="X900">
        <f>IF(Source!BI383=2,H896+H897+H898, 0)</f>
        <v>0</v>
      </c>
      <c r="Y900">
        <f>IF(Source!BI383=3,H896+H897+H898, 0)</f>
        <v>0</v>
      </c>
      <c r="Z900">
        <f>IF(Source!BI383=4,H896+H897+H898, 0)</f>
        <v>153.75</v>
      </c>
    </row>
    <row r="901" spans="1:26" ht="57" x14ac:dyDescent="0.2">
      <c r="A901" s="40" t="str">
        <f>Source!E384</f>
        <v>90</v>
      </c>
      <c r="B901" s="41" t="str">
        <f>Source!F384</f>
        <v>п01-03-001-01</v>
      </c>
      <c r="C901" s="41" t="str">
        <f>Source!G384</f>
        <v>Выключатель однополюсный напряжением до 1 кВ с электромагнитным, тепловым или комбинированным расцепителем</v>
      </c>
      <c r="D901" s="24" t="str">
        <f>Source!H384</f>
        <v>ШТ</v>
      </c>
      <c r="E901" s="10">
        <f>Source!I384</f>
        <v>4</v>
      </c>
      <c r="F901" s="25">
        <f>Source!AL384+Source!AM384+Source!AO384</f>
        <v>12.78</v>
      </c>
      <c r="G901" s="26"/>
      <c r="H901" s="25"/>
      <c r="I901" s="26" t="str">
        <f>Source!BO384</f>
        <v/>
      </c>
      <c r="J901" s="26"/>
      <c r="K901" s="25"/>
      <c r="L901" s="27"/>
      <c r="S901">
        <f>ROUND((Source!FX384/100)*((ROUND(Source!AF384*Source!I384, 2)+ROUND(Source!AE384*Source!I384, 2))), 2)</f>
        <v>26.57</v>
      </c>
      <c r="T901">
        <f>Source!X384</f>
        <v>500.88</v>
      </c>
      <c r="U901">
        <f>ROUND((Source!FY384/100)*((ROUND(Source!AF384*Source!I384, 2)+ROUND(Source!AE384*Source!I384, 2))), 2)</f>
        <v>16.350000000000001</v>
      </c>
      <c r="V901">
        <f>Source!Y384</f>
        <v>308.24</v>
      </c>
    </row>
    <row r="902" spans="1:26" ht="14.25" x14ac:dyDescent="0.2">
      <c r="A902" s="40"/>
      <c r="B902" s="41"/>
      <c r="C902" s="41" t="s">
        <v>1378</v>
      </c>
      <c r="D902" s="24"/>
      <c r="E902" s="10"/>
      <c r="F902" s="25">
        <f>Source!AO384</f>
        <v>12.78</v>
      </c>
      <c r="G902" s="26" t="str">
        <f>Source!DG384</f>
        <v>)*0,8</v>
      </c>
      <c r="H902" s="25">
        <f>ROUND(Source!AF384*Source!I384, 2)</f>
        <v>40.880000000000003</v>
      </c>
      <c r="I902" s="26"/>
      <c r="J902" s="26">
        <f>IF(Source!BA384&lt;&gt; 0, Source!BA384, 1)</f>
        <v>18.850000000000001</v>
      </c>
      <c r="K902" s="25">
        <f>Source!S384</f>
        <v>770.59</v>
      </c>
      <c r="L902" s="27"/>
      <c r="R902">
        <f>H902</f>
        <v>40.880000000000003</v>
      </c>
    </row>
    <row r="903" spans="1:26" ht="14.25" x14ac:dyDescent="0.2">
      <c r="A903" s="40"/>
      <c r="B903" s="41"/>
      <c r="C903" s="41" t="s">
        <v>1380</v>
      </c>
      <c r="D903" s="24" t="s">
        <v>1381</v>
      </c>
      <c r="E903" s="10">
        <f>Source!BZ384</f>
        <v>65</v>
      </c>
      <c r="F903" s="44"/>
      <c r="G903" s="26"/>
      <c r="H903" s="25">
        <f>SUM(S901:S905)</f>
        <v>26.57</v>
      </c>
      <c r="I903" s="29"/>
      <c r="J903" s="23">
        <f>Source!AT384</f>
        <v>65</v>
      </c>
      <c r="K903" s="25">
        <f>SUM(T901:T905)</f>
        <v>500.88</v>
      </c>
      <c r="L903" s="27"/>
    </row>
    <row r="904" spans="1:26" ht="14.25" x14ac:dyDescent="0.2">
      <c r="A904" s="40"/>
      <c r="B904" s="41"/>
      <c r="C904" s="41" t="s">
        <v>1382</v>
      </c>
      <c r="D904" s="24" t="s">
        <v>1381</v>
      </c>
      <c r="E904" s="10">
        <f>Source!CA384</f>
        <v>40</v>
      </c>
      <c r="F904" s="44"/>
      <c r="G904" s="26"/>
      <c r="H904" s="25">
        <f>SUM(U901:U905)</f>
        <v>16.350000000000001</v>
      </c>
      <c r="I904" s="29"/>
      <c r="J904" s="23">
        <f>Source!AU384</f>
        <v>40</v>
      </c>
      <c r="K904" s="25">
        <f>SUM(V901:V905)</f>
        <v>308.24</v>
      </c>
      <c r="L904" s="27"/>
    </row>
    <row r="905" spans="1:26" ht="14.25" x14ac:dyDescent="0.2">
      <c r="A905" s="42"/>
      <c r="B905" s="43"/>
      <c r="C905" s="43" t="s">
        <v>1383</v>
      </c>
      <c r="D905" s="30" t="s">
        <v>1384</v>
      </c>
      <c r="E905" s="31">
        <f>Source!AQ384</f>
        <v>1.36</v>
      </c>
      <c r="F905" s="32"/>
      <c r="G905" s="33" t="str">
        <f>Source!DI384</f>
        <v>)*0,8</v>
      </c>
      <c r="H905" s="32"/>
      <c r="I905" s="33"/>
      <c r="J905" s="33"/>
      <c r="K905" s="32"/>
      <c r="L905" s="34">
        <f>Source!U384</f>
        <v>4.3520000000000003</v>
      </c>
    </row>
    <row r="906" spans="1:26" ht="15" x14ac:dyDescent="0.25">
      <c r="G906" s="57">
        <f>H902+H903+H904</f>
        <v>83.800000000000011</v>
      </c>
      <c r="H906" s="57"/>
      <c r="J906" s="57">
        <f>K902+K903+K904</f>
        <v>1579.71</v>
      </c>
      <c r="K906" s="57"/>
      <c r="L906" s="35">
        <f>Source!U384</f>
        <v>4.3520000000000003</v>
      </c>
      <c r="O906" s="21">
        <f>G906</f>
        <v>83.800000000000011</v>
      </c>
      <c r="P906" s="21">
        <f>J906</f>
        <v>1579.71</v>
      </c>
      <c r="Q906" s="21">
        <f>L906</f>
        <v>4.3520000000000003</v>
      </c>
      <c r="W906">
        <f>IF(Source!BI384&lt;=1,H902+H903+H904, 0)</f>
        <v>0</v>
      </c>
      <c r="X906">
        <f>IF(Source!BI384=2,H902+H903+H904, 0)</f>
        <v>0</v>
      </c>
      <c r="Y906">
        <f>IF(Source!BI384=3,H902+H903+H904, 0)</f>
        <v>0</v>
      </c>
      <c r="Z906">
        <f>IF(Source!BI384=4,H902+H903+H904, 0)</f>
        <v>83.800000000000011</v>
      </c>
    </row>
    <row r="908" spans="1:26" ht="15" x14ac:dyDescent="0.25">
      <c r="A908" s="62" t="str">
        <f>CONCATENATE("Итого по разделу: ",IF(Source!G386&lt;&gt;"Новый раздел", Source!G386, ""))</f>
        <v>Итого по разделу: 6 Электромонтажные работы</v>
      </c>
      <c r="B908" s="62"/>
      <c r="C908" s="62"/>
      <c r="D908" s="62"/>
      <c r="E908" s="62"/>
      <c r="F908" s="62"/>
      <c r="G908" s="61">
        <f>SUM(O764:O907)</f>
        <v>7295.29</v>
      </c>
      <c r="H908" s="61"/>
      <c r="I908" s="22"/>
      <c r="J908" s="61">
        <f>SUM(P764:P907)</f>
        <v>50962.96</v>
      </c>
      <c r="K908" s="61"/>
      <c r="L908" s="35">
        <f>SUM(Q764:Q907)</f>
        <v>85.067759999999993</v>
      </c>
    </row>
    <row r="910" spans="1:26" ht="14.25" x14ac:dyDescent="0.2">
      <c r="C910" s="56" t="str">
        <f>Source!H446</f>
        <v>Итого</v>
      </c>
      <c r="D910" s="56"/>
      <c r="E910" s="56"/>
      <c r="F910" s="56"/>
      <c r="G910" s="56"/>
      <c r="H910" s="56"/>
      <c r="I910" s="56"/>
      <c r="J910" s="48">
        <f>IF(Source!F446=0, "", Source!F446)</f>
        <v>1009841.3</v>
      </c>
      <c r="K910" s="48"/>
    </row>
    <row r="911" spans="1:26" ht="14.25" x14ac:dyDescent="0.2">
      <c r="C911" s="56" t="str">
        <f>Source!H447</f>
        <v>НДС 18%</v>
      </c>
      <c r="D911" s="56"/>
      <c r="E911" s="56"/>
      <c r="F911" s="56"/>
      <c r="G911" s="56"/>
      <c r="H911" s="56"/>
      <c r="I911" s="56"/>
      <c r="J911" s="48">
        <f>IF(Source!F447=0, "", Source!F447)</f>
        <v>181771.43</v>
      </c>
      <c r="K911" s="48"/>
    </row>
    <row r="912" spans="1:26" ht="14.25" x14ac:dyDescent="0.2">
      <c r="C912" s="56" t="str">
        <f>Source!H448</f>
        <v>Всего</v>
      </c>
      <c r="D912" s="56"/>
      <c r="E912" s="56"/>
      <c r="F912" s="56"/>
      <c r="G912" s="56"/>
      <c r="H912" s="56"/>
      <c r="I912" s="56"/>
      <c r="J912" s="48">
        <f>IF(Source!F448=0, "", Source!F448)</f>
        <v>1191612.73</v>
      </c>
      <c r="K912" s="48"/>
    </row>
  </sheetData>
  <mergeCells count="359">
    <mergeCell ref="G759:H759"/>
    <mergeCell ref="J759:K759"/>
    <mergeCell ref="A759:F759"/>
    <mergeCell ref="J757:K757"/>
    <mergeCell ref="G757:H757"/>
    <mergeCell ref="J747:K747"/>
    <mergeCell ref="G747:H747"/>
    <mergeCell ref="A908:F908"/>
    <mergeCell ref="G814:H814"/>
    <mergeCell ref="J806:K806"/>
    <mergeCell ref="G806:H806"/>
    <mergeCell ref="J796:K796"/>
    <mergeCell ref="G796:H796"/>
    <mergeCell ref="J786:K786"/>
    <mergeCell ref="G786:H786"/>
    <mergeCell ref="J888:K888"/>
    <mergeCell ref="G888:H888"/>
    <mergeCell ref="J882:K882"/>
    <mergeCell ref="G882:H882"/>
    <mergeCell ref="J874:K874"/>
    <mergeCell ref="J906:K906"/>
    <mergeCell ref="G906:H906"/>
    <mergeCell ref="J894:K894"/>
    <mergeCell ref="G894:H894"/>
    <mergeCell ref="F676:G676"/>
    <mergeCell ref="J670:K670"/>
    <mergeCell ref="G670:H670"/>
    <mergeCell ref="J662:K662"/>
    <mergeCell ref="G662:H662"/>
    <mergeCell ref="J780:K780"/>
    <mergeCell ref="G780:H780"/>
    <mergeCell ref="J772:K772"/>
    <mergeCell ref="G772:H772"/>
    <mergeCell ref="A764:L764"/>
    <mergeCell ref="F693:G693"/>
    <mergeCell ref="J688:K688"/>
    <mergeCell ref="G688:H688"/>
    <mergeCell ref="J680:K680"/>
    <mergeCell ref="G680:H680"/>
    <mergeCell ref="F677:G677"/>
    <mergeCell ref="J717:K717"/>
    <mergeCell ref="G717:H717"/>
    <mergeCell ref="J737:K737"/>
    <mergeCell ref="G737:H737"/>
    <mergeCell ref="J729:K729"/>
    <mergeCell ref="G729:H729"/>
    <mergeCell ref="F724:G724"/>
    <mergeCell ref="F723:G723"/>
    <mergeCell ref="F714:G714"/>
    <mergeCell ref="F713:G713"/>
    <mergeCell ref="J707:K707"/>
    <mergeCell ref="G707:H707"/>
    <mergeCell ref="F704:G704"/>
    <mergeCell ref="F703:G703"/>
    <mergeCell ref="J697:K697"/>
    <mergeCell ref="G697:H697"/>
    <mergeCell ref="F694:G694"/>
    <mergeCell ref="J653:K653"/>
    <mergeCell ref="G653:H653"/>
    <mergeCell ref="F651:G651"/>
    <mergeCell ref="F650:G650"/>
    <mergeCell ref="J645:K645"/>
    <mergeCell ref="G645:H645"/>
    <mergeCell ref="J566:K566"/>
    <mergeCell ref="G566:H566"/>
    <mergeCell ref="F563:G563"/>
    <mergeCell ref="J606:K606"/>
    <mergeCell ref="J621:K621"/>
    <mergeCell ref="G621:H621"/>
    <mergeCell ref="F619:G619"/>
    <mergeCell ref="F618:G618"/>
    <mergeCell ref="A613:L613"/>
    <mergeCell ref="G608:H608"/>
    <mergeCell ref="J608:K608"/>
    <mergeCell ref="A608:F608"/>
    <mergeCell ref="F643:G643"/>
    <mergeCell ref="F642:G642"/>
    <mergeCell ref="J637:K637"/>
    <mergeCell ref="G637:H637"/>
    <mergeCell ref="J629:K629"/>
    <mergeCell ref="G629:H629"/>
    <mergeCell ref="J598:K598"/>
    <mergeCell ref="G598:H598"/>
    <mergeCell ref="F595:G595"/>
    <mergeCell ref="F594:G594"/>
    <mergeCell ref="J588:K588"/>
    <mergeCell ref="G588:H588"/>
    <mergeCell ref="F562:G562"/>
    <mergeCell ref="J556:K556"/>
    <mergeCell ref="G556:H556"/>
    <mergeCell ref="F583:G583"/>
    <mergeCell ref="F582:G582"/>
    <mergeCell ref="J576:K576"/>
    <mergeCell ref="G576:H576"/>
    <mergeCell ref="F573:G573"/>
    <mergeCell ref="F572:G572"/>
    <mergeCell ref="C413:I413"/>
    <mergeCell ref="J413:K413"/>
    <mergeCell ref="J431:K431"/>
    <mergeCell ref="G431:H431"/>
    <mergeCell ref="F553:G553"/>
    <mergeCell ref="F552:G552"/>
    <mergeCell ref="J546:K546"/>
    <mergeCell ref="G546:H546"/>
    <mergeCell ref="J540:K540"/>
    <mergeCell ref="G540:H540"/>
    <mergeCell ref="A532:L532"/>
    <mergeCell ref="G527:H527"/>
    <mergeCell ref="J459:K459"/>
    <mergeCell ref="G459:H459"/>
    <mergeCell ref="F501:G501"/>
    <mergeCell ref="J516:K516"/>
    <mergeCell ref="G516:H516"/>
    <mergeCell ref="F512:G512"/>
    <mergeCell ref="F511:G511"/>
    <mergeCell ref="J505:K505"/>
    <mergeCell ref="G505:H505"/>
    <mergeCell ref="J527:K527"/>
    <mergeCell ref="A527:F527"/>
    <mergeCell ref="J525:K525"/>
    <mergeCell ref="J400:K400"/>
    <mergeCell ref="G400:H400"/>
    <mergeCell ref="F398:G398"/>
    <mergeCell ref="F397:G397"/>
    <mergeCell ref="J391:K391"/>
    <mergeCell ref="G391:H391"/>
    <mergeCell ref="J410:K410"/>
    <mergeCell ref="A410:F410"/>
    <mergeCell ref="J408:K408"/>
    <mergeCell ref="G408:H408"/>
    <mergeCell ref="F406:G406"/>
    <mergeCell ref="F405:G405"/>
    <mergeCell ref="G410:H410"/>
    <mergeCell ref="F386:G386"/>
    <mergeCell ref="F385:G385"/>
    <mergeCell ref="J381:K381"/>
    <mergeCell ref="G381:H381"/>
    <mergeCell ref="F377:G377"/>
    <mergeCell ref="F376:G376"/>
    <mergeCell ref="J372:K372"/>
    <mergeCell ref="G372:H372"/>
    <mergeCell ref="F294:G294"/>
    <mergeCell ref="J328:K328"/>
    <mergeCell ref="G328:H328"/>
    <mergeCell ref="J348:K348"/>
    <mergeCell ref="G348:H348"/>
    <mergeCell ref="F343:G343"/>
    <mergeCell ref="F342:G342"/>
    <mergeCell ref="J336:K336"/>
    <mergeCell ref="G336:H336"/>
    <mergeCell ref="F366:G366"/>
    <mergeCell ref="F365:G365"/>
    <mergeCell ref="J359:K359"/>
    <mergeCell ref="G359:H359"/>
    <mergeCell ref="F355:G355"/>
    <mergeCell ref="F354:G354"/>
    <mergeCell ref="F293:G293"/>
    <mergeCell ref="A304:L304"/>
    <mergeCell ref="G299:H299"/>
    <mergeCell ref="J299:K299"/>
    <mergeCell ref="A299:F299"/>
    <mergeCell ref="J297:K297"/>
    <mergeCell ref="G297:H297"/>
    <mergeCell ref="J320:K320"/>
    <mergeCell ref="G320:H320"/>
    <mergeCell ref="F318:G318"/>
    <mergeCell ref="F317:G317"/>
    <mergeCell ref="J312:K312"/>
    <mergeCell ref="G312:H312"/>
    <mergeCell ref="F232:G232"/>
    <mergeCell ref="F231:G231"/>
    <mergeCell ref="J224:K224"/>
    <mergeCell ref="G224:H224"/>
    <mergeCell ref="F222:G222"/>
    <mergeCell ref="J276:K276"/>
    <mergeCell ref="G276:H276"/>
    <mergeCell ref="F274:G274"/>
    <mergeCell ref="J288:K288"/>
    <mergeCell ref="G288:H288"/>
    <mergeCell ref="F284:G284"/>
    <mergeCell ref="F283:G283"/>
    <mergeCell ref="F221:G221"/>
    <mergeCell ref="J246:K246"/>
    <mergeCell ref="G246:H246"/>
    <mergeCell ref="F242:G242"/>
    <mergeCell ref="F241:G241"/>
    <mergeCell ref="J234:K234"/>
    <mergeCell ref="G234:H234"/>
    <mergeCell ref="F157:G157"/>
    <mergeCell ref="F273:G273"/>
    <mergeCell ref="J266:K266"/>
    <mergeCell ref="G266:H266"/>
    <mergeCell ref="F264:G264"/>
    <mergeCell ref="F263:G263"/>
    <mergeCell ref="J256:K256"/>
    <mergeCell ref="G256:H256"/>
    <mergeCell ref="F253:G253"/>
    <mergeCell ref="F252:G252"/>
    <mergeCell ref="F179:G179"/>
    <mergeCell ref="F178:G178"/>
    <mergeCell ref="J171:K171"/>
    <mergeCell ref="G171:H171"/>
    <mergeCell ref="J161:K161"/>
    <mergeCell ref="G161:H161"/>
    <mergeCell ref="J194:K194"/>
    <mergeCell ref="G194:H194"/>
    <mergeCell ref="F189:G189"/>
    <mergeCell ref="F188:G188"/>
    <mergeCell ref="J181:K181"/>
    <mergeCell ref="G181:H181"/>
    <mergeCell ref="F101:G101"/>
    <mergeCell ref="F100:G100"/>
    <mergeCell ref="J214:K214"/>
    <mergeCell ref="G214:H214"/>
    <mergeCell ref="F211:G211"/>
    <mergeCell ref="F210:G210"/>
    <mergeCell ref="J203:K203"/>
    <mergeCell ref="G203:H203"/>
    <mergeCell ref="F200:G200"/>
    <mergeCell ref="F199:G199"/>
    <mergeCell ref="J116:K116"/>
    <mergeCell ref="G116:H116"/>
    <mergeCell ref="F111:G111"/>
    <mergeCell ref="F110:G110"/>
    <mergeCell ref="J103:K103"/>
    <mergeCell ref="G103:H103"/>
    <mergeCell ref="F134:G134"/>
    <mergeCell ref="F133:G133"/>
    <mergeCell ref="J126:K126"/>
    <mergeCell ref="F41:G41"/>
    <mergeCell ref="F40:G40"/>
    <mergeCell ref="J35:K35"/>
    <mergeCell ref="G35:H35"/>
    <mergeCell ref="F68:G68"/>
    <mergeCell ref="F67:G67"/>
    <mergeCell ref="J63:K63"/>
    <mergeCell ref="G63:H63"/>
    <mergeCell ref="J54:K54"/>
    <mergeCell ref="F156:G156"/>
    <mergeCell ref="J149:K149"/>
    <mergeCell ref="G149:H149"/>
    <mergeCell ref="F146:G146"/>
    <mergeCell ref="F145:G145"/>
    <mergeCell ref="J138:K138"/>
    <mergeCell ref="G138:H138"/>
    <mergeCell ref="J43:K43"/>
    <mergeCell ref="G43:H43"/>
    <mergeCell ref="C530:I530"/>
    <mergeCell ref="J530:K530"/>
    <mergeCell ref="C611:I611"/>
    <mergeCell ref="J611:K611"/>
    <mergeCell ref="J472:K472"/>
    <mergeCell ref="G472:H472"/>
    <mergeCell ref="F466:G466"/>
    <mergeCell ref="F465:G465"/>
    <mergeCell ref="J439:K439"/>
    <mergeCell ref="G439:H439"/>
    <mergeCell ref="F478:G478"/>
    <mergeCell ref="F445:G445"/>
    <mergeCell ref="F444:G444"/>
    <mergeCell ref="F454:G454"/>
    <mergeCell ref="F453:G453"/>
    <mergeCell ref="J447:K447"/>
    <mergeCell ref="G447:H447"/>
    <mergeCell ref="G525:H525"/>
    <mergeCell ref="F523:G523"/>
    <mergeCell ref="F522:G522"/>
    <mergeCell ref="F479:G479"/>
    <mergeCell ref="G606:H606"/>
    <mergeCell ref="F604:G604"/>
    <mergeCell ref="F603:G603"/>
    <mergeCell ref="J423:K423"/>
    <mergeCell ref="G423:H423"/>
    <mergeCell ref="A415:L415"/>
    <mergeCell ref="F500:G500"/>
    <mergeCell ref="J494:K494"/>
    <mergeCell ref="G494:H494"/>
    <mergeCell ref="F491:G491"/>
    <mergeCell ref="F490:G490"/>
    <mergeCell ref="J484:K484"/>
    <mergeCell ref="G484:H484"/>
    <mergeCell ref="C912:I912"/>
    <mergeCell ref="J912:K912"/>
    <mergeCell ref="C762:I762"/>
    <mergeCell ref="J762:K762"/>
    <mergeCell ref="C910:I910"/>
    <mergeCell ref="J910:K910"/>
    <mergeCell ref="G834:H834"/>
    <mergeCell ref="J824:K824"/>
    <mergeCell ref="G824:H824"/>
    <mergeCell ref="J814:K814"/>
    <mergeCell ref="C911:I911"/>
    <mergeCell ref="J911:K911"/>
    <mergeCell ref="G874:H874"/>
    <mergeCell ref="J864:K864"/>
    <mergeCell ref="G864:H864"/>
    <mergeCell ref="J854:K854"/>
    <mergeCell ref="G854:H854"/>
    <mergeCell ref="J844:K844"/>
    <mergeCell ref="G844:H844"/>
    <mergeCell ref="J834:K834"/>
    <mergeCell ref="J900:K900"/>
    <mergeCell ref="G900:H900"/>
    <mergeCell ref="G908:H908"/>
    <mergeCell ref="J908:K908"/>
    <mergeCell ref="C20:F20"/>
    <mergeCell ref="G20:H20"/>
    <mergeCell ref="I20:J20"/>
    <mergeCell ref="K20:L20"/>
    <mergeCell ref="A22:L22"/>
    <mergeCell ref="C302:I302"/>
    <mergeCell ref="J302:K302"/>
    <mergeCell ref="J97:K97"/>
    <mergeCell ref="G97:H97"/>
    <mergeCell ref="J87:K87"/>
    <mergeCell ref="G54:H54"/>
    <mergeCell ref="G87:H87"/>
    <mergeCell ref="J77:K77"/>
    <mergeCell ref="G77:H77"/>
    <mergeCell ref="F75:G75"/>
    <mergeCell ref="F74:G74"/>
    <mergeCell ref="J70:K70"/>
    <mergeCell ref="G70:H70"/>
    <mergeCell ref="G126:H126"/>
    <mergeCell ref="F122:G122"/>
    <mergeCell ref="F121:G121"/>
    <mergeCell ref="F33:G33"/>
    <mergeCell ref="F32:G32"/>
    <mergeCell ref="A26:L26"/>
    <mergeCell ref="C18:F18"/>
    <mergeCell ref="G18:H18"/>
    <mergeCell ref="I18:J18"/>
    <mergeCell ref="K18:L18"/>
    <mergeCell ref="C19:F19"/>
    <mergeCell ref="G19:H19"/>
    <mergeCell ref="I19:J19"/>
    <mergeCell ref="K19:L19"/>
    <mergeCell ref="C16:F16"/>
    <mergeCell ref="G16:H16"/>
    <mergeCell ref="I16:J16"/>
    <mergeCell ref="K16:L16"/>
    <mergeCell ref="C17:F17"/>
    <mergeCell ref="G17:H17"/>
    <mergeCell ref="I17:J17"/>
    <mergeCell ref="K17:L17"/>
    <mergeCell ref="C14:F14"/>
    <mergeCell ref="G14:H14"/>
    <mergeCell ref="I14:J14"/>
    <mergeCell ref="K14:L14"/>
    <mergeCell ref="C15:F15"/>
    <mergeCell ref="G15:H15"/>
    <mergeCell ref="I15:J15"/>
    <mergeCell ref="K15:L15"/>
    <mergeCell ref="B4:K4"/>
    <mergeCell ref="B6:K6"/>
    <mergeCell ref="B8:K8"/>
    <mergeCell ref="B9:K9"/>
    <mergeCell ref="G13:H13"/>
    <mergeCell ref="I13:J13"/>
  </mergeCells>
  <pageMargins left="0.4" right="0.2" top="0.2" bottom="0.4" header="0.2" footer="0.2"/>
  <pageSetup paperSize="9" scale="59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514"/>
  <sheetViews>
    <sheetView workbookViewId="0">
      <selection activeCell="M7" sqref="M7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508</v>
      </c>
      <c r="C12" s="1">
        <v>0</v>
      </c>
      <c r="D12" s="1">
        <f>ROW(A450)</f>
        <v>450</v>
      </c>
      <c r="E12" s="1">
        <v>0</v>
      </c>
      <c r="F12" s="1" t="s">
        <v>4</v>
      </c>
      <c r="G12" s="1" t="s">
        <v>1389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B450</f>
        <v>508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помещений мужских туалетов 3, 4 этажей здания учебного корпуса НИЯУ  МИФИ по адресу: г.Москва,Холодильный переулок,д.1,корп.1,стр.2</v>
      </c>
      <c r="H18" s="2"/>
      <c r="I18" s="2"/>
      <c r="J18" s="2"/>
      <c r="K18" s="2"/>
      <c r="L18" s="2"/>
      <c r="M18" s="2"/>
      <c r="N18" s="2"/>
      <c r="O18" s="2">
        <f t="shared" ref="O18:AT18" si="1">O450</f>
        <v>816002.52</v>
      </c>
      <c r="P18" s="2">
        <f t="shared" si="1"/>
        <v>674187.31</v>
      </c>
      <c r="Q18" s="2">
        <f t="shared" si="1"/>
        <v>19869</v>
      </c>
      <c r="R18" s="2">
        <f t="shared" si="1"/>
        <v>3157.39</v>
      </c>
      <c r="S18" s="2">
        <f t="shared" si="1"/>
        <v>121946.21</v>
      </c>
      <c r="T18" s="2">
        <f t="shared" si="1"/>
        <v>0</v>
      </c>
      <c r="U18" s="2">
        <f t="shared" si="1"/>
        <v>2032.6533711999998</v>
      </c>
      <c r="V18" s="2">
        <f t="shared" si="1"/>
        <v>41.863432499999995</v>
      </c>
      <c r="W18" s="2">
        <f t="shared" si="1"/>
        <v>0</v>
      </c>
      <c r="X18" s="2">
        <f t="shared" si="1"/>
        <v>122968.97</v>
      </c>
      <c r="Y18" s="2">
        <f t="shared" si="1"/>
        <v>70869.81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1009841.3</v>
      </c>
      <c r="AS18" s="2">
        <f t="shared" si="1"/>
        <v>950806.17</v>
      </c>
      <c r="AT18" s="2">
        <f t="shared" si="1"/>
        <v>53947.65</v>
      </c>
      <c r="AU18" s="2">
        <f t="shared" ref="AU18:BZ18" si="2">AU450</f>
        <v>5087.4799999999996</v>
      </c>
      <c r="AV18" s="2">
        <f t="shared" si="2"/>
        <v>674187.31</v>
      </c>
      <c r="AW18" s="2">
        <f t="shared" si="2"/>
        <v>674187.31</v>
      </c>
      <c r="AX18" s="2">
        <f t="shared" si="2"/>
        <v>0</v>
      </c>
      <c r="AY18" s="2">
        <f t="shared" si="2"/>
        <v>674187.31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CA450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DG450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EM450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FS450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ROW(A418)</f>
        <v>418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B418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O418</f>
        <v>816002.52</v>
      </c>
      <c r="P22" s="2">
        <f t="shared" si="8"/>
        <v>674187.31</v>
      </c>
      <c r="Q22" s="2">
        <f t="shared" si="8"/>
        <v>19869</v>
      </c>
      <c r="R22" s="2">
        <f t="shared" si="8"/>
        <v>3157.39</v>
      </c>
      <c r="S22" s="2">
        <f t="shared" si="8"/>
        <v>121946.21</v>
      </c>
      <c r="T22" s="2">
        <f t="shared" si="8"/>
        <v>0</v>
      </c>
      <c r="U22" s="2">
        <f t="shared" si="8"/>
        <v>2032.6533711999998</v>
      </c>
      <c r="V22" s="2">
        <f t="shared" si="8"/>
        <v>41.863432499999995</v>
      </c>
      <c r="W22" s="2">
        <f t="shared" si="8"/>
        <v>0</v>
      </c>
      <c r="X22" s="2">
        <f t="shared" si="8"/>
        <v>122968.97</v>
      </c>
      <c r="Y22" s="2">
        <f t="shared" si="8"/>
        <v>70869.81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1009841.3</v>
      </c>
      <c r="AS22" s="2">
        <f t="shared" si="8"/>
        <v>950806.17</v>
      </c>
      <c r="AT22" s="2">
        <f t="shared" si="8"/>
        <v>53947.65</v>
      </c>
      <c r="AU22" s="2">
        <f t="shared" ref="AU22:BZ22" si="9">AU418</f>
        <v>5087.4799999999996</v>
      </c>
      <c r="AV22" s="2">
        <f t="shared" si="9"/>
        <v>674187.31</v>
      </c>
      <c r="AW22" s="2">
        <f t="shared" si="9"/>
        <v>674187.31</v>
      </c>
      <c r="AX22" s="2">
        <f t="shared" si="9"/>
        <v>0</v>
      </c>
      <c r="AY22" s="2">
        <f t="shared" si="9"/>
        <v>674187.31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CA418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DG418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EM418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FS418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ROW(A80)</f>
        <v>80</v>
      </c>
      <c r="E24" s="1"/>
      <c r="F24" s="1" t="s">
        <v>3</v>
      </c>
      <c r="G24" s="1" t="s">
        <v>12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B80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/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O80</f>
        <v>507531.11</v>
      </c>
      <c r="P26" s="2">
        <f t="shared" si="15"/>
        <v>416393.95</v>
      </c>
      <c r="Q26" s="2">
        <f t="shared" si="15"/>
        <v>10850.7</v>
      </c>
      <c r="R26" s="2">
        <f t="shared" si="15"/>
        <v>2082.5700000000002</v>
      </c>
      <c r="S26" s="2">
        <f t="shared" si="15"/>
        <v>80286.460000000006</v>
      </c>
      <c r="T26" s="2">
        <f t="shared" si="15"/>
        <v>0</v>
      </c>
      <c r="U26" s="2">
        <f t="shared" si="15"/>
        <v>1368.7393118</v>
      </c>
      <c r="V26" s="2">
        <f t="shared" si="15"/>
        <v>29.321197499999997</v>
      </c>
      <c r="W26" s="2">
        <f t="shared" si="15"/>
        <v>0</v>
      </c>
      <c r="X26" s="2">
        <f t="shared" si="15"/>
        <v>79000.740000000005</v>
      </c>
      <c r="Y26" s="2">
        <f t="shared" si="15"/>
        <v>42990.5</v>
      </c>
      <c r="Z26" s="2">
        <f t="shared" si="15"/>
        <v>0</v>
      </c>
      <c r="AA26" s="2">
        <f t="shared" si="15"/>
        <v>0</v>
      </c>
      <c r="AB26" s="2">
        <f t="shared" si="15"/>
        <v>507531.11</v>
      </c>
      <c r="AC26" s="2">
        <f t="shared" si="15"/>
        <v>416393.95</v>
      </c>
      <c r="AD26" s="2">
        <f t="shared" si="15"/>
        <v>10850.7</v>
      </c>
      <c r="AE26" s="2">
        <f t="shared" si="15"/>
        <v>2082.5700000000002</v>
      </c>
      <c r="AF26" s="2">
        <f t="shared" si="15"/>
        <v>80286.460000000006</v>
      </c>
      <c r="AG26" s="2">
        <f t="shared" si="15"/>
        <v>0</v>
      </c>
      <c r="AH26" s="2">
        <f t="shared" si="15"/>
        <v>1368.7393118</v>
      </c>
      <c r="AI26" s="2">
        <f t="shared" si="15"/>
        <v>29.321197499999997</v>
      </c>
      <c r="AJ26" s="2">
        <f t="shared" si="15"/>
        <v>0</v>
      </c>
      <c r="AK26" s="2">
        <f t="shared" si="15"/>
        <v>79000.740000000005</v>
      </c>
      <c r="AL26" s="2">
        <f t="shared" si="15"/>
        <v>42990.5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629522.35</v>
      </c>
      <c r="AS26" s="2">
        <f t="shared" si="15"/>
        <v>629522.35</v>
      </c>
      <c r="AT26" s="2">
        <f t="shared" si="15"/>
        <v>0</v>
      </c>
      <c r="AU26" s="2">
        <f t="shared" ref="AU26:BZ26" si="16">AU80</f>
        <v>0</v>
      </c>
      <c r="AV26" s="2">
        <f t="shared" si="16"/>
        <v>416393.95</v>
      </c>
      <c r="AW26" s="2">
        <f t="shared" si="16"/>
        <v>416393.95</v>
      </c>
      <c r="AX26" s="2">
        <f t="shared" si="16"/>
        <v>0</v>
      </c>
      <c r="AY26" s="2">
        <f t="shared" si="16"/>
        <v>416393.95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CA80</f>
        <v>629522.35</v>
      </c>
      <c r="CB26" s="2">
        <f t="shared" si="17"/>
        <v>629522.35</v>
      </c>
      <c r="CC26" s="2">
        <f t="shared" si="17"/>
        <v>0</v>
      </c>
      <c r="CD26" s="2">
        <f t="shared" si="17"/>
        <v>0</v>
      </c>
      <c r="CE26" s="2">
        <f t="shared" si="17"/>
        <v>416393.95</v>
      </c>
      <c r="CF26" s="2">
        <f t="shared" si="17"/>
        <v>416393.95</v>
      </c>
      <c r="CG26" s="2">
        <f t="shared" si="17"/>
        <v>0</v>
      </c>
      <c r="CH26" s="2">
        <f t="shared" si="17"/>
        <v>416393.95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DG80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EM80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FS80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13</v>
      </c>
      <c r="F28" t="s">
        <v>14</v>
      </c>
      <c r="G28" t="s">
        <v>15</v>
      </c>
      <c r="H28" t="s">
        <v>16</v>
      </c>
      <c r="I28">
        <f>ROUND(7.6/100,9)</f>
        <v>7.5999999999999998E-2</v>
      </c>
      <c r="J28">
        <v>0</v>
      </c>
      <c r="O28">
        <f t="shared" ref="O28:O59" si="21">ROUND(CP28,2)</f>
        <v>537.26</v>
      </c>
      <c r="P28">
        <f t="shared" ref="P28:P59" si="22">ROUND(CQ28*I28,2)</f>
        <v>0</v>
      </c>
      <c r="Q28">
        <f t="shared" ref="Q28:Q59" si="23">ROUND(CR28*I28,2)</f>
        <v>120.07</v>
      </c>
      <c r="R28">
        <f t="shared" ref="R28:R59" si="24">ROUND(CS28*I28,2)</f>
        <v>51.86</v>
      </c>
      <c r="S28">
        <f t="shared" ref="S28:S59" si="25">ROUND(CT28*I28,2)</f>
        <v>417.19</v>
      </c>
      <c r="T28">
        <f t="shared" ref="T28:T59" si="26">ROUND(CU28*I28,2)</f>
        <v>0</v>
      </c>
      <c r="U28">
        <f t="shared" ref="U28:U59" si="27">CV28*I28</f>
        <v>7.8971599999999995</v>
      </c>
      <c r="V28">
        <f t="shared" ref="V28:V59" si="28">CW28*I28</f>
        <v>0.58823999999999999</v>
      </c>
      <c r="W28">
        <f t="shared" ref="W28:W59" si="29">ROUND(CX28*I28,2)</f>
        <v>0</v>
      </c>
      <c r="X28">
        <f t="shared" ref="X28:X59" si="30">ROUND(CY28,2)</f>
        <v>464.36</v>
      </c>
      <c r="Y28">
        <f t="shared" ref="Y28:Y59" si="31">ROUND(CZ28,2)</f>
        <v>281.43</v>
      </c>
      <c r="AA28">
        <v>39083528</v>
      </c>
      <c r="AB28">
        <f t="shared" ref="AB28:AB59" si="32">ROUND((AC28+AD28+AF28),2)</f>
        <v>1082.58</v>
      </c>
      <c r="AC28">
        <f t="shared" ref="AC28:AC69" si="33">ROUND((ES28),2)</f>
        <v>0</v>
      </c>
      <c r="AD28">
        <f t="shared" ref="AD28:AD38" si="34">ROUND((((ET28)-(EU28))+AE28),2)</f>
        <v>241.95</v>
      </c>
      <c r="AE28">
        <f t="shared" ref="AE28:AE38" si="35">ROUND((EU28),2)</f>
        <v>104.49</v>
      </c>
      <c r="AF28">
        <f t="shared" ref="AF28:AF38" si="36">ROUND((EV28),2)</f>
        <v>840.63</v>
      </c>
      <c r="AG28">
        <f t="shared" ref="AG28:AG59" si="37">ROUND((AP28),2)</f>
        <v>0</v>
      </c>
      <c r="AH28">
        <f t="shared" ref="AH28:AH38" si="38">(EW28)</f>
        <v>103.91</v>
      </c>
      <c r="AI28">
        <f t="shared" ref="AI28:AI38" si="39">(EX28)</f>
        <v>7.74</v>
      </c>
      <c r="AJ28">
        <f t="shared" ref="AJ28:AJ59" si="40">ROUND((AS28),2)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6.53</v>
      </c>
      <c r="BA28">
        <v>6.53</v>
      </c>
      <c r="BB28">
        <v>6.53</v>
      </c>
      <c r="BC28">
        <v>6.53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17</v>
      </c>
      <c r="BM28">
        <v>46001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6.53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110</v>
      </c>
      <c r="CA28">
        <v>70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59" si="41">(P28+Q28+S28)</f>
        <v>537.26</v>
      </c>
      <c r="CQ28">
        <f t="shared" ref="CQ28:CQ59" si="42">AC28*BC28</f>
        <v>0</v>
      </c>
      <c r="CR28">
        <f t="shared" ref="CR28:CR59" si="43">AD28*BB28</f>
        <v>1579.9335000000001</v>
      </c>
      <c r="CS28">
        <f t="shared" ref="CS28:CS59" si="44">AE28*BS28</f>
        <v>682.31970000000001</v>
      </c>
      <c r="CT28">
        <f t="shared" ref="CT28:CT59" si="45">AF28*BA28</f>
        <v>5489.3139000000001</v>
      </c>
      <c r="CU28">
        <f t="shared" ref="CU28:CU59" si="46">AG28</f>
        <v>0</v>
      </c>
      <c r="CV28">
        <f t="shared" ref="CV28:CV59" si="47">AH28</f>
        <v>103.91</v>
      </c>
      <c r="CW28">
        <f t="shared" ref="CW28:CW59" si="48">AI28</f>
        <v>7.74</v>
      </c>
      <c r="CX28">
        <f t="shared" ref="CX28:CX59" si="49">AJ28</f>
        <v>0</v>
      </c>
      <c r="CY28">
        <f t="shared" ref="CY28:CY59" si="50">(((S28+R28)*AT28)/100)</f>
        <v>464.35950000000003</v>
      </c>
      <c r="CZ28">
        <f t="shared" ref="CZ28:CZ59" si="51">(((S28+R28)*AU28)/100)</f>
        <v>281.43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16</v>
      </c>
      <c r="DW28" t="s">
        <v>16</v>
      </c>
      <c r="DX28">
        <v>100</v>
      </c>
      <c r="EE28">
        <v>39174571</v>
      </c>
      <c r="EF28">
        <v>2</v>
      </c>
      <c r="EG28" t="s">
        <v>18</v>
      </c>
      <c r="EH28">
        <v>0</v>
      </c>
      <c r="EI28" t="s">
        <v>3</v>
      </c>
      <c r="EJ28">
        <v>1</v>
      </c>
      <c r="EK28">
        <v>46001</v>
      </c>
      <c r="EL28" t="s">
        <v>19</v>
      </c>
      <c r="EM28" t="s">
        <v>20</v>
      </c>
      <c r="EO28" t="s">
        <v>3</v>
      </c>
      <c r="EQ28">
        <v>0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59" si="52">ROUND(IF(AND(BH28=3,BI28=3),P28,0),2)</f>
        <v>0</v>
      </c>
      <c r="FS28">
        <v>0</v>
      </c>
      <c r="FT28" t="s">
        <v>21</v>
      </c>
      <c r="FU28" t="s">
        <v>22</v>
      </c>
      <c r="FX28">
        <v>99</v>
      </c>
      <c r="FY28">
        <v>59.5</v>
      </c>
      <c r="GA28" t="s">
        <v>3</v>
      </c>
      <c r="GD28">
        <v>0</v>
      </c>
      <c r="GF28">
        <v>309229644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53">ROUND(IF(AND(BH28=3,BI28=3,FS28&lt;&gt;0),P28,0),2)</f>
        <v>0</v>
      </c>
      <c r="GM28">
        <f t="shared" ref="GM28:GM59" si="54">ROUND(O28+X28+Y28+GK28,2)+GX28</f>
        <v>1283.05</v>
      </c>
      <c r="GN28">
        <f t="shared" ref="GN28:GN59" si="55">IF(OR(BI28=0,BI28=1),ROUND(O28+X28+Y28+GK28,2),0)</f>
        <v>1283.05</v>
      </c>
      <c r="GO28">
        <f t="shared" ref="GO28:GO59" si="56">IF(BI28=2,ROUND(O28+X28+Y28+GK28,2),0)</f>
        <v>0</v>
      </c>
      <c r="GP28">
        <f t="shared" ref="GP28:GP59" si="57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59" si="58">ROUND(GT28,2)</f>
        <v>0</v>
      </c>
      <c r="GW28">
        <v>1</v>
      </c>
      <c r="GX28">
        <f t="shared" ref="GX28:GX59" si="59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23</v>
      </c>
      <c r="F29" t="s">
        <v>24</v>
      </c>
      <c r="G29" t="s">
        <v>25</v>
      </c>
      <c r="H29" t="s">
        <v>16</v>
      </c>
      <c r="I29">
        <v>4.7399999999999998E-2</v>
      </c>
      <c r="J29">
        <v>0</v>
      </c>
      <c r="O29">
        <f t="shared" si="21"/>
        <v>547</v>
      </c>
      <c r="P29">
        <f t="shared" si="22"/>
        <v>0</v>
      </c>
      <c r="Q29">
        <f t="shared" si="23"/>
        <v>74.89</v>
      </c>
      <c r="R29">
        <f t="shared" si="24"/>
        <v>32.340000000000003</v>
      </c>
      <c r="S29">
        <f t="shared" si="25"/>
        <v>472.11</v>
      </c>
      <c r="T29">
        <f t="shared" si="26"/>
        <v>0</v>
      </c>
      <c r="U29">
        <f t="shared" si="27"/>
        <v>8.9367959999999993</v>
      </c>
      <c r="V29">
        <f t="shared" si="28"/>
        <v>0.36687599999999998</v>
      </c>
      <c r="W29">
        <f t="shared" si="29"/>
        <v>0</v>
      </c>
      <c r="X29">
        <f t="shared" si="30"/>
        <v>499.41</v>
      </c>
      <c r="Y29">
        <f t="shared" si="31"/>
        <v>302.67</v>
      </c>
      <c r="AA29">
        <v>39083528</v>
      </c>
      <c r="AB29">
        <f t="shared" si="32"/>
        <v>1767.24</v>
      </c>
      <c r="AC29">
        <f t="shared" si="33"/>
        <v>0</v>
      </c>
      <c r="AD29">
        <f t="shared" si="34"/>
        <v>241.95</v>
      </c>
      <c r="AE29">
        <f t="shared" si="35"/>
        <v>104.49</v>
      </c>
      <c r="AF29">
        <f t="shared" si="36"/>
        <v>1525.29</v>
      </c>
      <c r="AG29">
        <f t="shared" si="37"/>
        <v>0</v>
      </c>
      <c r="AH29">
        <f t="shared" si="38"/>
        <v>188.54</v>
      </c>
      <c r="AI29">
        <f t="shared" si="39"/>
        <v>7.74</v>
      </c>
      <c r="AJ29">
        <f t="shared" si="40"/>
        <v>0</v>
      </c>
      <c r="AK29">
        <v>1767.24</v>
      </c>
      <c r="AL29">
        <v>0</v>
      </c>
      <c r="AM29">
        <v>241.95</v>
      </c>
      <c r="AN29">
        <v>104.49</v>
      </c>
      <c r="AO29">
        <v>1525.29</v>
      </c>
      <c r="AP29">
        <v>0</v>
      </c>
      <c r="AQ29">
        <v>188.54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6.53</v>
      </c>
      <c r="BA29">
        <v>6.53</v>
      </c>
      <c r="BB29">
        <v>6.53</v>
      </c>
      <c r="BC29">
        <v>6.53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26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6.53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41"/>
        <v>547</v>
      </c>
      <c r="CQ29">
        <f t="shared" si="42"/>
        <v>0</v>
      </c>
      <c r="CR29">
        <f t="shared" si="43"/>
        <v>1579.9335000000001</v>
      </c>
      <c r="CS29">
        <f t="shared" si="44"/>
        <v>682.31970000000001</v>
      </c>
      <c r="CT29">
        <f t="shared" si="45"/>
        <v>9960.1437000000005</v>
      </c>
      <c r="CU29">
        <f t="shared" si="46"/>
        <v>0</v>
      </c>
      <c r="CV29">
        <f t="shared" si="47"/>
        <v>188.54</v>
      </c>
      <c r="CW29">
        <f t="shared" si="48"/>
        <v>7.74</v>
      </c>
      <c r="CX29">
        <f t="shared" si="49"/>
        <v>0</v>
      </c>
      <c r="CY29">
        <f t="shared" si="50"/>
        <v>499.40550000000002</v>
      </c>
      <c r="CZ29">
        <f t="shared" si="51"/>
        <v>302.67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16</v>
      </c>
      <c r="DW29" t="s">
        <v>16</v>
      </c>
      <c r="DX29">
        <v>100</v>
      </c>
      <c r="EE29">
        <v>39174571</v>
      </c>
      <c r="EF29">
        <v>2</v>
      </c>
      <c r="EG29" t="s">
        <v>18</v>
      </c>
      <c r="EH29">
        <v>0</v>
      </c>
      <c r="EI29" t="s">
        <v>3</v>
      </c>
      <c r="EJ29">
        <v>1</v>
      </c>
      <c r="EK29">
        <v>46001</v>
      </c>
      <c r="EL29" t="s">
        <v>19</v>
      </c>
      <c r="EM29" t="s">
        <v>20</v>
      </c>
      <c r="EO29" t="s">
        <v>3</v>
      </c>
      <c r="EQ29">
        <v>0</v>
      </c>
      <c r="ER29">
        <v>1767.24</v>
      </c>
      <c r="ES29">
        <v>0</v>
      </c>
      <c r="ET29">
        <v>241.95</v>
      </c>
      <c r="EU29">
        <v>104.49</v>
      </c>
      <c r="EV29">
        <v>1525.29</v>
      </c>
      <c r="EW29">
        <v>188.54</v>
      </c>
      <c r="EX29">
        <v>7.74</v>
      </c>
      <c r="EY29">
        <v>0</v>
      </c>
      <c r="FQ29">
        <v>0</v>
      </c>
      <c r="FR29">
        <f t="shared" si="52"/>
        <v>0</v>
      </c>
      <c r="FS29">
        <v>0</v>
      </c>
      <c r="FT29" t="s">
        <v>21</v>
      </c>
      <c r="FU29" t="s">
        <v>22</v>
      </c>
      <c r="FX29">
        <v>99</v>
      </c>
      <c r="FY29">
        <v>59.5</v>
      </c>
      <c r="GA29" t="s">
        <v>3</v>
      </c>
      <c r="GD29">
        <v>0</v>
      </c>
      <c r="GF29">
        <v>1630687704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53"/>
        <v>0</v>
      </c>
      <c r="GM29">
        <f t="shared" si="54"/>
        <v>1349.08</v>
      </c>
      <c r="GN29">
        <f t="shared" si="55"/>
        <v>1349.08</v>
      </c>
      <c r="GO29">
        <f t="shared" si="56"/>
        <v>0</v>
      </c>
      <c r="GP29">
        <f t="shared" si="57"/>
        <v>0</v>
      </c>
      <c r="GR29">
        <v>0</v>
      </c>
      <c r="GS29">
        <v>3</v>
      </c>
      <c r="GT29">
        <v>0</v>
      </c>
      <c r="GU29" t="s">
        <v>3</v>
      </c>
      <c r="GV29">
        <f t="shared" si="58"/>
        <v>0</v>
      </c>
      <c r="GW29">
        <v>1</v>
      </c>
      <c r="GX29">
        <f t="shared" si="59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ROW(SmtRes!A13)</f>
        <v>13</v>
      </c>
      <c r="D30">
        <f>ROW(EtalonRes!A14)</f>
        <v>14</v>
      </c>
      <c r="E30" t="s">
        <v>27</v>
      </c>
      <c r="F30" t="s">
        <v>28</v>
      </c>
      <c r="G30" t="s">
        <v>29</v>
      </c>
      <c r="H30" t="s">
        <v>30</v>
      </c>
      <c r="I30">
        <f>ROUND(2.64/100,9)</f>
        <v>2.64E-2</v>
      </c>
      <c r="J30">
        <v>0</v>
      </c>
      <c r="O30">
        <f t="shared" si="21"/>
        <v>78.33</v>
      </c>
      <c r="P30">
        <f t="shared" si="22"/>
        <v>16.559999999999999</v>
      </c>
      <c r="Q30">
        <f t="shared" si="23"/>
        <v>0.88</v>
      </c>
      <c r="R30">
        <f t="shared" si="24"/>
        <v>0.27</v>
      </c>
      <c r="S30">
        <f t="shared" si="25"/>
        <v>60.89</v>
      </c>
      <c r="T30">
        <f t="shared" si="26"/>
        <v>0</v>
      </c>
      <c r="U30">
        <f t="shared" si="27"/>
        <v>1.093224</v>
      </c>
      <c r="V30">
        <f t="shared" si="28"/>
        <v>3.1679999999999998E-3</v>
      </c>
      <c r="W30">
        <f t="shared" si="29"/>
        <v>0</v>
      </c>
      <c r="X30">
        <f t="shared" si="30"/>
        <v>50.76</v>
      </c>
      <c r="Y30">
        <f t="shared" si="31"/>
        <v>39.75</v>
      </c>
      <c r="AA30">
        <v>39083528</v>
      </c>
      <c r="AB30">
        <f t="shared" si="32"/>
        <v>454.41</v>
      </c>
      <c r="AC30">
        <f t="shared" si="33"/>
        <v>96.05</v>
      </c>
      <c r="AD30">
        <f t="shared" si="34"/>
        <v>5.13</v>
      </c>
      <c r="AE30">
        <f t="shared" si="35"/>
        <v>1.54</v>
      </c>
      <c r="AF30">
        <f t="shared" si="36"/>
        <v>353.23</v>
      </c>
      <c r="AG30">
        <f t="shared" si="37"/>
        <v>0</v>
      </c>
      <c r="AH30">
        <f t="shared" si="38"/>
        <v>41.41</v>
      </c>
      <c r="AI30">
        <f t="shared" si="39"/>
        <v>0.12</v>
      </c>
      <c r="AJ30">
        <f t="shared" si="40"/>
        <v>0</v>
      </c>
      <c r="AK30">
        <v>454.41</v>
      </c>
      <c r="AL30">
        <v>96.05</v>
      </c>
      <c r="AM30">
        <v>5.13</v>
      </c>
      <c r="AN30">
        <v>1.54</v>
      </c>
      <c r="AO30">
        <v>353.23</v>
      </c>
      <c r="AP30">
        <v>0</v>
      </c>
      <c r="AQ30">
        <v>41.41</v>
      </c>
      <c r="AR30">
        <v>0.12</v>
      </c>
      <c r="AS30">
        <v>0</v>
      </c>
      <c r="AT30">
        <v>83</v>
      </c>
      <c r="AU30">
        <v>65</v>
      </c>
      <c r="AV30">
        <v>1</v>
      </c>
      <c r="AW30">
        <v>1</v>
      </c>
      <c r="AZ30">
        <v>6.53</v>
      </c>
      <c r="BA30">
        <v>6.53</v>
      </c>
      <c r="BB30">
        <v>6.53</v>
      </c>
      <c r="BC30">
        <v>6.53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31</v>
      </c>
      <c r="BM30">
        <v>58001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6.53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83</v>
      </c>
      <c r="CA30">
        <v>65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41"/>
        <v>78.33</v>
      </c>
      <c r="CQ30">
        <f t="shared" si="42"/>
        <v>627.20650000000001</v>
      </c>
      <c r="CR30">
        <f t="shared" si="43"/>
        <v>33.498899999999999</v>
      </c>
      <c r="CS30">
        <f t="shared" si="44"/>
        <v>10.0562</v>
      </c>
      <c r="CT30">
        <f t="shared" si="45"/>
        <v>2306.5919000000004</v>
      </c>
      <c r="CU30">
        <f t="shared" si="46"/>
        <v>0</v>
      </c>
      <c r="CV30">
        <f t="shared" si="47"/>
        <v>41.41</v>
      </c>
      <c r="CW30">
        <f t="shared" si="48"/>
        <v>0.12</v>
      </c>
      <c r="CX30">
        <f t="shared" si="49"/>
        <v>0</v>
      </c>
      <c r="CY30">
        <f t="shared" si="50"/>
        <v>50.762800000000006</v>
      </c>
      <c r="CZ30">
        <f t="shared" si="51"/>
        <v>39.753999999999998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30</v>
      </c>
      <c r="DW30" t="s">
        <v>30</v>
      </c>
      <c r="DX30">
        <v>100</v>
      </c>
      <c r="EE30">
        <v>39174583</v>
      </c>
      <c r="EF30">
        <v>6</v>
      </c>
      <c r="EG30" t="s">
        <v>32</v>
      </c>
      <c r="EH30">
        <v>0</v>
      </c>
      <c r="EI30" t="s">
        <v>3</v>
      </c>
      <c r="EJ30">
        <v>1</v>
      </c>
      <c r="EK30">
        <v>58001</v>
      </c>
      <c r="EL30" t="s">
        <v>33</v>
      </c>
      <c r="EM30" t="s">
        <v>34</v>
      </c>
      <c r="EO30" t="s">
        <v>3</v>
      </c>
      <c r="EQ30">
        <v>0</v>
      </c>
      <c r="ER30">
        <v>454.41</v>
      </c>
      <c r="ES30">
        <v>96.05</v>
      </c>
      <c r="ET30">
        <v>5.13</v>
      </c>
      <c r="EU30">
        <v>1.54</v>
      </c>
      <c r="EV30">
        <v>353.23</v>
      </c>
      <c r="EW30">
        <v>41.41</v>
      </c>
      <c r="EX30">
        <v>0.12</v>
      </c>
      <c r="EY30">
        <v>0</v>
      </c>
      <c r="FQ30">
        <v>0</v>
      </c>
      <c r="FR30">
        <f t="shared" si="52"/>
        <v>0</v>
      </c>
      <c r="FS30">
        <v>0</v>
      </c>
      <c r="FX30">
        <v>83</v>
      </c>
      <c r="FY30">
        <v>65</v>
      </c>
      <c r="GA30" t="s">
        <v>3</v>
      </c>
      <c r="GD30">
        <v>0</v>
      </c>
      <c r="GF30">
        <v>-58071427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53"/>
        <v>0</v>
      </c>
      <c r="GM30">
        <f t="shared" si="54"/>
        <v>168.84</v>
      </c>
      <c r="GN30">
        <f t="shared" si="55"/>
        <v>168.84</v>
      </c>
      <c r="GO30">
        <f t="shared" si="56"/>
        <v>0</v>
      </c>
      <c r="GP30">
        <f t="shared" si="57"/>
        <v>0</v>
      </c>
      <c r="GR30">
        <v>0</v>
      </c>
      <c r="GS30">
        <v>3</v>
      </c>
      <c r="GT30">
        <v>0</v>
      </c>
      <c r="GU30" t="s">
        <v>3</v>
      </c>
      <c r="GV30">
        <f t="shared" si="58"/>
        <v>0</v>
      </c>
      <c r="GW30">
        <v>1</v>
      </c>
      <c r="GX30">
        <f t="shared" si="59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12</v>
      </c>
      <c r="E31" t="s">
        <v>35</v>
      </c>
      <c r="F31" t="s">
        <v>36</v>
      </c>
      <c r="G31" t="s">
        <v>37</v>
      </c>
      <c r="H31" t="s">
        <v>38</v>
      </c>
      <c r="I31">
        <f>I30*J31</f>
        <v>2.64</v>
      </c>
      <c r="J31">
        <v>100</v>
      </c>
      <c r="O31">
        <f t="shared" si="21"/>
        <v>455.29</v>
      </c>
      <c r="P31">
        <f t="shared" si="22"/>
        <v>455.29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39083528</v>
      </c>
      <c r="AB31">
        <f t="shared" si="32"/>
        <v>26.41</v>
      </c>
      <c r="AC31">
        <f t="shared" si="33"/>
        <v>26.41</v>
      </c>
      <c r="AD31">
        <f t="shared" si="34"/>
        <v>0</v>
      </c>
      <c r="AE31">
        <f t="shared" si="35"/>
        <v>0</v>
      </c>
      <c r="AF31">
        <f t="shared" si="36"/>
        <v>0</v>
      </c>
      <c r="AG31">
        <f t="shared" si="37"/>
        <v>0</v>
      </c>
      <c r="AH31">
        <f t="shared" si="38"/>
        <v>0</v>
      </c>
      <c r="AI31">
        <f t="shared" si="39"/>
        <v>0</v>
      </c>
      <c r="AJ31">
        <f t="shared" si="40"/>
        <v>0</v>
      </c>
      <c r="AK31">
        <v>26.41</v>
      </c>
      <c r="AL31">
        <v>26.41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83</v>
      </c>
      <c r="AU31">
        <v>65</v>
      </c>
      <c r="AV31">
        <v>1</v>
      </c>
      <c r="AW31">
        <v>1</v>
      </c>
      <c r="AZ31">
        <v>6.53</v>
      </c>
      <c r="BA31">
        <v>1</v>
      </c>
      <c r="BB31">
        <v>1</v>
      </c>
      <c r="BC31">
        <v>6.53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39</v>
      </c>
      <c r="BM31">
        <v>58001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83</v>
      </c>
      <c r="CA31">
        <v>65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41"/>
        <v>455.29</v>
      </c>
      <c r="CQ31">
        <f t="shared" si="42"/>
        <v>172.4573</v>
      </c>
      <c r="CR31">
        <f t="shared" si="43"/>
        <v>0</v>
      </c>
      <c r="CS31">
        <f t="shared" si="44"/>
        <v>0</v>
      </c>
      <c r="CT31">
        <f t="shared" si="45"/>
        <v>0</v>
      </c>
      <c r="CU31">
        <f t="shared" si="46"/>
        <v>0</v>
      </c>
      <c r="CV31">
        <f t="shared" si="47"/>
        <v>0</v>
      </c>
      <c r="CW31">
        <f t="shared" si="48"/>
        <v>0</v>
      </c>
      <c r="CX31">
        <f t="shared" si="49"/>
        <v>0</v>
      </c>
      <c r="CY31">
        <f t="shared" si="50"/>
        <v>0</v>
      </c>
      <c r="CZ31">
        <f t="shared" si="51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38</v>
      </c>
      <c r="DW31" t="s">
        <v>38</v>
      </c>
      <c r="DX31">
        <v>1</v>
      </c>
      <c r="EE31">
        <v>39174583</v>
      </c>
      <c r="EF31">
        <v>6</v>
      </c>
      <c r="EG31" t="s">
        <v>32</v>
      </c>
      <c r="EH31">
        <v>0</v>
      </c>
      <c r="EI31" t="s">
        <v>3</v>
      </c>
      <c r="EJ31">
        <v>1</v>
      </c>
      <c r="EK31">
        <v>58001</v>
      </c>
      <c r="EL31" t="s">
        <v>33</v>
      </c>
      <c r="EM31" t="s">
        <v>34</v>
      </c>
      <c r="EO31" t="s">
        <v>3</v>
      </c>
      <c r="EQ31">
        <v>0</v>
      </c>
      <c r="ER31">
        <v>26.41</v>
      </c>
      <c r="ES31">
        <v>26.41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52"/>
        <v>0</v>
      </c>
      <c r="FS31">
        <v>0</v>
      </c>
      <c r="FX31">
        <v>83</v>
      </c>
      <c r="FY31">
        <v>65</v>
      </c>
      <c r="GA31" t="s">
        <v>3</v>
      </c>
      <c r="GD31">
        <v>0</v>
      </c>
      <c r="GF31">
        <v>977476121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53"/>
        <v>0</v>
      </c>
      <c r="GM31">
        <f t="shared" si="54"/>
        <v>455.29</v>
      </c>
      <c r="GN31">
        <f t="shared" si="55"/>
        <v>455.29</v>
      </c>
      <c r="GO31">
        <f t="shared" si="56"/>
        <v>0</v>
      </c>
      <c r="GP31">
        <f t="shared" si="57"/>
        <v>0</v>
      </c>
      <c r="GR31">
        <v>0</v>
      </c>
      <c r="GS31">
        <v>3</v>
      </c>
      <c r="GT31">
        <v>0</v>
      </c>
      <c r="GU31" t="s">
        <v>3</v>
      </c>
      <c r="GV31">
        <f t="shared" si="58"/>
        <v>0</v>
      </c>
      <c r="GW31">
        <v>1</v>
      </c>
      <c r="GX31">
        <f t="shared" si="59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ROW(SmtRes!A18)</f>
        <v>18</v>
      </c>
      <c r="D32">
        <f>ROW(EtalonRes!A19)</f>
        <v>19</v>
      </c>
      <c r="E32" t="s">
        <v>40</v>
      </c>
      <c r="F32" t="s">
        <v>41</v>
      </c>
      <c r="G32" t="s">
        <v>42</v>
      </c>
      <c r="H32" t="s">
        <v>16</v>
      </c>
      <c r="I32">
        <f>ROUND(89.64/100,9)</f>
        <v>0.89639999999999997</v>
      </c>
      <c r="J32">
        <v>0</v>
      </c>
      <c r="O32">
        <f t="shared" si="21"/>
        <v>3828.18</v>
      </c>
      <c r="P32">
        <f t="shared" si="22"/>
        <v>0</v>
      </c>
      <c r="Q32">
        <f t="shared" si="23"/>
        <v>405.41</v>
      </c>
      <c r="R32">
        <f t="shared" si="24"/>
        <v>27.69</v>
      </c>
      <c r="S32">
        <f t="shared" si="25"/>
        <v>3422.77</v>
      </c>
      <c r="T32">
        <f t="shared" si="26"/>
        <v>0</v>
      </c>
      <c r="U32">
        <f t="shared" si="27"/>
        <v>66.602519999999998</v>
      </c>
      <c r="V32">
        <f t="shared" si="28"/>
        <v>0.31373999999999996</v>
      </c>
      <c r="W32">
        <f t="shared" si="29"/>
        <v>0</v>
      </c>
      <c r="X32">
        <f t="shared" si="30"/>
        <v>2656.85</v>
      </c>
      <c r="Y32">
        <f t="shared" si="31"/>
        <v>1725.23</v>
      </c>
      <c r="AA32">
        <v>39083528</v>
      </c>
      <c r="AB32">
        <f t="shared" si="32"/>
        <v>654</v>
      </c>
      <c r="AC32">
        <f t="shared" si="33"/>
        <v>0</v>
      </c>
      <c r="AD32">
        <f t="shared" si="34"/>
        <v>69.260000000000005</v>
      </c>
      <c r="AE32">
        <f t="shared" si="35"/>
        <v>4.7300000000000004</v>
      </c>
      <c r="AF32">
        <f t="shared" si="36"/>
        <v>584.74</v>
      </c>
      <c r="AG32">
        <f t="shared" si="37"/>
        <v>0</v>
      </c>
      <c r="AH32">
        <f t="shared" si="38"/>
        <v>74.3</v>
      </c>
      <c r="AI32">
        <f t="shared" si="39"/>
        <v>0.35</v>
      </c>
      <c r="AJ32">
        <f t="shared" si="40"/>
        <v>0</v>
      </c>
      <c r="AK32">
        <v>654</v>
      </c>
      <c r="AL32">
        <v>0</v>
      </c>
      <c r="AM32">
        <v>69.260000000000005</v>
      </c>
      <c r="AN32">
        <v>4.7300000000000004</v>
      </c>
      <c r="AO32">
        <v>584.74</v>
      </c>
      <c r="AP32">
        <v>0</v>
      </c>
      <c r="AQ32">
        <v>74.3</v>
      </c>
      <c r="AR32">
        <v>0.35</v>
      </c>
      <c r="AS32">
        <v>0</v>
      </c>
      <c r="AT32">
        <v>77</v>
      </c>
      <c r="AU32">
        <v>50</v>
      </c>
      <c r="AV32">
        <v>1</v>
      </c>
      <c r="AW32">
        <v>1</v>
      </c>
      <c r="AZ32">
        <v>6.53</v>
      </c>
      <c r="BA32">
        <v>6.53</v>
      </c>
      <c r="BB32">
        <v>6.53</v>
      </c>
      <c r="BC32">
        <v>6.53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43</v>
      </c>
      <c r="BM32">
        <v>63001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6.53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77</v>
      </c>
      <c r="CA32">
        <v>50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41"/>
        <v>3828.18</v>
      </c>
      <c r="CQ32">
        <f t="shared" si="42"/>
        <v>0</v>
      </c>
      <c r="CR32">
        <f t="shared" si="43"/>
        <v>452.26780000000002</v>
      </c>
      <c r="CS32">
        <f t="shared" si="44"/>
        <v>30.886900000000004</v>
      </c>
      <c r="CT32">
        <f t="shared" si="45"/>
        <v>3818.3522000000003</v>
      </c>
      <c r="CU32">
        <f t="shared" si="46"/>
        <v>0</v>
      </c>
      <c r="CV32">
        <f t="shared" si="47"/>
        <v>74.3</v>
      </c>
      <c r="CW32">
        <f t="shared" si="48"/>
        <v>0.35</v>
      </c>
      <c r="CX32">
        <f t="shared" si="49"/>
        <v>0</v>
      </c>
      <c r="CY32">
        <f t="shared" si="50"/>
        <v>2656.8541999999998</v>
      </c>
      <c r="CZ32">
        <f t="shared" si="51"/>
        <v>1725.23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16</v>
      </c>
      <c r="DW32" t="s">
        <v>16</v>
      </c>
      <c r="DX32">
        <v>100</v>
      </c>
      <c r="EE32">
        <v>39174588</v>
      </c>
      <c r="EF32">
        <v>6</v>
      </c>
      <c r="EG32" t="s">
        <v>32</v>
      </c>
      <c r="EH32">
        <v>0</v>
      </c>
      <c r="EI32" t="s">
        <v>3</v>
      </c>
      <c r="EJ32">
        <v>1</v>
      </c>
      <c r="EK32">
        <v>63001</v>
      </c>
      <c r="EL32" t="s">
        <v>44</v>
      </c>
      <c r="EM32" t="s">
        <v>45</v>
      </c>
      <c r="EO32" t="s">
        <v>3</v>
      </c>
      <c r="EQ32">
        <v>0</v>
      </c>
      <c r="ER32">
        <v>654</v>
      </c>
      <c r="ES32">
        <v>0</v>
      </c>
      <c r="ET32">
        <v>69.260000000000005</v>
      </c>
      <c r="EU32">
        <v>4.7300000000000004</v>
      </c>
      <c r="EV32">
        <v>584.74</v>
      </c>
      <c r="EW32">
        <v>74.3</v>
      </c>
      <c r="EX32">
        <v>0.35</v>
      </c>
      <c r="EY32">
        <v>0</v>
      </c>
      <c r="FQ32">
        <v>0</v>
      </c>
      <c r="FR32">
        <f t="shared" si="52"/>
        <v>0</v>
      </c>
      <c r="FS32">
        <v>0</v>
      </c>
      <c r="FX32">
        <v>77</v>
      </c>
      <c r="FY32">
        <v>50</v>
      </c>
      <c r="GA32" t="s">
        <v>3</v>
      </c>
      <c r="GD32">
        <v>0</v>
      </c>
      <c r="GF32">
        <v>-1765919460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53"/>
        <v>0</v>
      </c>
      <c r="GM32">
        <f t="shared" si="54"/>
        <v>8210.26</v>
      </c>
      <c r="GN32">
        <f t="shared" si="55"/>
        <v>8210.26</v>
      </c>
      <c r="GO32">
        <f t="shared" si="56"/>
        <v>0</v>
      </c>
      <c r="GP32">
        <f t="shared" si="57"/>
        <v>0</v>
      </c>
      <c r="GR32">
        <v>0</v>
      </c>
      <c r="GS32">
        <v>3</v>
      </c>
      <c r="GT32">
        <v>0</v>
      </c>
      <c r="GU32" t="s">
        <v>3</v>
      </c>
      <c r="GV32">
        <f t="shared" si="58"/>
        <v>0</v>
      </c>
      <c r="GW32">
        <v>1</v>
      </c>
      <c r="GX32">
        <f t="shared" si="59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ROW(SmtRes!A19)</f>
        <v>19</v>
      </c>
      <c r="D33">
        <f>ROW(EtalonRes!A20)</f>
        <v>20</v>
      </c>
      <c r="E33" t="s">
        <v>46</v>
      </c>
      <c r="F33" t="s">
        <v>47</v>
      </c>
      <c r="G33" t="s">
        <v>48</v>
      </c>
      <c r="H33" t="s">
        <v>16</v>
      </c>
      <c r="I33">
        <f>ROUND(210.8/100,9)</f>
        <v>2.1080000000000001</v>
      </c>
      <c r="J33">
        <v>0</v>
      </c>
      <c r="O33">
        <f t="shared" si="21"/>
        <v>2450.21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2450.21</v>
      </c>
      <c r="T33">
        <f t="shared" si="26"/>
        <v>0</v>
      </c>
      <c r="U33">
        <f t="shared" si="27"/>
        <v>48.104559999999999</v>
      </c>
      <c r="V33">
        <f t="shared" si="28"/>
        <v>0</v>
      </c>
      <c r="W33">
        <f t="shared" si="29"/>
        <v>0</v>
      </c>
      <c r="X33">
        <f t="shared" si="30"/>
        <v>2425.71</v>
      </c>
      <c r="Y33">
        <f t="shared" si="31"/>
        <v>1470.13</v>
      </c>
      <c r="AA33">
        <v>39083528</v>
      </c>
      <c r="AB33">
        <f t="shared" si="32"/>
        <v>178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178</v>
      </c>
      <c r="AG33">
        <f t="shared" si="37"/>
        <v>0</v>
      </c>
      <c r="AH33">
        <f t="shared" si="38"/>
        <v>22.82</v>
      </c>
      <c r="AI33">
        <f t="shared" si="39"/>
        <v>0</v>
      </c>
      <c r="AJ33">
        <f t="shared" si="40"/>
        <v>0</v>
      </c>
      <c r="AK33">
        <v>178</v>
      </c>
      <c r="AL33">
        <v>0</v>
      </c>
      <c r="AM33">
        <v>0</v>
      </c>
      <c r="AN33">
        <v>0</v>
      </c>
      <c r="AO33">
        <v>178</v>
      </c>
      <c r="AP33">
        <v>0</v>
      </c>
      <c r="AQ33">
        <v>22.82</v>
      </c>
      <c r="AR33">
        <v>0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6.53</v>
      </c>
      <c r="BA33">
        <v>6.53</v>
      </c>
      <c r="BB33">
        <v>6.53</v>
      </c>
      <c r="BC33">
        <v>6.53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49</v>
      </c>
      <c r="BM33">
        <v>46001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6.53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41"/>
        <v>2450.21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1162.3400000000001</v>
      </c>
      <c r="CU33">
        <f t="shared" si="46"/>
        <v>0</v>
      </c>
      <c r="CV33">
        <f t="shared" si="47"/>
        <v>22.82</v>
      </c>
      <c r="CW33">
        <f t="shared" si="48"/>
        <v>0</v>
      </c>
      <c r="CX33">
        <f t="shared" si="49"/>
        <v>0</v>
      </c>
      <c r="CY33">
        <f t="shared" si="50"/>
        <v>2425.7078999999999</v>
      </c>
      <c r="CZ33">
        <f t="shared" si="51"/>
        <v>1470.126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16</v>
      </c>
      <c r="DW33" t="s">
        <v>16</v>
      </c>
      <c r="DX33">
        <v>100</v>
      </c>
      <c r="EE33">
        <v>39174571</v>
      </c>
      <c r="EF33">
        <v>2</v>
      </c>
      <c r="EG33" t="s">
        <v>18</v>
      </c>
      <c r="EH33">
        <v>0</v>
      </c>
      <c r="EI33" t="s">
        <v>3</v>
      </c>
      <c r="EJ33">
        <v>1</v>
      </c>
      <c r="EK33">
        <v>46001</v>
      </c>
      <c r="EL33" t="s">
        <v>19</v>
      </c>
      <c r="EM33" t="s">
        <v>20</v>
      </c>
      <c r="EO33" t="s">
        <v>3</v>
      </c>
      <c r="EQ33">
        <v>0</v>
      </c>
      <c r="ER33">
        <v>178</v>
      </c>
      <c r="ES33">
        <v>0</v>
      </c>
      <c r="ET33">
        <v>0</v>
      </c>
      <c r="EU33">
        <v>0</v>
      </c>
      <c r="EV33">
        <v>178</v>
      </c>
      <c r="EW33">
        <v>22.82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T33" t="s">
        <v>21</v>
      </c>
      <c r="FU33" t="s">
        <v>22</v>
      </c>
      <c r="FX33">
        <v>99</v>
      </c>
      <c r="FY33">
        <v>59.5</v>
      </c>
      <c r="GA33" t="s">
        <v>3</v>
      </c>
      <c r="GD33">
        <v>0</v>
      </c>
      <c r="GF33">
        <v>1716417608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53"/>
        <v>0</v>
      </c>
      <c r="GM33">
        <f t="shared" si="54"/>
        <v>6346.05</v>
      </c>
      <c r="GN33">
        <f t="shared" si="55"/>
        <v>6346.05</v>
      </c>
      <c r="GO33">
        <f t="shared" si="56"/>
        <v>0</v>
      </c>
      <c r="GP33">
        <f t="shared" si="57"/>
        <v>0</v>
      </c>
      <c r="GR33">
        <v>0</v>
      </c>
      <c r="GS33">
        <v>3</v>
      </c>
      <c r="GT33">
        <v>0</v>
      </c>
      <c r="GU33" t="s">
        <v>3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ROW(SmtRes!A22)</f>
        <v>22</v>
      </c>
      <c r="D34">
        <f>ROW(EtalonRes!A23)</f>
        <v>23</v>
      </c>
      <c r="E34" t="s">
        <v>50</v>
      </c>
      <c r="F34" t="s">
        <v>51</v>
      </c>
      <c r="G34" t="s">
        <v>52</v>
      </c>
      <c r="H34" t="s">
        <v>53</v>
      </c>
      <c r="I34">
        <v>8.8800000000000008</v>
      </c>
      <c r="J34">
        <v>0</v>
      </c>
      <c r="O34">
        <f t="shared" si="21"/>
        <v>6605.23</v>
      </c>
      <c r="P34">
        <f t="shared" si="22"/>
        <v>0</v>
      </c>
      <c r="Q34">
        <f t="shared" si="23"/>
        <v>2371.64</v>
      </c>
      <c r="R34">
        <f t="shared" si="24"/>
        <v>0</v>
      </c>
      <c r="S34">
        <f t="shared" si="25"/>
        <v>4233.59</v>
      </c>
      <c r="T34">
        <f t="shared" si="26"/>
        <v>0</v>
      </c>
      <c r="U34">
        <f t="shared" si="27"/>
        <v>73.171200000000013</v>
      </c>
      <c r="V34">
        <f t="shared" si="28"/>
        <v>0</v>
      </c>
      <c r="W34">
        <f t="shared" si="29"/>
        <v>0</v>
      </c>
      <c r="X34">
        <f t="shared" si="30"/>
        <v>4191.25</v>
      </c>
      <c r="Y34">
        <f t="shared" si="31"/>
        <v>2540.15</v>
      </c>
      <c r="AA34">
        <v>39083528</v>
      </c>
      <c r="AB34">
        <f t="shared" si="32"/>
        <v>113.91</v>
      </c>
      <c r="AC34">
        <f t="shared" si="33"/>
        <v>0</v>
      </c>
      <c r="AD34">
        <f t="shared" si="34"/>
        <v>40.9</v>
      </c>
      <c r="AE34">
        <f t="shared" si="35"/>
        <v>0</v>
      </c>
      <c r="AF34">
        <f t="shared" si="36"/>
        <v>73.010000000000005</v>
      </c>
      <c r="AG34">
        <f t="shared" si="37"/>
        <v>0</v>
      </c>
      <c r="AH34">
        <f t="shared" si="38"/>
        <v>8.24</v>
      </c>
      <c r="AI34">
        <f t="shared" si="39"/>
        <v>0</v>
      </c>
      <c r="AJ34">
        <f t="shared" si="40"/>
        <v>0</v>
      </c>
      <c r="AK34">
        <v>113.91</v>
      </c>
      <c r="AL34">
        <v>0</v>
      </c>
      <c r="AM34">
        <v>40.9</v>
      </c>
      <c r="AN34">
        <v>0</v>
      </c>
      <c r="AO34">
        <v>73.010000000000005</v>
      </c>
      <c r="AP34">
        <v>0</v>
      </c>
      <c r="AQ34">
        <v>8.24</v>
      </c>
      <c r="AR34">
        <v>0</v>
      </c>
      <c r="AS34">
        <v>0</v>
      </c>
      <c r="AT34">
        <v>99</v>
      </c>
      <c r="AU34">
        <v>60</v>
      </c>
      <c r="AV34">
        <v>1</v>
      </c>
      <c r="AW34">
        <v>1</v>
      </c>
      <c r="AZ34">
        <v>6.53</v>
      </c>
      <c r="BA34">
        <v>6.53</v>
      </c>
      <c r="BB34">
        <v>6.53</v>
      </c>
      <c r="BC34">
        <v>6.53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54</v>
      </c>
      <c r="BM34">
        <v>46001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6.53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110</v>
      </c>
      <c r="CA34">
        <v>70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41"/>
        <v>6605.23</v>
      </c>
      <c r="CQ34">
        <f t="shared" si="42"/>
        <v>0</v>
      </c>
      <c r="CR34">
        <f t="shared" si="43"/>
        <v>267.077</v>
      </c>
      <c r="CS34">
        <f t="shared" si="44"/>
        <v>0</v>
      </c>
      <c r="CT34">
        <f t="shared" si="45"/>
        <v>476.75530000000003</v>
      </c>
      <c r="CU34">
        <f t="shared" si="46"/>
        <v>0</v>
      </c>
      <c r="CV34">
        <f t="shared" si="47"/>
        <v>8.24</v>
      </c>
      <c r="CW34">
        <f t="shared" si="48"/>
        <v>0</v>
      </c>
      <c r="CX34">
        <f t="shared" si="49"/>
        <v>0</v>
      </c>
      <c r="CY34">
        <f t="shared" si="50"/>
        <v>4191.2541000000001</v>
      </c>
      <c r="CZ34">
        <f t="shared" si="51"/>
        <v>2540.1540000000005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1007</v>
      </c>
      <c r="DV34" t="s">
        <v>53</v>
      </c>
      <c r="DW34" t="s">
        <v>53</v>
      </c>
      <c r="DX34">
        <v>1</v>
      </c>
      <c r="EE34">
        <v>39174571</v>
      </c>
      <c r="EF34">
        <v>2</v>
      </c>
      <c r="EG34" t="s">
        <v>18</v>
      </c>
      <c r="EH34">
        <v>0</v>
      </c>
      <c r="EI34" t="s">
        <v>3</v>
      </c>
      <c r="EJ34">
        <v>1</v>
      </c>
      <c r="EK34">
        <v>46001</v>
      </c>
      <c r="EL34" t="s">
        <v>19</v>
      </c>
      <c r="EM34" t="s">
        <v>20</v>
      </c>
      <c r="EO34" t="s">
        <v>3</v>
      </c>
      <c r="EQ34">
        <v>0</v>
      </c>
      <c r="ER34">
        <v>113.91</v>
      </c>
      <c r="ES34">
        <v>0</v>
      </c>
      <c r="ET34">
        <v>40.9</v>
      </c>
      <c r="EU34">
        <v>0</v>
      </c>
      <c r="EV34">
        <v>73.010000000000005</v>
      </c>
      <c r="EW34">
        <v>8.24</v>
      </c>
      <c r="EX34">
        <v>0</v>
      </c>
      <c r="EY34">
        <v>0</v>
      </c>
      <c r="FQ34">
        <v>0</v>
      </c>
      <c r="FR34">
        <f t="shared" si="52"/>
        <v>0</v>
      </c>
      <c r="FS34">
        <v>0</v>
      </c>
      <c r="FT34" t="s">
        <v>21</v>
      </c>
      <c r="FU34" t="s">
        <v>22</v>
      </c>
      <c r="FX34">
        <v>99</v>
      </c>
      <c r="FY34">
        <v>59.5</v>
      </c>
      <c r="GA34" t="s">
        <v>3</v>
      </c>
      <c r="GD34">
        <v>0</v>
      </c>
      <c r="GF34">
        <v>-1395719548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53"/>
        <v>0</v>
      </c>
      <c r="GM34">
        <f t="shared" si="54"/>
        <v>13336.63</v>
      </c>
      <c r="GN34">
        <f t="shared" si="55"/>
        <v>13336.63</v>
      </c>
      <c r="GO34">
        <f t="shared" si="56"/>
        <v>0</v>
      </c>
      <c r="GP34">
        <f t="shared" si="57"/>
        <v>0</v>
      </c>
      <c r="GR34">
        <v>0</v>
      </c>
      <c r="GS34">
        <v>3</v>
      </c>
      <c r="GT34">
        <v>0</v>
      </c>
      <c r="GU34" t="s">
        <v>3</v>
      </c>
      <c r="GV34">
        <f t="shared" si="58"/>
        <v>0</v>
      </c>
      <c r="GW34">
        <v>1</v>
      </c>
      <c r="GX34">
        <f t="shared" si="59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ROW(SmtRes!A26)</f>
        <v>26</v>
      </c>
      <c r="D35">
        <f>ROW(EtalonRes!A27)</f>
        <v>27</v>
      </c>
      <c r="E35" t="s">
        <v>55</v>
      </c>
      <c r="F35" t="s">
        <v>56</v>
      </c>
      <c r="G35" t="s">
        <v>57</v>
      </c>
      <c r="H35" t="s">
        <v>16</v>
      </c>
      <c r="I35">
        <f>ROUND(38.2/100,9)</f>
        <v>0.38200000000000001</v>
      </c>
      <c r="J35">
        <v>0</v>
      </c>
      <c r="O35">
        <f t="shared" si="21"/>
        <v>1598.95</v>
      </c>
      <c r="P35">
        <f t="shared" si="22"/>
        <v>0</v>
      </c>
      <c r="Q35">
        <f t="shared" si="23"/>
        <v>112.28</v>
      </c>
      <c r="R35">
        <f t="shared" si="24"/>
        <v>48.49</v>
      </c>
      <c r="S35">
        <f t="shared" si="25"/>
        <v>1486.67</v>
      </c>
      <c r="T35">
        <f t="shared" si="26"/>
        <v>0</v>
      </c>
      <c r="U35">
        <f t="shared" si="27"/>
        <v>26.690340000000003</v>
      </c>
      <c r="V35">
        <f t="shared" si="28"/>
        <v>0.55008000000000001</v>
      </c>
      <c r="W35">
        <f t="shared" si="29"/>
        <v>0</v>
      </c>
      <c r="X35">
        <f t="shared" si="30"/>
        <v>1228.1300000000001</v>
      </c>
      <c r="Y35">
        <f t="shared" si="31"/>
        <v>1043.9100000000001</v>
      </c>
      <c r="AA35">
        <v>39083528</v>
      </c>
      <c r="AB35">
        <f t="shared" si="32"/>
        <v>641</v>
      </c>
      <c r="AC35">
        <f t="shared" si="33"/>
        <v>0</v>
      </c>
      <c r="AD35">
        <f t="shared" si="34"/>
        <v>45.01</v>
      </c>
      <c r="AE35">
        <f t="shared" si="35"/>
        <v>19.440000000000001</v>
      </c>
      <c r="AF35">
        <f t="shared" si="36"/>
        <v>595.99</v>
      </c>
      <c r="AG35">
        <f t="shared" si="37"/>
        <v>0</v>
      </c>
      <c r="AH35">
        <f t="shared" si="38"/>
        <v>69.87</v>
      </c>
      <c r="AI35">
        <f t="shared" si="39"/>
        <v>1.44</v>
      </c>
      <c r="AJ35">
        <f t="shared" si="40"/>
        <v>0</v>
      </c>
      <c r="AK35">
        <v>641</v>
      </c>
      <c r="AL35">
        <v>0</v>
      </c>
      <c r="AM35">
        <v>45.01</v>
      </c>
      <c r="AN35">
        <v>19.440000000000001</v>
      </c>
      <c r="AO35">
        <v>595.99</v>
      </c>
      <c r="AP35">
        <v>0</v>
      </c>
      <c r="AQ35">
        <v>69.87</v>
      </c>
      <c r="AR35">
        <v>1.44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6.53</v>
      </c>
      <c r="BA35">
        <v>6.53</v>
      </c>
      <c r="BB35">
        <v>6.53</v>
      </c>
      <c r="BC35">
        <v>6.53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58</v>
      </c>
      <c r="BM35">
        <v>57001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6.53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41"/>
        <v>1598.95</v>
      </c>
      <c r="CQ35">
        <f t="shared" si="42"/>
        <v>0</v>
      </c>
      <c r="CR35">
        <f t="shared" si="43"/>
        <v>293.9153</v>
      </c>
      <c r="CS35">
        <f t="shared" si="44"/>
        <v>126.94320000000002</v>
      </c>
      <c r="CT35">
        <f t="shared" si="45"/>
        <v>3891.8147000000004</v>
      </c>
      <c r="CU35">
        <f t="shared" si="46"/>
        <v>0</v>
      </c>
      <c r="CV35">
        <f t="shared" si="47"/>
        <v>69.87</v>
      </c>
      <c r="CW35">
        <f t="shared" si="48"/>
        <v>1.44</v>
      </c>
      <c r="CX35">
        <f t="shared" si="49"/>
        <v>0</v>
      </c>
      <c r="CY35">
        <f t="shared" si="50"/>
        <v>1228.1279999999999</v>
      </c>
      <c r="CZ35">
        <f t="shared" si="51"/>
        <v>1043.9088000000002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16</v>
      </c>
      <c r="DW35" t="s">
        <v>16</v>
      </c>
      <c r="DX35">
        <v>100</v>
      </c>
      <c r="EE35">
        <v>39174582</v>
      </c>
      <c r="EF35">
        <v>6</v>
      </c>
      <c r="EG35" t="s">
        <v>32</v>
      </c>
      <c r="EH35">
        <v>0</v>
      </c>
      <c r="EI35" t="s">
        <v>3</v>
      </c>
      <c r="EJ35">
        <v>1</v>
      </c>
      <c r="EK35">
        <v>57001</v>
      </c>
      <c r="EL35" t="s">
        <v>59</v>
      </c>
      <c r="EM35" t="s">
        <v>60</v>
      </c>
      <c r="EO35" t="s">
        <v>3</v>
      </c>
      <c r="EQ35">
        <v>0</v>
      </c>
      <c r="ER35">
        <v>641</v>
      </c>
      <c r="ES35">
        <v>0</v>
      </c>
      <c r="ET35">
        <v>45.01</v>
      </c>
      <c r="EU35">
        <v>19.440000000000001</v>
      </c>
      <c r="EV35">
        <v>595.99</v>
      </c>
      <c r="EW35">
        <v>69.87</v>
      </c>
      <c r="EX35">
        <v>1.44</v>
      </c>
      <c r="EY35">
        <v>0</v>
      </c>
      <c r="FQ35">
        <v>0</v>
      </c>
      <c r="FR35">
        <f t="shared" si="52"/>
        <v>0</v>
      </c>
      <c r="FS35">
        <v>0</v>
      </c>
      <c r="FX35">
        <v>80</v>
      </c>
      <c r="FY35">
        <v>68</v>
      </c>
      <c r="GA35" t="s">
        <v>3</v>
      </c>
      <c r="GD35">
        <v>0</v>
      </c>
      <c r="GF35">
        <v>1406297217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53"/>
        <v>0</v>
      </c>
      <c r="GM35">
        <f t="shared" si="54"/>
        <v>3870.99</v>
      </c>
      <c r="GN35">
        <f t="shared" si="55"/>
        <v>3870.99</v>
      </c>
      <c r="GO35">
        <f t="shared" si="56"/>
        <v>0</v>
      </c>
      <c r="GP35">
        <f t="shared" si="57"/>
        <v>0</v>
      </c>
      <c r="GR35">
        <v>0</v>
      </c>
      <c r="GS35">
        <v>3</v>
      </c>
      <c r="GT35">
        <v>0</v>
      </c>
      <c r="GU35" t="s">
        <v>3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26</v>
      </c>
      <c r="E36" t="s">
        <v>61</v>
      </c>
      <c r="F36" t="s">
        <v>62</v>
      </c>
      <c r="G36" t="s">
        <v>63</v>
      </c>
      <c r="H36" t="s">
        <v>64</v>
      </c>
      <c r="I36">
        <f>I35*J36</f>
        <v>1.9864000000000002</v>
      </c>
      <c r="J36">
        <v>5.2</v>
      </c>
      <c r="O36">
        <f t="shared" si="21"/>
        <v>0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39083528</v>
      </c>
      <c r="AB36">
        <f t="shared" si="32"/>
        <v>0</v>
      </c>
      <c r="AC36">
        <f t="shared" si="33"/>
        <v>0</v>
      </c>
      <c r="AD36">
        <f t="shared" si="34"/>
        <v>0</v>
      </c>
      <c r="AE36">
        <f t="shared" si="35"/>
        <v>0</v>
      </c>
      <c r="AF36">
        <f t="shared" si="36"/>
        <v>0</v>
      </c>
      <c r="AG36">
        <f t="shared" si="37"/>
        <v>0</v>
      </c>
      <c r="AH36">
        <f t="shared" si="38"/>
        <v>0</v>
      </c>
      <c r="AI36">
        <f t="shared" si="39"/>
        <v>0</v>
      </c>
      <c r="AJ36">
        <f t="shared" si="40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80</v>
      </c>
      <c r="AU36">
        <v>68</v>
      </c>
      <c r="AV36">
        <v>1</v>
      </c>
      <c r="AW36">
        <v>1</v>
      </c>
      <c r="AZ36">
        <v>6.53</v>
      </c>
      <c r="BA36">
        <v>1</v>
      </c>
      <c r="BB36">
        <v>1</v>
      </c>
      <c r="BC36">
        <v>6.53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57001</v>
      </c>
      <c r="BN36">
        <v>0</v>
      </c>
      <c r="BO36" t="s">
        <v>3</v>
      </c>
      <c r="BP36">
        <v>0</v>
      </c>
      <c r="BQ36">
        <v>6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80</v>
      </c>
      <c r="CA36">
        <v>68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41"/>
        <v>0</v>
      </c>
      <c r="CQ36">
        <f t="shared" si="42"/>
        <v>0</v>
      </c>
      <c r="CR36">
        <f t="shared" si="43"/>
        <v>0</v>
      </c>
      <c r="CS36">
        <f t="shared" si="44"/>
        <v>0</v>
      </c>
      <c r="CT36">
        <f t="shared" si="45"/>
        <v>0</v>
      </c>
      <c r="CU36">
        <f t="shared" si="46"/>
        <v>0</v>
      </c>
      <c r="CV36">
        <f t="shared" si="47"/>
        <v>0</v>
      </c>
      <c r="CW36">
        <f t="shared" si="48"/>
        <v>0</v>
      </c>
      <c r="CX36">
        <f t="shared" si="49"/>
        <v>0</v>
      </c>
      <c r="CY36">
        <f t="shared" si="50"/>
        <v>0</v>
      </c>
      <c r="CZ36">
        <f t="shared" si="51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64</v>
      </c>
      <c r="DW36" t="s">
        <v>64</v>
      </c>
      <c r="DX36">
        <v>1000</v>
      </c>
      <c r="EE36">
        <v>39174582</v>
      </c>
      <c r="EF36">
        <v>6</v>
      </c>
      <c r="EG36" t="s">
        <v>32</v>
      </c>
      <c r="EH36">
        <v>0</v>
      </c>
      <c r="EI36" t="s">
        <v>3</v>
      </c>
      <c r="EJ36">
        <v>1</v>
      </c>
      <c r="EK36">
        <v>57001</v>
      </c>
      <c r="EL36" t="s">
        <v>59</v>
      </c>
      <c r="EM36" t="s">
        <v>60</v>
      </c>
      <c r="EO36" t="s">
        <v>3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52"/>
        <v>0</v>
      </c>
      <c r="FS36">
        <v>0</v>
      </c>
      <c r="FX36">
        <v>80</v>
      </c>
      <c r="FY36">
        <v>68</v>
      </c>
      <c r="GA36" t="s">
        <v>3</v>
      </c>
      <c r="GD36">
        <v>0</v>
      </c>
      <c r="GF36">
        <v>-179832266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53"/>
        <v>0</v>
      </c>
      <c r="GM36">
        <f t="shared" si="54"/>
        <v>0</v>
      </c>
      <c r="GN36">
        <f t="shared" si="55"/>
        <v>0</v>
      </c>
      <c r="GO36">
        <f t="shared" si="56"/>
        <v>0</v>
      </c>
      <c r="GP36">
        <f t="shared" si="57"/>
        <v>0</v>
      </c>
      <c r="GR36">
        <v>0</v>
      </c>
      <c r="GS36">
        <v>3</v>
      </c>
      <c r="GT36">
        <v>0</v>
      </c>
      <c r="GU36" t="s">
        <v>3</v>
      </c>
      <c r="GV36">
        <f t="shared" si="58"/>
        <v>0</v>
      </c>
      <c r="GW36">
        <v>1</v>
      </c>
      <c r="GX36">
        <f t="shared" si="59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ROW(SmtRes!A32)</f>
        <v>32</v>
      </c>
      <c r="D37">
        <f>ROW(EtalonRes!A33)</f>
        <v>33</v>
      </c>
      <c r="E37" t="s">
        <v>65</v>
      </c>
      <c r="F37" t="s">
        <v>66</v>
      </c>
      <c r="G37" t="s">
        <v>67</v>
      </c>
      <c r="H37" t="s">
        <v>16</v>
      </c>
      <c r="I37">
        <f>ROUND(38.2/100,9)</f>
        <v>0.38200000000000001</v>
      </c>
      <c r="J37">
        <v>0</v>
      </c>
      <c r="O37">
        <f t="shared" si="21"/>
        <v>4209.5600000000004</v>
      </c>
      <c r="P37">
        <f t="shared" si="22"/>
        <v>0</v>
      </c>
      <c r="Q37">
        <f t="shared" si="23"/>
        <v>1843.46</v>
      </c>
      <c r="R37">
        <f t="shared" si="24"/>
        <v>60.62</v>
      </c>
      <c r="S37">
        <f t="shared" si="25"/>
        <v>2366.1</v>
      </c>
      <c r="T37">
        <f t="shared" si="26"/>
        <v>0</v>
      </c>
      <c r="U37">
        <f t="shared" si="27"/>
        <v>42.478400000000001</v>
      </c>
      <c r="V37">
        <f t="shared" si="28"/>
        <v>0.68759999999999999</v>
      </c>
      <c r="W37">
        <f t="shared" si="29"/>
        <v>0</v>
      </c>
      <c r="X37">
        <f t="shared" si="30"/>
        <v>1941.38</v>
      </c>
      <c r="Y37">
        <f t="shared" si="31"/>
        <v>1650.17</v>
      </c>
      <c r="AA37">
        <v>39083528</v>
      </c>
      <c r="AB37">
        <f t="shared" si="32"/>
        <v>1687.56</v>
      </c>
      <c r="AC37">
        <f t="shared" si="33"/>
        <v>0</v>
      </c>
      <c r="AD37">
        <f t="shared" si="34"/>
        <v>739.02</v>
      </c>
      <c r="AE37">
        <f t="shared" si="35"/>
        <v>24.3</v>
      </c>
      <c r="AF37">
        <f t="shared" si="36"/>
        <v>948.54</v>
      </c>
      <c r="AG37">
        <f t="shared" si="37"/>
        <v>0</v>
      </c>
      <c r="AH37">
        <f t="shared" si="38"/>
        <v>111.2</v>
      </c>
      <c r="AI37">
        <f t="shared" si="39"/>
        <v>1.8</v>
      </c>
      <c r="AJ37">
        <f t="shared" si="40"/>
        <v>0</v>
      </c>
      <c r="AK37">
        <v>1687.56</v>
      </c>
      <c r="AL37">
        <v>0</v>
      </c>
      <c r="AM37">
        <v>739.02</v>
      </c>
      <c r="AN37">
        <v>24.3</v>
      </c>
      <c r="AO37">
        <v>948.54</v>
      </c>
      <c r="AP37">
        <v>0</v>
      </c>
      <c r="AQ37">
        <v>111.2</v>
      </c>
      <c r="AR37">
        <v>1.8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6.53</v>
      </c>
      <c r="BA37">
        <v>6.53</v>
      </c>
      <c r="BB37">
        <v>6.53</v>
      </c>
      <c r="BC37">
        <v>6.53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68</v>
      </c>
      <c r="BM37">
        <v>57001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6.53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41"/>
        <v>4209.5599999999995</v>
      </c>
      <c r="CQ37">
        <f t="shared" si="42"/>
        <v>0</v>
      </c>
      <c r="CR37">
        <f t="shared" si="43"/>
        <v>4825.8006000000005</v>
      </c>
      <c r="CS37">
        <f t="shared" si="44"/>
        <v>158.679</v>
      </c>
      <c r="CT37">
        <f t="shared" si="45"/>
        <v>6193.9661999999998</v>
      </c>
      <c r="CU37">
        <f t="shared" si="46"/>
        <v>0</v>
      </c>
      <c r="CV37">
        <f t="shared" si="47"/>
        <v>111.2</v>
      </c>
      <c r="CW37">
        <f t="shared" si="48"/>
        <v>1.8</v>
      </c>
      <c r="CX37">
        <f t="shared" si="49"/>
        <v>0</v>
      </c>
      <c r="CY37">
        <f t="shared" si="50"/>
        <v>1941.3759999999997</v>
      </c>
      <c r="CZ37">
        <f t="shared" si="51"/>
        <v>1650.1695999999999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16</v>
      </c>
      <c r="DW37" t="s">
        <v>16</v>
      </c>
      <c r="DX37">
        <v>100</v>
      </c>
      <c r="EE37">
        <v>39174582</v>
      </c>
      <c r="EF37">
        <v>6</v>
      </c>
      <c r="EG37" t="s">
        <v>32</v>
      </c>
      <c r="EH37">
        <v>0</v>
      </c>
      <c r="EI37" t="s">
        <v>3</v>
      </c>
      <c r="EJ37">
        <v>1</v>
      </c>
      <c r="EK37">
        <v>57001</v>
      </c>
      <c r="EL37" t="s">
        <v>59</v>
      </c>
      <c r="EM37" t="s">
        <v>60</v>
      </c>
      <c r="EO37" t="s">
        <v>3</v>
      </c>
      <c r="EQ37">
        <v>0</v>
      </c>
      <c r="ER37">
        <v>1687.56</v>
      </c>
      <c r="ES37">
        <v>0</v>
      </c>
      <c r="ET37">
        <v>739.02</v>
      </c>
      <c r="EU37">
        <v>24.3</v>
      </c>
      <c r="EV37">
        <v>948.54</v>
      </c>
      <c r="EW37">
        <v>111.2</v>
      </c>
      <c r="EX37">
        <v>1.8</v>
      </c>
      <c r="EY37">
        <v>0</v>
      </c>
      <c r="FQ37">
        <v>0</v>
      </c>
      <c r="FR37">
        <f t="shared" si="52"/>
        <v>0</v>
      </c>
      <c r="FS37">
        <v>0</v>
      </c>
      <c r="FX37">
        <v>80</v>
      </c>
      <c r="FY37">
        <v>68</v>
      </c>
      <c r="GA37" t="s">
        <v>3</v>
      </c>
      <c r="GD37">
        <v>0</v>
      </c>
      <c r="GF37">
        <v>-1288204879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53"/>
        <v>0</v>
      </c>
      <c r="GM37">
        <f t="shared" si="54"/>
        <v>7801.11</v>
      </c>
      <c r="GN37">
        <f t="shared" si="55"/>
        <v>7801.11</v>
      </c>
      <c r="GO37">
        <f t="shared" si="56"/>
        <v>0</v>
      </c>
      <c r="GP37">
        <f t="shared" si="57"/>
        <v>0</v>
      </c>
      <c r="GR37">
        <v>0</v>
      </c>
      <c r="GS37">
        <v>3</v>
      </c>
      <c r="GT37">
        <v>0</v>
      </c>
      <c r="GU37" t="s">
        <v>3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32</v>
      </c>
      <c r="E38" t="s">
        <v>69</v>
      </c>
      <c r="F38" t="s">
        <v>62</v>
      </c>
      <c r="G38" t="s">
        <v>63</v>
      </c>
      <c r="H38" t="s">
        <v>64</v>
      </c>
      <c r="I38">
        <f>I37*J38</f>
        <v>2.5211999999999999</v>
      </c>
      <c r="J38">
        <v>6.6</v>
      </c>
      <c r="O38">
        <f t="shared" si="21"/>
        <v>0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0</v>
      </c>
      <c r="T38">
        <f t="shared" si="26"/>
        <v>0</v>
      </c>
      <c r="U38">
        <f t="shared" si="27"/>
        <v>0</v>
      </c>
      <c r="V38">
        <f t="shared" si="28"/>
        <v>0</v>
      </c>
      <c r="W38">
        <f t="shared" si="29"/>
        <v>0</v>
      </c>
      <c r="X38">
        <f t="shared" si="30"/>
        <v>0</v>
      </c>
      <c r="Y38">
        <f t="shared" si="31"/>
        <v>0</v>
      </c>
      <c r="AA38">
        <v>39083528</v>
      </c>
      <c r="AB38">
        <f t="shared" si="32"/>
        <v>0</v>
      </c>
      <c r="AC38">
        <f t="shared" si="33"/>
        <v>0</v>
      </c>
      <c r="AD38">
        <f t="shared" si="34"/>
        <v>0</v>
      </c>
      <c r="AE38">
        <f t="shared" si="35"/>
        <v>0</v>
      </c>
      <c r="AF38">
        <f t="shared" si="36"/>
        <v>0</v>
      </c>
      <c r="AG38">
        <f t="shared" si="37"/>
        <v>0</v>
      </c>
      <c r="AH38">
        <f t="shared" si="38"/>
        <v>0</v>
      </c>
      <c r="AI38">
        <f t="shared" si="39"/>
        <v>0</v>
      </c>
      <c r="AJ38">
        <f t="shared" si="40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80</v>
      </c>
      <c r="AU38">
        <v>68</v>
      </c>
      <c r="AV38">
        <v>1</v>
      </c>
      <c r="AW38">
        <v>1</v>
      </c>
      <c r="AZ38">
        <v>6.53</v>
      </c>
      <c r="BA38">
        <v>1</v>
      </c>
      <c r="BB38">
        <v>1</v>
      </c>
      <c r="BC38">
        <v>6.53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3</v>
      </c>
      <c r="BM38">
        <v>57001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80</v>
      </c>
      <c r="CA38">
        <v>68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41"/>
        <v>0</v>
      </c>
      <c r="CQ38">
        <f t="shared" si="42"/>
        <v>0</v>
      </c>
      <c r="CR38">
        <f t="shared" si="43"/>
        <v>0</v>
      </c>
      <c r="CS38">
        <f t="shared" si="44"/>
        <v>0</v>
      </c>
      <c r="CT38">
        <f t="shared" si="45"/>
        <v>0</v>
      </c>
      <c r="CU38">
        <f t="shared" si="46"/>
        <v>0</v>
      </c>
      <c r="CV38">
        <f t="shared" si="47"/>
        <v>0</v>
      </c>
      <c r="CW38">
        <f t="shared" si="48"/>
        <v>0</v>
      </c>
      <c r="CX38">
        <f t="shared" si="49"/>
        <v>0</v>
      </c>
      <c r="CY38">
        <f t="shared" si="50"/>
        <v>0</v>
      </c>
      <c r="CZ38">
        <f t="shared" si="51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64</v>
      </c>
      <c r="DW38" t="s">
        <v>64</v>
      </c>
      <c r="DX38">
        <v>1000</v>
      </c>
      <c r="EE38">
        <v>39174582</v>
      </c>
      <c r="EF38">
        <v>6</v>
      </c>
      <c r="EG38" t="s">
        <v>32</v>
      </c>
      <c r="EH38">
        <v>0</v>
      </c>
      <c r="EI38" t="s">
        <v>3</v>
      </c>
      <c r="EJ38">
        <v>1</v>
      </c>
      <c r="EK38">
        <v>57001</v>
      </c>
      <c r="EL38" t="s">
        <v>59</v>
      </c>
      <c r="EM38" t="s">
        <v>60</v>
      </c>
      <c r="EO38" t="s">
        <v>3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52"/>
        <v>0</v>
      </c>
      <c r="FS38">
        <v>0</v>
      </c>
      <c r="FX38">
        <v>80</v>
      </c>
      <c r="FY38">
        <v>68</v>
      </c>
      <c r="GA38" t="s">
        <v>3</v>
      </c>
      <c r="GD38">
        <v>0</v>
      </c>
      <c r="GF38">
        <v>-179832266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53"/>
        <v>0</v>
      </c>
      <c r="GM38">
        <f t="shared" si="54"/>
        <v>0</v>
      </c>
      <c r="GN38">
        <f t="shared" si="55"/>
        <v>0</v>
      </c>
      <c r="GO38">
        <f t="shared" si="56"/>
        <v>0</v>
      </c>
      <c r="GP38">
        <f t="shared" si="57"/>
        <v>0</v>
      </c>
      <c r="GR38">
        <v>0</v>
      </c>
      <c r="GS38">
        <v>3</v>
      </c>
      <c r="GT38">
        <v>0</v>
      </c>
      <c r="GU38" t="s">
        <v>3</v>
      </c>
      <c r="GV38">
        <f t="shared" si="58"/>
        <v>0</v>
      </c>
      <c r="GW38">
        <v>1</v>
      </c>
      <c r="GX38">
        <f t="shared" si="59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ROW(SmtRes!A33)</f>
        <v>33</v>
      </c>
      <c r="D39">
        <f>ROW(EtalonRes!A34)</f>
        <v>34</v>
      </c>
      <c r="E39" t="s">
        <v>70</v>
      </c>
      <c r="F39" t="s">
        <v>71</v>
      </c>
      <c r="G39" t="s">
        <v>72</v>
      </c>
      <c r="H39" t="s">
        <v>73</v>
      </c>
      <c r="I39">
        <v>38.200000000000003</v>
      </c>
      <c r="J39">
        <v>0</v>
      </c>
      <c r="O39">
        <f t="shared" si="21"/>
        <v>2202.61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2202.61</v>
      </c>
      <c r="T39">
        <f t="shared" si="26"/>
        <v>0</v>
      </c>
      <c r="U39">
        <f t="shared" si="27"/>
        <v>39.536999999999999</v>
      </c>
      <c r="V39">
        <f t="shared" si="28"/>
        <v>0</v>
      </c>
      <c r="W39">
        <f t="shared" si="29"/>
        <v>0</v>
      </c>
      <c r="X39">
        <f t="shared" si="30"/>
        <v>1784.11</v>
      </c>
      <c r="Y39">
        <f t="shared" si="31"/>
        <v>1321.57</v>
      </c>
      <c r="AA39">
        <v>39083528</v>
      </c>
      <c r="AB39">
        <f t="shared" si="32"/>
        <v>8.83</v>
      </c>
      <c r="AC39">
        <f t="shared" si="33"/>
        <v>0</v>
      </c>
      <c r="AD39">
        <f>ROUND(((((ET39*1.25))-((EU39*1.25)))+AE39),2)</f>
        <v>0</v>
      </c>
      <c r="AE39">
        <f>ROUND(((EU39*1.25)),2)</f>
        <v>0</v>
      </c>
      <c r="AF39">
        <f>ROUND(((EV39*1.15)),2)</f>
        <v>8.83</v>
      </c>
      <c r="AG39">
        <f t="shared" si="37"/>
        <v>0</v>
      </c>
      <c r="AH39">
        <f>((EW39*1.15))</f>
        <v>1.0349999999999999</v>
      </c>
      <c r="AI39">
        <f>((EX39*1.25))</f>
        <v>0</v>
      </c>
      <c r="AJ39">
        <f t="shared" si="40"/>
        <v>0</v>
      </c>
      <c r="AK39">
        <v>7.68</v>
      </c>
      <c r="AL39">
        <v>0</v>
      </c>
      <c r="AM39">
        <v>0</v>
      </c>
      <c r="AN39">
        <v>0</v>
      </c>
      <c r="AO39">
        <v>7.68</v>
      </c>
      <c r="AP39">
        <v>0</v>
      </c>
      <c r="AQ39">
        <v>0.9</v>
      </c>
      <c r="AR39">
        <v>0</v>
      </c>
      <c r="AS39">
        <v>0</v>
      </c>
      <c r="AT39">
        <v>81</v>
      </c>
      <c r="AU39">
        <v>60</v>
      </c>
      <c r="AV39">
        <v>1</v>
      </c>
      <c r="AW39">
        <v>1</v>
      </c>
      <c r="AZ39">
        <v>6.53</v>
      </c>
      <c r="BA39">
        <v>6.53</v>
      </c>
      <c r="BB39">
        <v>6.53</v>
      </c>
      <c r="BC39">
        <v>6.53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74</v>
      </c>
      <c r="BM39">
        <v>13001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6.53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90</v>
      </c>
      <c r="CA39">
        <v>70</v>
      </c>
      <c r="CF39">
        <v>0</v>
      </c>
      <c r="CG39">
        <v>0</v>
      </c>
      <c r="CM39">
        <v>0</v>
      </c>
      <c r="CN39" t="s">
        <v>1353</v>
      </c>
      <c r="CO39">
        <v>0</v>
      </c>
      <c r="CP39">
        <f t="shared" si="41"/>
        <v>2202.61</v>
      </c>
      <c r="CQ39">
        <f t="shared" si="42"/>
        <v>0</v>
      </c>
      <c r="CR39">
        <f t="shared" si="43"/>
        <v>0</v>
      </c>
      <c r="CS39">
        <f t="shared" si="44"/>
        <v>0</v>
      </c>
      <c r="CT39">
        <f t="shared" si="45"/>
        <v>57.6599</v>
      </c>
      <c r="CU39">
        <f t="shared" si="46"/>
        <v>0</v>
      </c>
      <c r="CV39">
        <f t="shared" si="47"/>
        <v>1.0349999999999999</v>
      </c>
      <c r="CW39">
        <f t="shared" si="48"/>
        <v>0</v>
      </c>
      <c r="CX39">
        <f t="shared" si="49"/>
        <v>0</v>
      </c>
      <c r="CY39">
        <f t="shared" si="50"/>
        <v>1784.1141</v>
      </c>
      <c r="CZ39">
        <f t="shared" si="51"/>
        <v>1321.566</v>
      </c>
      <c r="DC39" t="s">
        <v>3</v>
      </c>
      <c r="DD39" t="s">
        <v>3</v>
      </c>
      <c r="DE39" t="s">
        <v>75</v>
      </c>
      <c r="DF39" t="s">
        <v>75</v>
      </c>
      <c r="DG39" t="s">
        <v>76</v>
      </c>
      <c r="DH39" t="s">
        <v>3</v>
      </c>
      <c r="DI39" t="s">
        <v>76</v>
      </c>
      <c r="DJ39" t="s">
        <v>75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73</v>
      </c>
      <c r="DW39" t="s">
        <v>73</v>
      </c>
      <c r="DX39">
        <v>1</v>
      </c>
      <c r="EE39">
        <v>39174506</v>
      </c>
      <c r="EF39">
        <v>2</v>
      </c>
      <c r="EG39" t="s">
        <v>18</v>
      </c>
      <c r="EH39">
        <v>0</v>
      </c>
      <c r="EI39" t="s">
        <v>3</v>
      </c>
      <c r="EJ39">
        <v>1</v>
      </c>
      <c r="EK39">
        <v>13001</v>
      </c>
      <c r="EL39" t="s">
        <v>77</v>
      </c>
      <c r="EM39" t="s">
        <v>78</v>
      </c>
      <c r="EO39" t="s">
        <v>79</v>
      </c>
      <c r="EQ39">
        <v>0</v>
      </c>
      <c r="ER39">
        <v>7.68</v>
      </c>
      <c r="ES39">
        <v>0</v>
      </c>
      <c r="ET39">
        <v>0</v>
      </c>
      <c r="EU39">
        <v>0</v>
      </c>
      <c r="EV39">
        <v>7.68</v>
      </c>
      <c r="EW39">
        <v>0.9</v>
      </c>
      <c r="EX39">
        <v>0</v>
      </c>
      <c r="EY39">
        <v>0</v>
      </c>
      <c r="FQ39">
        <v>0</v>
      </c>
      <c r="FR39">
        <f t="shared" si="52"/>
        <v>0</v>
      </c>
      <c r="FS39">
        <v>0</v>
      </c>
      <c r="FT39" t="s">
        <v>21</v>
      </c>
      <c r="FU39" t="s">
        <v>22</v>
      </c>
      <c r="FX39">
        <v>81</v>
      </c>
      <c r="FY39">
        <v>59.5</v>
      </c>
      <c r="GA39" t="s">
        <v>3</v>
      </c>
      <c r="GD39">
        <v>0</v>
      </c>
      <c r="GF39">
        <v>1256725681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53"/>
        <v>0</v>
      </c>
      <c r="GM39">
        <f t="shared" si="54"/>
        <v>5308.29</v>
      </c>
      <c r="GN39">
        <f t="shared" si="55"/>
        <v>5308.29</v>
      </c>
      <c r="GO39">
        <f t="shared" si="56"/>
        <v>0</v>
      </c>
      <c r="GP39">
        <f t="shared" si="57"/>
        <v>0</v>
      </c>
      <c r="GR39">
        <v>0</v>
      </c>
      <c r="GS39">
        <v>3</v>
      </c>
      <c r="GT39">
        <v>0</v>
      </c>
      <c r="GU39" t="s">
        <v>3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ROW(SmtRes!A44)</f>
        <v>44</v>
      </c>
      <c r="D40">
        <f>ROW(EtalonRes!A45)</f>
        <v>45</v>
      </c>
      <c r="E40" t="s">
        <v>80</v>
      </c>
      <c r="F40" t="s">
        <v>81</v>
      </c>
      <c r="G40" t="s">
        <v>82</v>
      </c>
      <c r="H40" t="s">
        <v>16</v>
      </c>
      <c r="I40">
        <f>ROUND(7.6/100,9)</f>
        <v>7.5999999999999998E-2</v>
      </c>
      <c r="J40">
        <v>0</v>
      </c>
      <c r="O40">
        <f t="shared" si="21"/>
        <v>1915.13</v>
      </c>
      <c r="P40">
        <f t="shared" si="22"/>
        <v>845.57</v>
      </c>
      <c r="Q40">
        <f t="shared" si="23"/>
        <v>600.49</v>
      </c>
      <c r="R40">
        <f t="shared" si="24"/>
        <v>95.47</v>
      </c>
      <c r="S40">
        <f t="shared" si="25"/>
        <v>469.07</v>
      </c>
      <c r="T40">
        <f t="shared" si="26"/>
        <v>0</v>
      </c>
      <c r="U40">
        <f t="shared" si="27"/>
        <v>7.824921999999999</v>
      </c>
      <c r="V40">
        <f t="shared" si="28"/>
        <v>1.1095999999999999</v>
      </c>
      <c r="W40">
        <f t="shared" si="29"/>
        <v>0</v>
      </c>
      <c r="X40">
        <f t="shared" si="30"/>
        <v>598.41</v>
      </c>
      <c r="Y40">
        <f t="shared" si="31"/>
        <v>304.85000000000002</v>
      </c>
      <c r="AA40">
        <v>39083528</v>
      </c>
      <c r="AB40">
        <f t="shared" si="32"/>
        <v>3858.97</v>
      </c>
      <c r="AC40">
        <f t="shared" si="33"/>
        <v>1703.82</v>
      </c>
      <c r="AD40">
        <f>ROUND(((((ET40*1.25))-((EU40*1.25)))+AE40),2)</f>
        <v>1209.98</v>
      </c>
      <c r="AE40">
        <f>ROUND(((EU40*1.25)),2)</f>
        <v>192.38</v>
      </c>
      <c r="AF40">
        <f>ROUND(((EV40*1.15)),2)</f>
        <v>945.17</v>
      </c>
      <c r="AG40">
        <f t="shared" si="37"/>
        <v>0</v>
      </c>
      <c r="AH40">
        <f>((EW40*1.15))</f>
        <v>102.95949999999999</v>
      </c>
      <c r="AI40">
        <f>((EX40*1.25))</f>
        <v>14.6</v>
      </c>
      <c r="AJ40">
        <f t="shared" si="40"/>
        <v>0</v>
      </c>
      <c r="AK40">
        <v>3493.69</v>
      </c>
      <c r="AL40">
        <v>1703.82</v>
      </c>
      <c r="AM40">
        <v>967.98</v>
      </c>
      <c r="AN40">
        <v>153.9</v>
      </c>
      <c r="AO40">
        <v>821.89</v>
      </c>
      <c r="AP40">
        <v>0</v>
      </c>
      <c r="AQ40">
        <v>89.53</v>
      </c>
      <c r="AR40">
        <v>11.68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6.53</v>
      </c>
      <c r="BA40">
        <v>6.53</v>
      </c>
      <c r="BB40">
        <v>6.53</v>
      </c>
      <c r="BC40">
        <v>6.53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83</v>
      </c>
      <c r="BM40">
        <v>10001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6.53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118</v>
      </c>
      <c r="CA40">
        <v>63</v>
      </c>
      <c r="CF40">
        <v>0</v>
      </c>
      <c r="CG40">
        <v>0</v>
      </c>
      <c r="CM40">
        <v>0</v>
      </c>
      <c r="CN40" t="s">
        <v>1353</v>
      </c>
      <c r="CO40">
        <v>0</v>
      </c>
      <c r="CP40">
        <f t="shared" si="41"/>
        <v>1915.1299999999999</v>
      </c>
      <c r="CQ40">
        <f t="shared" si="42"/>
        <v>11125.944600000001</v>
      </c>
      <c r="CR40">
        <f t="shared" si="43"/>
        <v>7901.1694000000007</v>
      </c>
      <c r="CS40">
        <f t="shared" si="44"/>
        <v>1256.2414000000001</v>
      </c>
      <c r="CT40">
        <f t="shared" si="45"/>
        <v>6171.9601000000002</v>
      </c>
      <c r="CU40">
        <f t="shared" si="46"/>
        <v>0</v>
      </c>
      <c r="CV40">
        <f t="shared" si="47"/>
        <v>102.95949999999999</v>
      </c>
      <c r="CW40">
        <f t="shared" si="48"/>
        <v>14.6</v>
      </c>
      <c r="CX40">
        <f t="shared" si="49"/>
        <v>0</v>
      </c>
      <c r="CY40">
        <f t="shared" si="50"/>
        <v>598.41239999999993</v>
      </c>
      <c r="CZ40">
        <f t="shared" si="51"/>
        <v>304.85159999999996</v>
      </c>
      <c r="DC40" t="s">
        <v>3</v>
      </c>
      <c r="DD40" t="s">
        <v>3</v>
      </c>
      <c r="DE40" t="s">
        <v>75</v>
      </c>
      <c r="DF40" t="s">
        <v>75</v>
      </c>
      <c r="DG40" t="s">
        <v>76</v>
      </c>
      <c r="DH40" t="s">
        <v>3</v>
      </c>
      <c r="DI40" t="s">
        <v>76</v>
      </c>
      <c r="DJ40" t="s">
        <v>75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16</v>
      </c>
      <c r="DW40" t="s">
        <v>16</v>
      </c>
      <c r="DX40">
        <v>100</v>
      </c>
      <c r="EE40">
        <v>39174503</v>
      </c>
      <c r="EF40">
        <v>2</v>
      </c>
      <c r="EG40" t="s">
        <v>18</v>
      </c>
      <c r="EH40">
        <v>0</v>
      </c>
      <c r="EI40" t="s">
        <v>3</v>
      </c>
      <c r="EJ40">
        <v>1</v>
      </c>
      <c r="EK40">
        <v>10001</v>
      </c>
      <c r="EL40" t="s">
        <v>84</v>
      </c>
      <c r="EM40" t="s">
        <v>85</v>
      </c>
      <c r="EO40" t="s">
        <v>79</v>
      </c>
      <c r="EQ40">
        <v>0</v>
      </c>
      <c r="ER40">
        <v>3493.69</v>
      </c>
      <c r="ES40">
        <v>1703.82</v>
      </c>
      <c r="ET40">
        <v>967.98</v>
      </c>
      <c r="EU40">
        <v>153.9</v>
      </c>
      <c r="EV40">
        <v>821.89</v>
      </c>
      <c r="EW40">
        <v>89.53</v>
      </c>
      <c r="EX40">
        <v>11.68</v>
      </c>
      <c r="EY40">
        <v>0</v>
      </c>
      <c r="FQ40">
        <v>0</v>
      </c>
      <c r="FR40">
        <f t="shared" si="52"/>
        <v>0</v>
      </c>
      <c r="FS40">
        <v>0</v>
      </c>
      <c r="FT40" t="s">
        <v>21</v>
      </c>
      <c r="FU40" t="s">
        <v>22</v>
      </c>
      <c r="FX40">
        <v>106.2</v>
      </c>
      <c r="FY40">
        <v>53.55</v>
      </c>
      <c r="GA40" t="s">
        <v>3</v>
      </c>
      <c r="GD40">
        <v>0</v>
      </c>
      <c r="GF40">
        <v>-2063365966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53"/>
        <v>0</v>
      </c>
      <c r="GM40">
        <f t="shared" si="54"/>
        <v>2818.39</v>
      </c>
      <c r="GN40">
        <f t="shared" si="55"/>
        <v>2818.39</v>
      </c>
      <c r="GO40">
        <f t="shared" si="56"/>
        <v>0</v>
      </c>
      <c r="GP40">
        <f t="shared" si="57"/>
        <v>0</v>
      </c>
      <c r="GR40">
        <v>0</v>
      </c>
      <c r="GS40">
        <v>3</v>
      </c>
      <c r="GT40">
        <v>0</v>
      </c>
      <c r="GU40" t="s">
        <v>3</v>
      </c>
      <c r="GV40">
        <f t="shared" si="58"/>
        <v>0</v>
      </c>
      <c r="GW40">
        <v>1</v>
      </c>
      <c r="GX40">
        <f t="shared" si="59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38</v>
      </c>
      <c r="E41" t="s">
        <v>86</v>
      </c>
      <c r="F41" t="s">
        <v>87</v>
      </c>
      <c r="G41" t="s">
        <v>88</v>
      </c>
      <c r="H41" t="s">
        <v>89</v>
      </c>
      <c r="I41">
        <f>I40*J41</f>
        <v>4</v>
      </c>
      <c r="J41">
        <v>52.631578947368425</v>
      </c>
      <c r="O41">
        <f t="shared" si="21"/>
        <v>2473.04</v>
      </c>
      <c r="P41">
        <f t="shared" si="22"/>
        <v>2473.04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39083528</v>
      </c>
      <c r="AB41">
        <f t="shared" si="32"/>
        <v>94.68</v>
      </c>
      <c r="AC41">
        <f t="shared" si="33"/>
        <v>94.68</v>
      </c>
      <c r="AD41">
        <f>ROUND((((ET41)-(EU41))+AE41),2)</f>
        <v>0</v>
      </c>
      <c r="AE41">
        <f t="shared" ref="AE41:AF43" si="60">ROUND((EU41),2)</f>
        <v>0</v>
      </c>
      <c r="AF41">
        <f t="shared" si="60"/>
        <v>0</v>
      </c>
      <c r="AG41">
        <f t="shared" si="37"/>
        <v>0</v>
      </c>
      <c r="AH41">
        <f t="shared" ref="AH41:AI43" si="61">(EW41)</f>
        <v>0</v>
      </c>
      <c r="AI41">
        <f t="shared" si="61"/>
        <v>0</v>
      </c>
      <c r="AJ41">
        <f t="shared" si="40"/>
        <v>0</v>
      </c>
      <c r="AK41">
        <v>94.68</v>
      </c>
      <c r="AL41">
        <v>94.68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6.53</v>
      </c>
      <c r="BA41">
        <v>1</v>
      </c>
      <c r="BB41">
        <v>1</v>
      </c>
      <c r="BC41">
        <v>6.53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90</v>
      </c>
      <c r="BM41">
        <v>10001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41"/>
        <v>2473.04</v>
      </c>
      <c r="CQ41">
        <f t="shared" si="42"/>
        <v>618.26040000000012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 t="shared" si="50"/>
        <v>0</v>
      </c>
      <c r="CZ41">
        <f t="shared" si="51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89</v>
      </c>
      <c r="DW41" t="s">
        <v>89</v>
      </c>
      <c r="DX41">
        <v>1</v>
      </c>
      <c r="EE41">
        <v>39174503</v>
      </c>
      <c r="EF41">
        <v>2</v>
      </c>
      <c r="EG41" t="s">
        <v>18</v>
      </c>
      <c r="EH41">
        <v>0</v>
      </c>
      <c r="EI41" t="s">
        <v>3</v>
      </c>
      <c r="EJ41">
        <v>1</v>
      </c>
      <c r="EK41">
        <v>10001</v>
      </c>
      <c r="EL41" t="s">
        <v>84</v>
      </c>
      <c r="EM41" t="s">
        <v>85</v>
      </c>
      <c r="EO41" t="s">
        <v>3</v>
      </c>
      <c r="EQ41">
        <v>0</v>
      </c>
      <c r="ER41">
        <v>94.68</v>
      </c>
      <c r="ES41">
        <v>94.68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2"/>
        <v>0</v>
      </c>
      <c r="FS41">
        <v>0</v>
      </c>
      <c r="FT41" t="s">
        <v>21</v>
      </c>
      <c r="FU41" t="s">
        <v>22</v>
      </c>
      <c r="FX41">
        <v>106.2</v>
      </c>
      <c r="FY41">
        <v>53.55</v>
      </c>
      <c r="GA41" t="s">
        <v>3</v>
      </c>
      <c r="GD41">
        <v>0</v>
      </c>
      <c r="GF41">
        <v>602577485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53"/>
        <v>0</v>
      </c>
      <c r="GM41">
        <f t="shared" si="54"/>
        <v>2473.04</v>
      </c>
      <c r="GN41">
        <f t="shared" si="55"/>
        <v>2473.04</v>
      </c>
      <c r="GO41">
        <f t="shared" si="56"/>
        <v>0</v>
      </c>
      <c r="GP41">
        <f t="shared" si="57"/>
        <v>0</v>
      </c>
      <c r="GR41">
        <v>0</v>
      </c>
      <c r="GS41">
        <v>3</v>
      </c>
      <c r="GT41">
        <v>0</v>
      </c>
      <c r="GU41" t="s">
        <v>3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42</v>
      </c>
      <c r="E42" t="s">
        <v>91</v>
      </c>
      <c r="F42" t="s">
        <v>92</v>
      </c>
      <c r="G42" t="s">
        <v>93</v>
      </c>
      <c r="H42" t="s">
        <v>73</v>
      </c>
      <c r="I42">
        <f>I40*J42</f>
        <v>4</v>
      </c>
      <c r="J42">
        <v>52.631578947368425</v>
      </c>
      <c r="O42">
        <f t="shared" si="21"/>
        <v>25990.18</v>
      </c>
      <c r="P42">
        <f t="shared" si="22"/>
        <v>25990.18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39083528</v>
      </c>
      <c r="AB42">
        <f t="shared" si="32"/>
        <v>995.03</v>
      </c>
      <c r="AC42">
        <f t="shared" si="33"/>
        <v>995.03</v>
      </c>
      <c r="AD42">
        <f>ROUND((((ET42)-(EU42))+AE42),2)</f>
        <v>0</v>
      </c>
      <c r="AE42">
        <f t="shared" si="60"/>
        <v>0</v>
      </c>
      <c r="AF42">
        <f t="shared" si="60"/>
        <v>0</v>
      </c>
      <c r="AG42">
        <f t="shared" si="37"/>
        <v>0</v>
      </c>
      <c r="AH42">
        <f t="shared" si="61"/>
        <v>0</v>
      </c>
      <c r="AI42">
        <f t="shared" si="61"/>
        <v>0</v>
      </c>
      <c r="AJ42">
        <f t="shared" si="40"/>
        <v>0</v>
      </c>
      <c r="AK42">
        <v>995.03</v>
      </c>
      <c r="AL42">
        <v>995.03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106</v>
      </c>
      <c r="AU42">
        <v>54</v>
      </c>
      <c r="AV42">
        <v>1</v>
      </c>
      <c r="AW42">
        <v>1</v>
      </c>
      <c r="AZ42">
        <v>6.53</v>
      </c>
      <c r="BA42">
        <v>1</v>
      </c>
      <c r="BB42">
        <v>1</v>
      </c>
      <c r="BC42">
        <v>6.53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94</v>
      </c>
      <c r="BM42">
        <v>10001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118</v>
      </c>
      <c r="CA42">
        <v>63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41"/>
        <v>25990.18</v>
      </c>
      <c r="CQ42">
        <f t="shared" si="42"/>
        <v>6497.5459000000001</v>
      </c>
      <c r="CR42">
        <f t="shared" si="43"/>
        <v>0</v>
      </c>
      <c r="CS42">
        <f t="shared" si="44"/>
        <v>0</v>
      </c>
      <c r="CT42">
        <f t="shared" si="45"/>
        <v>0</v>
      </c>
      <c r="CU42">
        <f t="shared" si="46"/>
        <v>0</v>
      </c>
      <c r="CV42">
        <f t="shared" si="47"/>
        <v>0</v>
      </c>
      <c r="CW42">
        <f t="shared" si="48"/>
        <v>0</v>
      </c>
      <c r="CX42">
        <f t="shared" si="49"/>
        <v>0</v>
      </c>
      <c r="CY42">
        <f t="shared" si="50"/>
        <v>0</v>
      </c>
      <c r="CZ42">
        <f t="shared" si="51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73</v>
      </c>
      <c r="DW42" t="s">
        <v>73</v>
      </c>
      <c r="DX42">
        <v>1</v>
      </c>
      <c r="EE42">
        <v>39174503</v>
      </c>
      <c r="EF42">
        <v>2</v>
      </c>
      <c r="EG42" t="s">
        <v>18</v>
      </c>
      <c r="EH42">
        <v>0</v>
      </c>
      <c r="EI42" t="s">
        <v>3</v>
      </c>
      <c r="EJ42">
        <v>1</v>
      </c>
      <c r="EK42">
        <v>10001</v>
      </c>
      <c r="EL42" t="s">
        <v>84</v>
      </c>
      <c r="EM42" t="s">
        <v>85</v>
      </c>
      <c r="EO42" t="s">
        <v>3</v>
      </c>
      <c r="EQ42">
        <v>0</v>
      </c>
      <c r="ER42">
        <v>995.03</v>
      </c>
      <c r="ES42">
        <v>995.03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52"/>
        <v>0</v>
      </c>
      <c r="FS42">
        <v>0</v>
      </c>
      <c r="FT42" t="s">
        <v>21</v>
      </c>
      <c r="FU42" t="s">
        <v>22</v>
      </c>
      <c r="FX42">
        <v>106.2</v>
      </c>
      <c r="FY42">
        <v>53.55</v>
      </c>
      <c r="GA42" t="s">
        <v>3</v>
      </c>
      <c r="GD42">
        <v>0</v>
      </c>
      <c r="GF42">
        <v>1603208030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53"/>
        <v>0</v>
      </c>
      <c r="GM42">
        <f t="shared" si="54"/>
        <v>25990.18</v>
      </c>
      <c r="GN42">
        <f t="shared" si="55"/>
        <v>25990.18</v>
      </c>
      <c r="GO42">
        <f t="shared" si="56"/>
        <v>0</v>
      </c>
      <c r="GP42">
        <f t="shared" si="57"/>
        <v>0</v>
      </c>
      <c r="GR42">
        <v>0</v>
      </c>
      <c r="GS42">
        <v>3</v>
      </c>
      <c r="GT42">
        <v>0</v>
      </c>
      <c r="GU42" t="s">
        <v>3</v>
      </c>
      <c r="GV42">
        <f t="shared" si="58"/>
        <v>0</v>
      </c>
      <c r="GW42">
        <v>1</v>
      </c>
      <c r="GX42">
        <f t="shared" si="59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43</v>
      </c>
      <c r="E43" t="s">
        <v>95</v>
      </c>
      <c r="F43" t="s">
        <v>96</v>
      </c>
      <c r="G43" t="s">
        <v>97</v>
      </c>
      <c r="H43" t="s">
        <v>73</v>
      </c>
      <c r="I43">
        <f>I40*J43</f>
        <v>3.6</v>
      </c>
      <c r="J43">
        <v>47.368421052631582</v>
      </c>
      <c r="O43">
        <f t="shared" si="21"/>
        <v>21864.09</v>
      </c>
      <c r="P43">
        <f t="shared" si="22"/>
        <v>21864.09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39083528</v>
      </c>
      <c r="AB43">
        <f t="shared" si="32"/>
        <v>930.07</v>
      </c>
      <c r="AC43">
        <f t="shared" si="33"/>
        <v>930.07</v>
      </c>
      <c r="AD43">
        <f>ROUND((((ET43)-(EU43))+AE43),2)</f>
        <v>0</v>
      </c>
      <c r="AE43">
        <f t="shared" si="60"/>
        <v>0</v>
      </c>
      <c r="AF43">
        <f t="shared" si="60"/>
        <v>0</v>
      </c>
      <c r="AG43">
        <f t="shared" si="37"/>
        <v>0</v>
      </c>
      <c r="AH43">
        <f t="shared" si="61"/>
        <v>0</v>
      </c>
      <c r="AI43">
        <f t="shared" si="61"/>
        <v>0</v>
      </c>
      <c r="AJ43">
        <f t="shared" si="40"/>
        <v>0</v>
      </c>
      <c r="AK43">
        <v>930.07</v>
      </c>
      <c r="AL43">
        <v>930.07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6.53</v>
      </c>
      <c r="BA43">
        <v>1</v>
      </c>
      <c r="BB43">
        <v>1</v>
      </c>
      <c r="BC43">
        <v>6.53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98</v>
      </c>
      <c r="BM43">
        <v>10001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41"/>
        <v>21864.09</v>
      </c>
      <c r="CQ43">
        <f t="shared" si="42"/>
        <v>6073.3571000000002</v>
      </c>
      <c r="CR43">
        <f t="shared" si="43"/>
        <v>0</v>
      </c>
      <c r="CS43">
        <f t="shared" si="44"/>
        <v>0</v>
      </c>
      <c r="CT43">
        <f t="shared" si="45"/>
        <v>0</v>
      </c>
      <c r="CU43">
        <f t="shared" si="46"/>
        <v>0</v>
      </c>
      <c r="CV43">
        <f t="shared" si="47"/>
        <v>0</v>
      </c>
      <c r="CW43">
        <f t="shared" si="48"/>
        <v>0</v>
      </c>
      <c r="CX43">
        <f t="shared" si="49"/>
        <v>0</v>
      </c>
      <c r="CY43">
        <f t="shared" si="50"/>
        <v>0</v>
      </c>
      <c r="CZ43">
        <f t="shared" si="51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73</v>
      </c>
      <c r="DW43" t="s">
        <v>73</v>
      </c>
      <c r="DX43">
        <v>1</v>
      </c>
      <c r="EE43">
        <v>39174503</v>
      </c>
      <c r="EF43">
        <v>2</v>
      </c>
      <c r="EG43" t="s">
        <v>18</v>
      </c>
      <c r="EH43">
        <v>0</v>
      </c>
      <c r="EI43" t="s">
        <v>3</v>
      </c>
      <c r="EJ43">
        <v>1</v>
      </c>
      <c r="EK43">
        <v>10001</v>
      </c>
      <c r="EL43" t="s">
        <v>84</v>
      </c>
      <c r="EM43" t="s">
        <v>85</v>
      </c>
      <c r="EO43" t="s">
        <v>3</v>
      </c>
      <c r="EQ43">
        <v>0</v>
      </c>
      <c r="ER43">
        <v>930.07</v>
      </c>
      <c r="ES43">
        <v>930.07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2"/>
        <v>0</v>
      </c>
      <c r="FS43">
        <v>0</v>
      </c>
      <c r="FT43" t="s">
        <v>21</v>
      </c>
      <c r="FU43" t="s">
        <v>22</v>
      </c>
      <c r="FX43">
        <v>106.2</v>
      </c>
      <c r="FY43">
        <v>53.55</v>
      </c>
      <c r="GA43" t="s">
        <v>3</v>
      </c>
      <c r="GD43">
        <v>0</v>
      </c>
      <c r="GF43">
        <v>655187428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53"/>
        <v>0</v>
      </c>
      <c r="GM43">
        <f t="shared" si="54"/>
        <v>21864.09</v>
      </c>
      <c r="GN43">
        <f t="shared" si="55"/>
        <v>21864.09</v>
      </c>
      <c r="GO43">
        <f t="shared" si="56"/>
        <v>0</v>
      </c>
      <c r="GP43">
        <f t="shared" si="57"/>
        <v>0</v>
      </c>
      <c r="GR43">
        <v>0</v>
      </c>
      <c r="GS43">
        <v>3</v>
      </c>
      <c r="GT43">
        <v>0</v>
      </c>
      <c r="GU43" t="s">
        <v>3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ROW(SmtRes!A50)</f>
        <v>50</v>
      </c>
      <c r="D44">
        <f>ROW(EtalonRes!A50)</f>
        <v>50</v>
      </c>
      <c r="E44" t="s">
        <v>99</v>
      </c>
      <c r="F44" t="s">
        <v>100</v>
      </c>
      <c r="G44" t="s">
        <v>101</v>
      </c>
      <c r="H44" t="s">
        <v>102</v>
      </c>
      <c r="I44">
        <v>2</v>
      </c>
      <c r="J44">
        <v>0</v>
      </c>
      <c r="O44">
        <f t="shared" si="21"/>
        <v>209.22</v>
      </c>
      <c r="P44">
        <f t="shared" si="22"/>
        <v>9.4</v>
      </c>
      <c r="Q44">
        <f t="shared" si="23"/>
        <v>34.479999999999997</v>
      </c>
      <c r="R44">
        <f t="shared" si="24"/>
        <v>0</v>
      </c>
      <c r="S44">
        <f t="shared" si="25"/>
        <v>165.34</v>
      </c>
      <c r="T44">
        <f t="shared" si="26"/>
        <v>0</v>
      </c>
      <c r="U44">
        <f t="shared" si="27"/>
        <v>2.5529999999999999</v>
      </c>
      <c r="V44">
        <f t="shared" si="28"/>
        <v>0</v>
      </c>
      <c r="W44">
        <f t="shared" si="29"/>
        <v>0</v>
      </c>
      <c r="X44">
        <f t="shared" si="30"/>
        <v>133.93</v>
      </c>
      <c r="Y44">
        <f t="shared" si="31"/>
        <v>119.04</v>
      </c>
      <c r="AA44">
        <v>39083528</v>
      </c>
      <c r="AB44">
        <f t="shared" si="32"/>
        <v>16.02</v>
      </c>
      <c r="AC44">
        <f t="shared" si="33"/>
        <v>0.72</v>
      </c>
      <c r="AD44">
        <f>ROUND(((((ET44*1.25))-((EU44*1.25)))+AE44),2)</f>
        <v>2.64</v>
      </c>
      <c r="AE44">
        <f>ROUND(((EU44*1.25)),2)</f>
        <v>0</v>
      </c>
      <c r="AF44">
        <f>ROUND(((EV44*1.15)),2)</f>
        <v>12.66</v>
      </c>
      <c r="AG44">
        <f t="shared" si="37"/>
        <v>0</v>
      </c>
      <c r="AH44">
        <f>((EW44*1.15))</f>
        <v>1.2765</v>
      </c>
      <c r="AI44">
        <f>((EX44*1.25))</f>
        <v>0</v>
      </c>
      <c r="AJ44">
        <f t="shared" si="40"/>
        <v>0</v>
      </c>
      <c r="AK44">
        <v>13.84</v>
      </c>
      <c r="AL44">
        <v>0.72</v>
      </c>
      <c r="AM44">
        <v>2.11</v>
      </c>
      <c r="AN44">
        <v>0</v>
      </c>
      <c r="AO44">
        <v>11.01</v>
      </c>
      <c r="AP44">
        <v>0</v>
      </c>
      <c r="AQ44">
        <v>1.1100000000000001</v>
      </c>
      <c r="AR44">
        <v>0</v>
      </c>
      <c r="AS44">
        <v>0</v>
      </c>
      <c r="AT44">
        <v>81</v>
      </c>
      <c r="AU44">
        <v>72</v>
      </c>
      <c r="AV44">
        <v>1</v>
      </c>
      <c r="AW44">
        <v>1</v>
      </c>
      <c r="AZ44">
        <v>6.53</v>
      </c>
      <c r="BA44">
        <v>6.53</v>
      </c>
      <c r="BB44">
        <v>6.53</v>
      </c>
      <c r="BC44">
        <v>6.53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1</v>
      </c>
      <c r="BJ44" t="s">
        <v>103</v>
      </c>
      <c r="BM44">
        <v>9001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6.53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90</v>
      </c>
      <c r="CA44">
        <v>85</v>
      </c>
      <c r="CF44">
        <v>0</v>
      </c>
      <c r="CG44">
        <v>0</v>
      </c>
      <c r="CM44">
        <v>0</v>
      </c>
      <c r="CN44" t="s">
        <v>1353</v>
      </c>
      <c r="CO44">
        <v>0</v>
      </c>
      <c r="CP44">
        <f t="shared" si="41"/>
        <v>209.22</v>
      </c>
      <c r="CQ44">
        <f t="shared" si="42"/>
        <v>4.7016</v>
      </c>
      <c r="CR44">
        <f t="shared" si="43"/>
        <v>17.2392</v>
      </c>
      <c r="CS44">
        <f t="shared" si="44"/>
        <v>0</v>
      </c>
      <c r="CT44">
        <f t="shared" si="45"/>
        <v>82.669800000000009</v>
      </c>
      <c r="CU44">
        <f t="shared" si="46"/>
        <v>0</v>
      </c>
      <c r="CV44">
        <f t="shared" si="47"/>
        <v>1.2765</v>
      </c>
      <c r="CW44">
        <f t="shared" si="48"/>
        <v>0</v>
      </c>
      <c r="CX44">
        <f t="shared" si="49"/>
        <v>0</v>
      </c>
      <c r="CY44">
        <f t="shared" si="50"/>
        <v>133.9254</v>
      </c>
      <c r="CZ44">
        <f t="shared" si="51"/>
        <v>119.0448</v>
      </c>
      <c r="DC44" t="s">
        <v>3</v>
      </c>
      <c r="DD44" t="s">
        <v>3</v>
      </c>
      <c r="DE44" t="s">
        <v>75</v>
      </c>
      <c r="DF44" t="s">
        <v>75</v>
      </c>
      <c r="DG44" t="s">
        <v>76</v>
      </c>
      <c r="DH44" t="s">
        <v>3</v>
      </c>
      <c r="DI44" t="s">
        <v>76</v>
      </c>
      <c r="DJ44" t="s">
        <v>75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102</v>
      </c>
      <c r="DW44" t="s">
        <v>102</v>
      </c>
      <c r="DX44">
        <v>1</v>
      </c>
      <c r="EE44">
        <v>39174502</v>
      </c>
      <c r="EF44">
        <v>2</v>
      </c>
      <c r="EG44" t="s">
        <v>18</v>
      </c>
      <c r="EH44">
        <v>0</v>
      </c>
      <c r="EI44" t="s">
        <v>3</v>
      </c>
      <c r="EJ44">
        <v>1</v>
      </c>
      <c r="EK44">
        <v>9001</v>
      </c>
      <c r="EL44" t="s">
        <v>104</v>
      </c>
      <c r="EM44" t="s">
        <v>105</v>
      </c>
      <c r="EO44" t="s">
        <v>79</v>
      </c>
      <c r="EQ44">
        <v>0</v>
      </c>
      <c r="ER44">
        <v>13.84</v>
      </c>
      <c r="ES44">
        <v>0.72</v>
      </c>
      <c r="ET44">
        <v>2.11</v>
      </c>
      <c r="EU44">
        <v>0</v>
      </c>
      <c r="EV44">
        <v>11.01</v>
      </c>
      <c r="EW44">
        <v>1.1100000000000001</v>
      </c>
      <c r="EX44">
        <v>0</v>
      </c>
      <c r="EY44">
        <v>0</v>
      </c>
      <c r="FQ44">
        <v>0</v>
      </c>
      <c r="FR44">
        <f t="shared" si="52"/>
        <v>0</v>
      </c>
      <c r="FS44">
        <v>0</v>
      </c>
      <c r="FT44" t="s">
        <v>21</v>
      </c>
      <c r="FU44" t="s">
        <v>22</v>
      </c>
      <c r="FX44">
        <v>81</v>
      </c>
      <c r="FY44">
        <v>72.25</v>
      </c>
      <c r="GA44" t="s">
        <v>3</v>
      </c>
      <c r="GD44">
        <v>0</v>
      </c>
      <c r="GF44">
        <v>-418508909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53"/>
        <v>0</v>
      </c>
      <c r="GM44">
        <f t="shared" si="54"/>
        <v>462.19</v>
      </c>
      <c r="GN44">
        <f t="shared" si="55"/>
        <v>462.19</v>
      </c>
      <c r="GO44">
        <f t="shared" si="56"/>
        <v>0</v>
      </c>
      <c r="GP44">
        <f t="shared" si="57"/>
        <v>0</v>
      </c>
      <c r="GR44">
        <v>0</v>
      </c>
      <c r="GS44">
        <v>3</v>
      </c>
      <c r="GT44">
        <v>0</v>
      </c>
      <c r="GU44" t="s">
        <v>3</v>
      </c>
      <c r="GV44">
        <f t="shared" si="58"/>
        <v>0</v>
      </c>
      <c r="GW44">
        <v>1</v>
      </c>
      <c r="GX44">
        <f t="shared" si="59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47</v>
      </c>
      <c r="E45" t="s">
        <v>106</v>
      </c>
      <c r="F45" t="s">
        <v>107</v>
      </c>
      <c r="G45" t="s">
        <v>108</v>
      </c>
      <c r="H45" t="s">
        <v>109</v>
      </c>
      <c r="I45">
        <f>I44*J45</f>
        <v>2</v>
      </c>
      <c r="J45">
        <v>1</v>
      </c>
      <c r="O45">
        <f t="shared" si="21"/>
        <v>3555.19</v>
      </c>
      <c r="P45">
        <f t="shared" si="22"/>
        <v>3555.19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39083528</v>
      </c>
      <c r="AB45">
        <f t="shared" si="32"/>
        <v>272.22000000000003</v>
      </c>
      <c r="AC45">
        <f t="shared" si="33"/>
        <v>272.22000000000003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37"/>
        <v>0</v>
      </c>
      <c r="AH45">
        <f>(EW45)</f>
        <v>0</v>
      </c>
      <c r="AI45">
        <f>(EX45)</f>
        <v>0</v>
      </c>
      <c r="AJ45">
        <f t="shared" si="40"/>
        <v>0</v>
      </c>
      <c r="AK45">
        <v>272.22000000000003</v>
      </c>
      <c r="AL45">
        <v>272.22000000000003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6.53</v>
      </c>
      <c r="BA45">
        <v>1</v>
      </c>
      <c r="BB45">
        <v>1</v>
      </c>
      <c r="BC45">
        <v>6.53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110</v>
      </c>
      <c r="BM45">
        <v>9001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90</v>
      </c>
      <c r="CA45">
        <v>85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41"/>
        <v>3555.19</v>
      </c>
      <c r="CQ45">
        <f t="shared" si="42"/>
        <v>1777.5966000000003</v>
      </c>
      <c r="CR45">
        <f t="shared" si="43"/>
        <v>0</v>
      </c>
      <c r="CS45">
        <f t="shared" si="44"/>
        <v>0</v>
      </c>
      <c r="CT45">
        <f t="shared" si="45"/>
        <v>0</v>
      </c>
      <c r="CU45">
        <f t="shared" si="46"/>
        <v>0</v>
      </c>
      <c r="CV45">
        <f t="shared" si="47"/>
        <v>0</v>
      </c>
      <c r="CW45">
        <f t="shared" si="48"/>
        <v>0</v>
      </c>
      <c r="CX45">
        <f t="shared" si="49"/>
        <v>0</v>
      </c>
      <c r="CY45">
        <f t="shared" si="50"/>
        <v>0</v>
      </c>
      <c r="CZ45">
        <f t="shared" si="51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109</v>
      </c>
      <c r="DW45" t="s">
        <v>109</v>
      </c>
      <c r="DX45">
        <v>1</v>
      </c>
      <c r="EE45">
        <v>39174502</v>
      </c>
      <c r="EF45">
        <v>2</v>
      </c>
      <c r="EG45" t="s">
        <v>18</v>
      </c>
      <c r="EH45">
        <v>0</v>
      </c>
      <c r="EI45" t="s">
        <v>3</v>
      </c>
      <c r="EJ45">
        <v>1</v>
      </c>
      <c r="EK45">
        <v>9001</v>
      </c>
      <c r="EL45" t="s">
        <v>104</v>
      </c>
      <c r="EM45" t="s">
        <v>105</v>
      </c>
      <c r="EO45" t="s">
        <v>3</v>
      </c>
      <c r="EQ45">
        <v>0</v>
      </c>
      <c r="ER45">
        <v>272.22000000000003</v>
      </c>
      <c r="ES45">
        <v>272.22000000000003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52"/>
        <v>0</v>
      </c>
      <c r="FS45">
        <v>0</v>
      </c>
      <c r="FT45" t="s">
        <v>21</v>
      </c>
      <c r="FU45" t="s">
        <v>22</v>
      </c>
      <c r="FX45">
        <v>81</v>
      </c>
      <c r="FY45">
        <v>72.25</v>
      </c>
      <c r="GA45" t="s">
        <v>3</v>
      </c>
      <c r="GD45">
        <v>0</v>
      </c>
      <c r="GF45">
        <v>735354979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53"/>
        <v>0</v>
      </c>
      <c r="GM45">
        <f t="shared" si="54"/>
        <v>3555.19</v>
      </c>
      <c r="GN45">
        <f t="shared" si="55"/>
        <v>3555.19</v>
      </c>
      <c r="GO45">
        <f t="shared" si="56"/>
        <v>0</v>
      </c>
      <c r="GP45">
        <f t="shared" si="57"/>
        <v>0</v>
      </c>
      <c r="GR45">
        <v>0</v>
      </c>
      <c r="GS45">
        <v>3</v>
      </c>
      <c r="GT45">
        <v>0</v>
      </c>
      <c r="GU45" t="s">
        <v>3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48</v>
      </c>
      <c r="E46" t="s">
        <v>111</v>
      </c>
      <c r="F46" t="s">
        <v>112</v>
      </c>
      <c r="G46" t="s">
        <v>113</v>
      </c>
      <c r="H46" t="s">
        <v>89</v>
      </c>
      <c r="I46">
        <f>I44*J46</f>
        <v>2</v>
      </c>
      <c r="J46">
        <v>1</v>
      </c>
      <c r="O46">
        <f t="shared" si="21"/>
        <v>108.4</v>
      </c>
      <c r="P46">
        <f t="shared" si="22"/>
        <v>108.4</v>
      </c>
      <c r="Q46">
        <f t="shared" si="23"/>
        <v>0</v>
      </c>
      <c r="R46">
        <f t="shared" si="24"/>
        <v>0</v>
      </c>
      <c r="S46">
        <f t="shared" si="25"/>
        <v>0</v>
      </c>
      <c r="T46">
        <f t="shared" si="26"/>
        <v>0</v>
      </c>
      <c r="U46">
        <f t="shared" si="27"/>
        <v>0</v>
      </c>
      <c r="V46">
        <f t="shared" si="28"/>
        <v>0</v>
      </c>
      <c r="W46">
        <f t="shared" si="29"/>
        <v>0</v>
      </c>
      <c r="X46">
        <f t="shared" si="30"/>
        <v>0</v>
      </c>
      <c r="Y46">
        <f t="shared" si="31"/>
        <v>0</v>
      </c>
      <c r="AA46">
        <v>39083528</v>
      </c>
      <c r="AB46">
        <f t="shared" si="32"/>
        <v>8.3000000000000007</v>
      </c>
      <c r="AC46">
        <f t="shared" si="33"/>
        <v>8.3000000000000007</v>
      </c>
      <c r="AD46">
        <f>ROUND((((ET46)-(EU46))+AE46),2)</f>
        <v>0</v>
      </c>
      <c r="AE46">
        <f>ROUND((EU46),2)</f>
        <v>0</v>
      </c>
      <c r="AF46">
        <f>ROUND((EV46),2)</f>
        <v>0</v>
      </c>
      <c r="AG46">
        <f t="shared" si="37"/>
        <v>0</v>
      </c>
      <c r="AH46">
        <f>(EW46)</f>
        <v>0</v>
      </c>
      <c r="AI46">
        <f>(EX46)</f>
        <v>0</v>
      </c>
      <c r="AJ46">
        <f t="shared" si="40"/>
        <v>0</v>
      </c>
      <c r="AK46">
        <v>8.3000000000000007</v>
      </c>
      <c r="AL46">
        <v>8.3000000000000007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81</v>
      </c>
      <c r="AU46">
        <v>72</v>
      </c>
      <c r="AV46">
        <v>1</v>
      </c>
      <c r="AW46">
        <v>1</v>
      </c>
      <c r="AZ46">
        <v>6.53</v>
      </c>
      <c r="BA46">
        <v>1</v>
      </c>
      <c r="BB46">
        <v>1</v>
      </c>
      <c r="BC46">
        <v>6.53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1</v>
      </c>
      <c r="BJ46" t="s">
        <v>114</v>
      </c>
      <c r="BM46">
        <v>9001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90</v>
      </c>
      <c r="CA46">
        <v>85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41"/>
        <v>108.4</v>
      </c>
      <c r="CQ46">
        <f t="shared" si="42"/>
        <v>54.199000000000005</v>
      </c>
      <c r="CR46">
        <f t="shared" si="43"/>
        <v>0</v>
      </c>
      <c r="CS46">
        <f t="shared" si="44"/>
        <v>0</v>
      </c>
      <c r="CT46">
        <f t="shared" si="45"/>
        <v>0</v>
      </c>
      <c r="CU46">
        <f t="shared" si="46"/>
        <v>0</v>
      </c>
      <c r="CV46">
        <f t="shared" si="47"/>
        <v>0</v>
      </c>
      <c r="CW46">
        <f t="shared" si="48"/>
        <v>0</v>
      </c>
      <c r="CX46">
        <f t="shared" si="49"/>
        <v>0</v>
      </c>
      <c r="CY46">
        <f t="shared" si="50"/>
        <v>0</v>
      </c>
      <c r="CZ46">
        <f t="shared" si="51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89</v>
      </c>
      <c r="DW46" t="s">
        <v>89</v>
      </c>
      <c r="DX46">
        <v>1</v>
      </c>
      <c r="EE46">
        <v>39174502</v>
      </c>
      <c r="EF46">
        <v>2</v>
      </c>
      <c r="EG46" t="s">
        <v>18</v>
      </c>
      <c r="EH46">
        <v>0</v>
      </c>
      <c r="EI46" t="s">
        <v>3</v>
      </c>
      <c r="EJ46">
        <v>1</v>
      </c>
      <c r="EK46">
        <v>9001</v>
      </c>
      <c r="EL46" t="s">
        <v>104</v>
      </c>
      <c r="EM46" t="s">
        <v>105</v>
      </c>
      <c r="EO46" t="s">
        <v>3</v>
      </c>
      <c r="EQ46">
        <v>0</v>
      </c>
      <c r="ER46">
        <v>8.3000000000000007</v>
      </c>
      <c r="ES46">
        <v>8.3000000000000007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52"/>
        <v>0</v>
      </c>
      <c r="FS46">
        <v>0</v>
      </c>
      <c r="FT46" t="s">
        <v>21</v>
      </c>
      <c r="FU46" t="s">
        <v>22</v>
      </c>
      <c r="FX46">
        <v>81</v>
      </c>
      <c r="FY46">
        <v>72.25</v>
      </c>
      <c r="GA46" t="s">
        <v>3</v>
      </c>
      <c r="GD46">
        <v>0</v>
      </c>
      <c r="GF46">
        <v>-35948077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53"/>
        <v>0</v>
      </c>
      <c r="GM46">
        <f t="shared" si="54"/>
        <v>108.4</v>
      </c>
      <c r="GN46">
        <f t="shared" si="55"/>
        <v>108.4</v>
      </c>
      <c r="GO46">
        <f t="shared" si="56"/>
        <v>0</v>
      </c>
      <c r="GP46">
        <f t="shared" si="57"/>
        <v>0</v>
      </c>
      <c r="GR46">
        <v>0</v>
      </c>
      <c r="GS46">
        <v>3</v>
      </c>
      <c r="GT46">
        <v>0</v>
      </c>
      <c r="GU46" t="s">
        <v>3</v>
      </c>
      <c r="GV46">
        <f t="shared" si="58"/>
        <v>0</v>
      </c>
      <c r="GW46">
        <v>1</v>
      </c>
      <c r="GX46">
        <f t="shared" si="59"/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ROW(SmtRes!A62)</f>
        <v>62</v>
      </c>
      <c r="D47">
        <f>ROW(EtalonRes!A61)</f>
        <v>61</v>
      </c>
      <c r="E47" t="s">
        <v>115</v>
      </c>
      <c r="F47" t="s">
        <v>116</v>
      </c>
      <c r="G47" t="s">
        <v>117</v>
      </c>
      <c r="H47" t="s">
        <v>16</v>
      </c>
      <c r="I47">
        <f>ROUND(4.74/100,9)</f>
        <v>4.7399999999999998E-2</v>
      </c>
      <c r="J47">
        <v>0</v>
      </c>
      <c r="O47">
        <f t="shared" si="21"/>
        <v>3120.6</v>
      </c>
      <c r="P47">
        <f t="shared" si="22"/>
        <v>2568.52</v>
      </c>
      <c r="Q47">
        <f t="shared" si="23"/>
        <v>98.74</v>
      </c>
      <c r="R47">
        <f t="shared" si="24"/>
        <v>19.47</v>
      </c>
      <c r="S47">
        <f t="shared" si="25"/>
        <v>453.34</v>
      </c>
      <c r="T47">
        <f t="shared" si="26"/>
        <v>0</v>
      </c>
      <c r="U47">
        <f t="shared" si="27"/>
        <v>7.9431971999999984</v>
      </c>
      <c r="V47">
        <f t="shared" si="28"/>
        <v>0.2506275</v>
      </c>
      <c r="W47">
        <f t="shared" si="29"/>
        <v>0</v>
      </c>
      <c r="X47">
        <f t="shared" si="30"/>
        <v>501.18</v>
      </c>
      <c r="Y47">
        <f t="shared" si="31"/>
        <v>255.32</v>
      </c>
      <c r="AA47">
        <v>39083528</v>
      </c>
      <c r="AB47">
        <f t="shared" si="32"/>
        <v>10081.99</v>
      </c>
      <c r="AC47">
        <f t="shared" si="33"/>
        <v>8298.35</v>
      </c>
      <c r="AD47">
        <f>ROUND(((((ET47*1.25))-((EU47*1.25)))+AE47),2)</f>
        <v>319.01</v>
      </c>
      <c r="AE47">
        <f>ROUND(((EU47*1.25)),2)</f>
        <v>62.9</v>
      </c>
      <c r="AF47">
        <f>ROUND(((EV47*1.15)),2)</f>
        <v>1464.63</v>
      </c>
      <c r="AG47">
        <f t="shared" si="37"/>
        <v>0</v>
      </c>
      <c r="AH47">
        <f>((EW47*1.15))</f>
        <v>167.57799999999997</v>
      </c>
      <c r="AI47">
        <f>((EX47*1.25))</f>
        <v>5.2875000000000005</v>
      </c>
      <c r="AJ47">
        <f t="shared" si="40"/>
        <v>0</v>
      </c>
      <c r="AK47">
        <v>9827.15</v>
      </c>
      <c r="AL47">
        <v>8298.35</v>
      </c>
      <c r="AM47">
        <v>255.21</v>
      </c>
      <c r="AN47">
        <v>50.32</v>
      </c>
      <c r="AO47">
        <v>1273.5899999999999</v>
      </c>
      <c r="AP47">
        <v>0</v>
      </c>
      <c r="AQ47">
        <v>145.72</v>
      </c>
      <c r="AR47">
        <v>4.2300000000000004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6.53</v>
      </c>
      <c r="BA47">
        <v>6.53</v>
      </c>
      <c r="BB47">
        <v>6.53</v>
      </c>
      <c r="BC47">
        <v>6.53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118</v>
      </c>
      <c r="BM47">
        <v>10001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6.53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1353</v>
      </c>
      <c r="CO47">
        <v>0</v>
      </c>
      <c r="CP47">
        <f t="shared" si="41"/>
        <v>3120.6</v>
      </c>
      <c r="CQ47">
        <f t="shared" si="42"/>
        <v>54188.225500000008</v>
      </c>
      <c r="CR47">
        <f t="shared" si="43"/>
        <v>2083.1352999999999</v>
      </c>
      <c r="CS47">
        <f t="shared" si="44"/>
        <v>410.73700000000002</v>
      </c>
      <c r="CT47">
        <f t="shared" si="45"/>
        <v>9564.0339000000004</v>
      </c>
      <c r="CU47">
        <f t="shared" si="46"/>
        <v>0</v>
      </c>
      <c r="CV47">
        <f t="shared" si="47"/>
        <v>167.57799999999997</v>
      </c>
      <c r="CW47">
        <f t="shared" si="48"/>
        <v>5.2875000000000005</v>
      </c>
      <c r="CX47">
        <f t="shared" si="49"/>
        <v>0</v>
      </c>
      <c r="CY47">
        <f t="shared" si="50"/>
        <v>501.17859999999996</v>
      </c>
      <c r="CZ47">
        <f t="shared" si="51"/>
        <v>255.31739999999999</v>
      </c>
      <c r="DC47" t="s">
        <v>3</v>
      </c>
      <c r="DD47" t="s">
        <v>3</v>
      </c>
      <c r="DE47" t="s">
        <v>75</v>
      </c>
      <c r="DF47" t="s">
        <v>75</v>
      </c>
      <c r="DG47" t="s">
        <v>76</v>
      </c>
      <c r="DH47" t="s">
        <v>3</v>
      </c>
      <c r="DI47" t="s">
        <v>76</v>
      </c>
      <c r="DJ47" t="s">
        <v>75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16</v>
      </c>
      <c r="DW47" t="s">
        <v>16</v>
      </c>
      <c r="DX47">
        <v>100</v>
      </c>
      <c r="EE47">
        <v>39174503</v>
      </c>
      <c r="EF47">
        <v>2</v>
      </c>
      <c r="EG47" t="s">
        <v>18</v>
      </c>
      <c r="EH47">
        <v>0</v>
      </c>
      <c r="EI47" t="s">
        <v>3</v>
      </c>
      <c r="EJ47">
        <v>1</v>
      </c>
      <c r="EK47">
        <v>10001</v>
      </c>
      <c r="EL47" t="s">
        <v>84</v>
      </c>
      <c r="EM47" t="s">
        <v>85</v>
      </c>
      <c r="EO47" t="s">
        <v>79</v>
      </c>
      <c r="EQ47">
        <v>0</v>
      </c>
      <c r="ER47">
        <v>9827.15</v>
      </c>
      <c r="ES47">
        <v>8298.35</v>
      </c>
      <c r="ET47">
        <v>255.21</v>
      </c>
      <c r="EU47">
        <v>50.32</v>
      </c>
      <c r="EV47">
        <v>1273.5899999999999</v>
      </c>
      <c r="EW47">
        <v>145.72</v>
      </c>
      <c r="EX47">
        <v>4.2300000000000004</v>
      </c>
      <c r="EY47">
        <v>0</v>
      </c>
      <c r="FQ47">
        <v>0</v>
      </c>
      <c r="FR47">
        <f t="shared" si="52"/>
        <v>0</v>
      </c>
      <c r="FS47">
        <v>0</v>
      </c>
      <c r="FT47" t="s">
        <v>21</v>
      </c>
      <c r="FU47" t="s">
        <v>22</v>
      </c>
      <c r="FX47">
        <v>106.2</v>
      </c>
      <c r="FY47">
        <v>53.55</v>
      </c>
      <c r="GA47" t="s">
        <v>3</v>
      </c>
      <c r="GD47">
        <v>0</v>
      </c>
      <c r="GF47">
        <v>1452579699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53"/>
        <v>0</v>
      </c>
      <c r="GM47">
        <f t="shared" si="54"/>
        <v>3877.1</v>
      </c>
      <c r="GN47">
        <f t="shared" si="55"/>
        <v>3877.1</v>
      </c>
      <c r="GO47">
        <f t="shared" si="56"/>
        <v>0</v>
      </c>
      <c r="GP47">
        <f t="shared" si="57"/>
        <v>0</v>
      </c>
      <c r="GR47">
        <v>0</v>
      </c>
      <c r="GS47">
        <v>3</v>
      </c>
      <c r="GT47">
        <v>0</v>
      </c>
      <c r="GU47" t="s">
        <v>3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60</v>
      </c>
      <c r="E48" t="s">
        <v>119</v>
      </c>
      <c r="F48" t="s">
        <v>120</v>
      </c>
      <c r="G48" t="s">
        <v>121</v>
      </c>
      <c r="H48" t="s">
        <v>73</v>
      </c>
      <c r="I48">
        <f>I47*J48</f>
        <v>4.74</v>
      </c>
      <c r="J48">
        <v>100.00000000000001</v>
      </c>
      <c r="O48">
        <f t="shared" si="21"/>
        <v>0</v>
      </c>
      <c r="P48">
        <f t="shared" si="22"/>
        <v>0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39083528</v>
      </c>
      <c r="AB48">
        <f t="shared" si="32"/>
        <v>0</v>
      </c>
      <c r="AC48">
        <f t="shared" si="33"/>
        <v>0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 t="shared" si="37"/>
        <v>0</v>
      </c>
      <c r="AH48">
        <f>(EW48)</f>
        <v>0</v>
      </c>
      <c r="AI48">
        <f>(EX48)</f>
        <v>0</v>
      </c>
      <c r="AJ48">
        <f t="shared" si="40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106</v>
      </c>
      <c r="AU48">
        <v>54</v>
      </c>
      <c r="AV48">
        <v>1</v>
      </c>
      <c r="AW48">
        <v>1</v>
      </c>
      <c r="AZ48">
        <v>6.53</v>
      </c>
      <c r="BA48">
        <v>1</v>
      </c>
      <c r="BB48">
        <v>1</v>
      </c>
      <c r="BC48">
        <v>6.53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10001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118</v>
      </c>
      <c r="CA48">
        <v>63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41"/>
        <v>0</v>
      </c>
      <c r="CQ48">
        <f t="shared" si="42"/>
        <v>0</v>
      </c>
      <c r="CR48">
        <f t="shared" si="43"/>
        <v>0</v>
      </c>
      <c r="CS48">
        <f t="shared" si="44"/>
        <v>0</v>
      </c>
      <c r="CT48">
        <f t="shared" si="45"/>
        <v>0</v>
      </c>
      <c r="CU48">
        <f t="shared" si="46"/>
        <v>0</v>
      </c>
      <c r="CV48">
        <f t="shared" si="47"/>
        <v>0</v>
      </c>
      <c r="CW48">
        <f t="shared" si="48"/>
        <v>0</v>
      </c>
      <c r="CX48">
        <f t="shared" si="49"/>
        <v>0</v>
      </c>
      <c r="CY48">
        <f t="shared" si="50"/>
        <v>0</v>
      </c>
      <c r="CZ48">
        <f t="shared" si="51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73</v>
      </c>
      <c r="DW48" t="s">
        <v>73</v>
      </c>
      <c r="DX48">
        <v>1</v>
      </c>
      <c r="EE48">
        <v>39174503</v>
      </c>
      <c r="EF48">
        <v>2</v>
      </c>
      <c r="EG48" t="s">
        <v>18</v>
      </c>
      <c r="EH48">
        <v>0</v>
      </c>
      <c r="EI48" t="s">
        <v>3</v>
      </c>
      <c r="EJ48">
        <v>1</v>
      </c>
      <c r="EK48">
        <v>10001</v>
      </c>
      <c r="EL48" t="s">
        <v>84</v>
      </c>
      <c r="EM48" t="s">
        <v>85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52"/>
        <v>0</v>
      </c>
      <c r="FS48">
        <v>0</v>
      </c>
      <c r="FT48" t="s">
        <v>21</v>
      </c>
      <c r="FU48" t="s">
        <v>22</v>
      </c>
      <c r="FX48">
        <v>106.2</v>
      </c>
      <c r="FY48">
        <v>53.55</v>
      </c>
      <c r="GA48" t="s">
        <v>3</v>
      </c>
      <c r="GD48">
        <v>0</v>
      </c>
      <c r="GF48">
        <v>1219964505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53"/>
        <v>0</v>
      </c>
      <c r="GM48">
        <f t="shared" si="54"/>
        <v>0</v>
      </c>
      <c r="GN48">
        <f t="shared" si="55"/>
        <v>0</v>
      </c>
      <c r="GO48">
        <f t="shared" si="56"/>
        <v>0</v>
      </c>
      <c r="GP48">
        <f t="shared" si="57"/>
        <v>0</v>
      </c>
      <c r="GR48">
        <v>0</v>
      </c>
      <c r="GS48">
        <v>3</v>
      </c>
      <c r="GT48">
        <v>0</v>
      </c>
      <c r="GU48" t="s">
        <v>3</v>
      </c>
      <c r="GV48">
        <f t="shared" si="58"/>
        <v>0</v>
      </c>
      <c r="GW48">
        <v>1</v>
      </c>
      <c r="GX48">
        <f t="shared" si="59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59</v>
      </c>
      <c r="E49" t="s">
        <v>122</v>
      </c>
      <c r="F49" t="s">
        <v>123</v>
      </c>
      <c r="G49" t="s">
        <v>124</v>
      </c>
      <c r="H49" t="s">
        <v>73</v>
      </c>
      <c r="I49">
        <f>I47*J49</f>
        <v>4.74</v>
      </c>
      <c r="J49">
        <v>100.00000000000001</v>
      </c>
      <c r="O49">
        <f t="shared" si="21"/>
        <v>61166.19</v>
      </c>
      <c r="P49">
        <f t="shared" si="22"/>
        <v>61166.19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39083528</v>
      </c>
      <c r="AB49">
        <f t="shared" si="32"/>
        <v>1976.15</v>
      </c>
      <c r="AC49">
        <f t="shared" si="33"/>
        <v>1976.15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 t="shared" si="37"/>
        <v>0</v>
      </c>
      <c r="AH49">
        <f>(EW49)</f>
        <v>0</v>
      </c>
      <c r="AI49">
        <f>(EX49)</f>
        <v>0</v>
      </c>
      <c r="AJ49">
        <f t="shared" si="40"/>
        <v>0</v>
      </c>
      <c r="AK49">
        <v>1976.15</v>
      </c>
      <c r="AL49">
        <v>1976.15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6.53</v>
      </c>
      <c r="BA49">
        <v>1</v>
      </c>
      <c r="BB49">
        <v>1</v>
      </c>
      <c r="BC49">
        <v>6.53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125</v>
      </c>
      <c r="BM49">
        <v>10001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41"/>
        <v>61166.19</v>
      </c>
      <c r="CQ49">
        <f t="shared" si="42"/>
        <v>12904.259500000002</v>
      </c>
      <c r="CR49">
        <f t="shared" si="43"/>
        <v>0</v>
      </c>
      <c r="CS49">
        <f t="shared" si="44"/>
        <v>0</v>
      </c>
      <c r="CT49">
        <f t="shared" si="45"/>
        <v>0</v>
      </c>
      <c r="CU49">
        <f t="shared" si="46"/>
        <v>0</v>
      </c>
      <c r="CV49">
        <f t="shared" si="47"/>
        <v>0</v>
      </c>
      <c r="CW49">
        <f t="shared" si="48"/>
        <v>0</v>
      </c>
      <c r="CX49">
        <f t="shared" si="49"/>
        <v>0</v>
      </c>
      <c r="CY49">
        <f t="shared" si="50"/>
        <v>0</v>
      </c>
      <c r="CZ49">
        <f t="shared" si="51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73</v>
      </c>
      <c r="DW49" t="s">
        <v>73</v>
      </c>
      <c r="DX49">
        <v>1</v>
      </c>
      <c r="EE49">
        <v>39174503</v>
      </c>
      <c r="EF49">
        <v>2</v>
      </c>
      <c r="EG49" t="s">
        <v>18</v>
      </c>
      <c r="EH49">
        <v>0</v>
      </c>
      <c r="EI49" t="s">
        <v>3</v>
      </c>
      <c r="EJ49">
        <v>1</v>
      </c>
      <c r="EK49">
        <v>10001</v>
      </c>
      <c r="EL49" t="s">
        <v>84</v>
      </c>
      <c r="EM49" t="s">
        <v>85</v>
      </c>
      <c r="EO49" t="s">
        <v>3</v>
      </c>
      <c r="EQ49">
        <v>0</v>
      </c>
      <c r="ER49">
        <v>1976.15</v>
      </c>
      <c r="ES49">
        <v>1976.15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2"/>
        <v>0</v>
      </c>
      <c r="FS49">
        <v>0</v>
      </c>
      <c r="FT49" t="s">
        <v>21</v>
      </c>
      <c r="FU49" t="s">
        <v>22</v>
      </c>
      <c r="FX49">
        <v>106.2</v>
      </c>
      <c r="FY49">
        <v>53.55</v>
      </c>
      <c r="GA49" t="s">
        <v>3</v>
      </c>
      <c r="GD49">
        <v>0</v>
      </c>
      <c r="GF49">
        <v>-1730619823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53"/>
        <v>0</v>
      </c>
      <c r="GM49">
        <f t="shared" si="54"/>
        <v>61166.19</v>
      </c>
      <c r="GN49">
        <f t="shared" si="55"/>
        <v>61166.19</v>
      </c>
      <c r="GO49">
        <f t="shared" si="56"/>
        <v>0</v>
      </c>
      <c r="GP49">
        <f t="shared" si="57"/>
        <v>0</v>
      </c>
      <c r="GR49">
        <v>0</v>
      </c>
      <c r="GS49">
        <v>3</v>
      </c>
      <c r="GT49">
        <v>0</v>
      </c>
      <c r="GU49" t="s">
        <v>3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ROW(SmtRes!A69)</f>
        <v>69</v>
      </c>
      <c r="D50">
        <f>ROW(EtalonRes!A68)</f>
        <v>68</v>
      </c>
      <c r="E50" t="s">
        <v>126</v>
      </c>
      <c r="F50" t="s">
        <v>127</v>
      </c>
      <c r="G50" t="s">
        <v>128</v>
      </c>
      <c r="H50" t="s">
        <v>30</v>
      </c>
      <c r="I50">
        <f>ROUND(2.64/100,9)</f>
        <v>2.64E-2</v>
      </c>
      <c r="J50">
        <v>0</v>
      </c>
      <c r="O50">
        <f t="shared" si="21"/>
        <v>726.44</v>
      </c>
      <c r="P50">
        <f t="shared" si="22"/>
        <v>688.22</v>
      </c>
      <c r="Q50">
        <f t="shared" si="23"/>
        <v>2.39</v>
      </c>
      <c r="R50">
        <f t="shared" si="24"/>
        <v>0.49</v>
      </c>
      <c r="S50">
        <f t="shared" si="25"/>
        <v>35.83</v>
      </c>
      <c r="T50">
        <f t="shared" si="26"/>
        <v>0</v>
      </c>
      <c r="U50">
        <f t="shared" si="27"/>
        <v>0.64332840000000002</v>
      </c>
      <c r="V50">
        <f t="shared" si="28"/>
        <v>6.2699999999999995E-3</v>
      </c>
      <c r="W50">
        <f t="shared" si="29"/>
        <v>0</v>
      </c>
      <c r="X50">
        <f t="shared" si="30"/>
        <v>38.5</v>
      </c>
      <c r="Y50">
        <f t="shared" si="31"/>
        <v>19.61</v>
      </c>
      <c r="AA50">
        <v>39083528</v>
      </c>
      <c r="AB50">
        <f t="shared" si="32"/>
        <v>4213.95</v>
      </c>
      <c r="AC50">
        <f t="shared" si="33"/>
        <v>3992.2</v>
      </c>
      <c r="AD50">
        <f>ROUND(((((ET50*1.25))-((EU50*1.25)))+AE50),2)</f>
        <v>13.89</v>
      </c>
      <c r="AE50">
        <f>ROUND(((EU50*1.25)),2)</f>
        <v>2.85</v>
      </c>
      <c r="AF50">
        <f>ROUND(((EV50*1.15)),2)</f>
        <v>207.86</v>
      </c>
      <c r="AG50">
        <f t="shared" si="37"/>
        <v>0</v>
      </c>
      <c r="AH50">
        <f>((EW50*1.15))</f>
        <v>24.368500000000001</v>
      </c>
      <c r="AI50">
        <f>((EX50*1.25))</f>
        <v>0.23749999999999999</v>
      </c>
      <c r="AJ50">
        <f t="shared" si="40"/>
        <v>0</v>
      </c>
      <c r="AK50">
        <v>4184.0600000000004</v>
      </c>
      <c r="AL50">
        <v>3992.2</v>
      </c>
      <c r="AM50">
        <v>11.11</v>
      </c>
      <c r="AN50">
        <v>2.2799999999999998</v>
      </c>
      <c r="AO50">
        <v>180.75</v>
      </c>
      <c r="AP50">
        <v>0</v>
      </c>
      <c r="AQ50">
        <v>21.19</v>
      </c>
      <c r="AR50">
        <v>0.19</v>
      </c>
      <c r="AS50">
        <v>0</v>
      </c>
      <c r="AT50">
        <v>106</v>
      </c>
      <c r="AU50">
        <v>54</v>
      </c>
      <c r="AV50">
        <v>1</v>
      </c>
      <c r="AW50">
        <v>1</v>
      </c>
      <c r="AZ50">
        <v>6.53</v>
      </c>
      <c r="BA50">
        <v>6.53</v>
      </c>
      <c r="BB50">
        <v>6.53</v>
      </c>
      <c r="BC50">
        <v>6.53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129</v>
      </c>
      <c r="BM50">
        <v>10001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6.53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118</v>
      </c>
      <c r="CA50">
        <v>63</v>
      </c>
      <c r="CF50">
        <v>0</v>
      </c>
      <c r="CG50">
        <v>0</v>
      </c>
      <c r="CM50">
        <v>0</v>
      </c>
      <c r="CN50" t="s">
        <v>1353</v>
      </c>
      <c r="CO50">
        <v>0</v>
      </c>
      <c r="CP50">
        <f t="shared" si="41"/>
        <v>726.44</v>
      </c>
      <c r="CQ50">
        <f t="shared" si="42"/>
        <v>26069.065999999999</v>
      </c>
      <c r="CR50">
        <f t="shared" si="43"/>
        <v>90.701700000000002</v>
      </c>
      <c r="CS50">
        <f t="shared" si="44"/>
        <v>18.610500000000002</v>
      </c>
      <c r="CT50">
        <f t="shared" si="45"/>
        <v>1357.3258000000001</v>
      </c>
      <c r="CU50">
        <f t="shared" si="46"/>
        <v>0</v>
      </c>
      <c r="CV50">
        <f t="shared" si="47"/>
        <v>24.368500000000001</v>
      </c>
      <c r="CW50">
        <f t="shared" si="48"/>
        <v>0.23749999999999999</v>
      </c>
      <c r="CX50">
        <f t="shared" si="49"/>
        <v>0</v>
      </c>
      <c r="CY50">
        <f t="shared" si="50"/>
        <v>38.499200000000002</v>
      </c>
      <c r="CZ50">
        <f t="shared" si="51"/>
        <v>19.6128</v>
      </c>
      <c r="DC50" t="s">
        <v>3</v>
      </c>
      <c r="DD50" t="s">
        <v>3</v>
      </c>
      <c r="DE50" t="s">
        <v>75</v>
      </c>
      <c r="DF50" t="s">
        <v>75</v>
      </c>
      <c r="DG50" t="s">
        <v>76</v>
      </c>
      <c r="DH50" t="s">
        <v>3</v>
      </c>
      <c r="DI50" t="s">
        <v>76</v>
      </c>
      <c r="DJ50" t="s">
        <v>75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1003</v>
      </c>
      <c r="DV50" t="s">
        <v>30</v>
      </c>
      <c r="DW50" t="s">
        <v>30</v>
      </c>
      <c r="DX50">
        <v>100</v>
      </c>
      <c r="EE50">
        <v>39174503</v>
      </c>
      <c r="EF50">
        <v>2</v>
      </c>
      <c r="EG50" t="s">
        <v>18</v>
      </c>
      <c r="EH50">
        <v>0</v>
      </c>
      <c r="EI50" t="s">
        <v>3</v>
      </c>
      <c r="EJ50">
        <v>1</v>
      </c>
      <c r="EK50">
        <v>10001</v>
      </c>
      <c r="EL50" t="s">
        <v>84</v>
      </c>
      <c r="EM50" t="s">
        <v>85</v>
      </c>
      <c r="EO50" t="s">
        <v>79</v>
      </c>
      <c r="EQ50">
        <v>0</v>
      </c>
      <c r="ER50">
        <v>4184.0600000000004</v>
      </c>
      <c r="ES50">
        <v>3992.2</v>
      </c>
      <c r="ET50">
        <v>11.11</v>
      </c>
      <c r="EU50">
        <v>2.2799999999999998</v>
      </c>
      <c r="EV50">
        <v>180.75</v>
      </c>
      <c r="EW50">
        <v>21.19</v>
      </c>
      <c r="EX50">
        <v>0.19</v>
      </c>
      <c r="EY50">
        <v>0</v>
      </c>
      <c r="FQ50">
        <v>0</v>
      </c>
      <c r="FR50">
        <f t="shared" si="52"/>
        <v>0</v>
      </c>
      <c r="FS50">
        <v>0</v>
      </c>
      <c r="FT50" t="s">
        <v>21</v>
      </c>
      <c r="FU50" t="s">
        <v>22</v>
      </c>
      <c r="FX50">
        <v>106.2</v>
      </c>
      <c r="FY50">
        <v>53.55</v>
      </c>
      <c r="GA50" t="s">
        <v>3</v>
      </c>
      <c r="GD50">
        <v>0</v>
      </c>
      <c r="GF50">
        <v>756108961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53"/>
        <v>0</v>
      </c>
      <c r="GM50">
        <f t="shared" si="54"/>
        <v>784.55</v>
      </c>
      <c r="GN50">
        <f t="shared" si="55"/>
        <v>784.55</v>
      </c>
      <c r="GO50">
        <f t="shared" si="56"/>
        <v>0</v>
      </c>
      <c r="GP50">
        <f t="shared" si="57"/>
        <v>0</v>
      </c>
      <c r="GR50">
        <v>0</v>
      </c>
      <c r="GS50">
        <v>3</v>
      </c>
      <c r="GT50">
        <v>0</v>
      </c>
      <c r="GU50" t="s">
        <v>3</v>
      </c>
      <c r="GV50">
        <f t="shared" si="58"/>
        <v>0</v>
      </c>
      <c r="GW50">
        <v>1</v>
      </c>
      <c r="GX50">
        <f t="shared" si="59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67</v>
      </c>
      <c r="E51" t="s">
        <v>130</v>
      </c>
      <c r="F51" t="s">
        <v>131</v>
      </c>
      <c r="G51" t="s">
        <v>132</v>
      </c>
      <c r="H51" t="s">
        <v>133</v>
      </c>
      <c r="I51">
        <f>I50*J51</f>
        <v>2.64</v>
      </c>
      <c r="J51">
        <v>100</v>
      </c>
      <c r="O51">
        <f t="shared" si="21"/>
        <v>854.37</v>
      </c>
      <c r="P51">
        <f t="shared" si="22"/>
        <v>854.37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39083528</v>
      </c>
      <c r="AB51">
        <f t="shared" si="32"/>
        <v>49.56</v>
      </c>
      <c r="AC51">
        <f t="shared" si="33"/>
        <v>49.56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7"/>
        <v>0</v>
      </c>
      <c r="AH51">
        <f>(EW51)</f>
        <v>0</v>
      </c>
      <c r="AI51">
        <f>(EX51)</f>
        <v>0</v>
      </c>
      <c r="AJ51">
        <f t="shared" si="40"/>
        <v>0</v>
      </c>
      <c r="AK51">
        <v>49.56</v>
      </c>
      <c r="AL51">
        <v>49.56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6.53</v>
      </c>
      <c r="BA51">
        <v>1</v>
      </c>
      <c r="BB51">
        <v>1</v>
      </c>
      <c r="BC51">
        <v>6.53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134</v>
      </c>
      <c r="BM51">
        <v>10001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41"/>
        <v>854.37</v>
      </c>
      <c r="CQ51">
        <f t="shared" si="42"/>
        <v>323.6268</v>
      </c>
      <c r="CR51">
        <f t="shared" si="43"/>
        <v>0</v>
      </c>
      <c r="CS51">
        <f t="shared" si="44"/>
        <v>0</v>
      </c>
      <c r="CT51">
        <f t="shared" si="45"/>
        <v>0</v>
      </c>
      <c r="CU51">
        <f t="shared" si="46"/>
        <v>0</v>
      </c>
      <c r="CV51">
        <f t="shared" si="47"/>
        <v>0</v>
      </c>
      <c r="CW51">
        <f t="shared" si="48"/>
        <v>0</v>
      </c>
      <c r="CX51">
        <f t="shared" si="49"/>
        <v>0</v>
      </c>
      <c r="CY51">
        <f t="shared" si="50"/>
        <v>0</v>
      </c>
      <c r="CZ51">
        <f t="shared" si="51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133</v>
      </c>
      <c r="DW51" t="s">
        <v>133</v>
      </c>
      <c r="DX51">
        <v>1</v>
      </c>
      <c r="EE51">
        <v>39174503</v>
      </c>
      <c r="EF51">
        <v>2</v>
      </c>
      <c r="EG51" t="s">
        <v>18</v>
      </c>
      <c r="EH51">
        <v>0</v>
      </c>
      <c r="EI51" t="s">
        <v>3</v>
      </c>
      <c r="EJ51">
        <v>1</v>
      </c>
      <c r="EK51">
        <v>10001</v>
      </c>
      <c r="EL51" t="s">
        <v>84</v>
      </c>
      <c r="EM51" t="s">
        <v>85</v>
      </c>
      <c r="EO51" t="s">
        <v>3</v>
      </c>
      <c r="EQ51">
        <v>0</v>
      </c>
      <c r="ER51">
        <v>49.56</v>
      </c>
      <c r="ES51">
        <v>49.56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52"/>
        <v>0</v>
      </c>
      <c r="FS51">
        <v>0</v>
      </c>
      <c r="FT51" t="s">
        <v>21</v>
      </c>
      <c r="FU51" t="s">
        <v>22</v>
      </c>
      <c r="FX51">
        <v>106.2</v>
      </c>
      <c r="FY51">
        <v>53.55</v>
      </c>
      <c r="GA51" t="s">
        <v>3</v>
      </c>
      <c r="GD51">
        <v>0</v>
      </c>
      <c r="GF51">
        <v>-451614110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53"/>
        <v>0</v>
      </c>
      <c r="GM51">
        <f t="shared" si="54"/>
        <v>854.37</v>
      </c>
      <c r="GN51">
        <f t="shared" si="55"/>
        <v>854.37</v>
      </c>
      <c r="GO51">
        <f t="shared" si="56"/>
        <v>0</v>
      </c>
      <c r="GP51">
        <f t="shared" si="57"/>
        <v>0</v>
      </c>
      <c r="GR51">
        <v>0</v>
      </c>
      <c r="GS51">
        <v>3</v>
      </c>
      <c r="GT51">
        <v>0</v>
      </c>
      <c r="GU51" t="s">
        <v>3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ROW(SmtRes!A76)</f>
        <v>76</v>
      </c>
      <c r="D52">
        <f>ROW(EtalonRes!A74)</f>
        <v>74</v>
      </c>
      <c r="E52" t="s">
        <v>135</v>
      </c>
      <c r="F52" t="s">
        <v>136</v>
      </c>
      <c r="G52" t="s">
        <v>137</v>
      </c>
      <c r="H52" t="s">
        <v>16</v>
      </c>
      <c r="I52">
        <f>ROUND(210.8/100,9)</f>
        <v>2.1080000000000001</v>
      </c>
      <c r="J52">
        <v>0</v>
      </c>
      <c r="O52">
        <f t="shared" si="21"/>
        <v>1016.7</v>
      </c>
      <c r="P52">
        <f t="shared" si="22"/>
        <v>2.48</v>
      </c>
      <c r="Q52">
        <f t="shared" si="23"/>
        <v>16.79</v>
      </c>
      <c r="R52">
        <f t="shared" si="24"/>
        <v>4.54</v>
      </c>
      <c r="S52">
        <f t="shared" si="25"/>
        <v>997.43</v>
      </c>
      <c r="T52">
        <f t="shared" si="26"/>
        <v>0</v>
      </c>
      <c r="U52">
        <f t="shared" si="27"/>
        <v>15.878509999999999</v>
      </c>
      <c r="V52">
        <f t="shared" si="28"/>
        <v>5.2700000000000004E-2</v>
      </c>
      <c r="W52">
        <f t="shared" si="29"/>
        <v>0</v>
      </c>
      <c r="X52">
        <f t="shared" si="30"/>
        <v>951.87</v>
      </c>
      <c r="Y52">
        <f t="shared" si="31"/>
        <v>470.93</v>
      </c>
      <c r="AA52">
        <v>39083528</v>
      </c>
      <c r="AB52">
        <f t="shared" si="32"/>
        <v>73.86</v>
      </c>
      <c r="AC52">
        <f t="shared" si="33"/>
        <v>0.18</v>
      </c>
      <c r="AD52">
        <f>ROUND(((((ET52*1.25))-((EU52*1.25)))+AE52),2)</f>
        <v>1.22</v>
      </c>
      <c r="AE52">
        <f>ROUND(((EU52*1.25)),2)</f>
        <v>0.33</v>
      </c>
      <c r="AF52">
        <f>ROUND(((EV52*1.15)),2)</f>
        <v>72.459999999999994</v>
      </c>
      <c r="AG52">
        <f t="shared" si="37"/>
        <v>0</v>
      </c>
      <c r="AH52">
        <f>((EW52*1.15))</f>
        <v>7.5324999999999989</v>
      </c>
      <c r="AI52">
        <f>((EX52*1.25))</f>
        <v>2.5000000000000001E-2</v>
      </c>
      <c r="AJ52">
        <f t="shared" si="40"/>
        <v>0</v>
      </c>
      <c r="AK52">
        <v>64.16</v>
      </c>
      <c r="AL52">
        <v>0.18</v>
      </c>
      <c r="AM52">
        <v>0.97</v>
      </c>
      <c r="AN52">
        <v>0.26</v>
      </c>
      <c r="AO52">
        <v>63.01</v>
      </c>
      <c r="AP52">
        <v>0</v>
      </c>
      <c r="AQ52">
        <v>6.55</v>
      </c>
      <c r="AR52">
        <v>0.02</v>
      </c>
      <c r="AS52">
        <v>0</v>
      </c>
      <c r="AT52">
        <v>95</v>
      </c>
      <c r="AU52">
        <v>47</v>
      </c>
      <c r="AV52">
        <v>1</v>
      </c>
      <c r="AW52">
        <v>1</v>
      </c>
      <c r="AZ52">
        <v>6.53</v>
      </c>
      <c r="BA52">
        <v>6.53</v>
      </c>
      <c r="BB52">
        <v>6.53</v>
      </c>
      <c r="BC52">
        <v>6.53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138</v>
      </c>
      <c r="BM52">
        <v>15001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6.53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105</v>
      </c>
      <c r="CA52">
        <v>55</v>
      </c>
      <c r="CF52">
        <v>0</v>
      </c>
      <c r="CG52">
        <v>0</v>
      </c>
      <c r="CM52">
        <v>0</v>
      </c>
      <c r="CN52" t="s">
        <v>1353</v>
      </c>
      <c r="CO52">
        <v>0</v>
      </c>
      <c r="CP52">
        <f t="shared" si="41"/>
        <v>1016.6999999999999</v>
      </c>
      <c r="CQ52">
        <f t="shared" si="42"/>
        <v>1.1754</v>
      </c>
      <c r="CR52">
        <f t="shared" si="43"/>
        <v>7.9666000000000006</v>
      </c>
      <c r="CS52">
        <f t="shared" si="44"/>
        <v>2.1549</v>
      </c>
      <c r="CT52">
        <f t="shared" si="45"/>
        <v>473.16379999999998</v>
      </c>
      <c r="CU52">
        <f t="shared" si="46"/>
        <v>0</v>
      </c>
      <c r="CV52">
        <f t="shared" si="47"/>
        <v>7.5324999999999989</v>
      </c>
      <c r="CW52">
        <f t="shared" si="48"/>
        <v>2.5000000000000001E-2</v>
      </c>
      <c r="CX52">
        <f t="shared" si="49"/>
        <v>0</v>
      </c>
      <c r="CY52">
        <f t="shared" si="50"/>
        <v>951.87149999999997</v>
      </c>
      <c r="CZ52">
        <f t="shared" si="51"/>
        <v>470.92589999999996</v>
      </c>
      <c r="DC52" t="s">
        <v>3</v>
      </c>
      <c r="DD52" t="s">
        <v>3</v>
      </c>
      <c r="DE52" t="s">
        <v>75</v>
      </c>
      <c r="DF52" t="s">
        <v>75</v>
      </c>
      <c r="DG52" t="s">
        <v>76</v>
      </c>
      <c r="DH52" t="s">
        <v>3</v>
      </c>
      <c r="DI52" t="s">
        <v>76</v>
      </c>
      <c r="DJ52" t="s">
        <v>75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16</v>
      </c>
      <c r="DW52" t="s">
        <v>16</v>
      </c>
      <c r="DX52">
        <v>100</v>
      </c>
      <c r="EE52">
        <v>39174529</v>
      </c>
      <c r="EF52">
        <v>2</v>
      </c>
      <c r="EG52" t="s">
        <v>18</v>
      </c>
      <c r="EH52">
        <v>0</v>
      </c>
      <c r="EI52" t="s">
        <v>3</v>
      </c>
      <c r="EJ52">
        <v>1</v>
      </c>
      <c r="EK52">
        <v>15001</v>
      </c>
      <c r="EL52" t="s">
        <v>139</v>
      </c>
      <c r="EM52" t="s">
        <v>140</v>
      </c>
      <c r="EO52" t="s">
        <v>79</v>
      </c>
      <c r="EQ52">
        <v>0</v>
      </c>
      <c r="ER52">
        <v>64.16</v>
      </c>
      <c r="ES52">
        <v>0.18</v>
      </c>
      <c r="ET52">
        <v>0.97</v>
      </c>
      <c r="EU52">
        <v>0.26</v>
      </c>
      <c r="EV52">
        <v>63.01</v>
      </c>
      <c r="EW52">
        <v>6.55</v>
      </c>
      <c r="EX52">
        <v>0.02</v>
      </c>
      <c r="EY52">
        <v>0</v>
      </c>
      <c r="FQ52">
        <v>0</v>
      </c>
      <c r="FR52">
        <f t="shared" si="52"/>
        <v>0</v>
      </c>
      <c r="FS52">
        <v>0</v>
      </c>
      <c r="FT52" t="s">
        <v>21</v>
      </c>
      <c r="FU52" t="s">
        <v>22</v>
      </c>
      <c r="FX52">
        <v>94.5</v>
      </c>
      <c r="FY52">
        <v>46.75</v>
      </c>
      <c r="GA52" t="s">
        <v>3</v>
      </c>
      <c r="GD52">
        <v>0</v>
      </c>
      <c r="GF52">
        <v>-2014629731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53"/>
        <v>0</v>
      </c>
      <c r="GM52">
        <f t="shared" si="54"/>
        <v>2439.5</v>
      </c>
      <c r="GN52">
        <f t="shared" si="55"/>
        <v>2439.5</v>
      </c>
      <c r="GO52">
        <f t="shared" si="56"/>
        <v>0</v>
      </c>
      <c r="GP52">
        <f t="shared" si="57"/>
        <v>0</v>
      </c>
      <c r="GR52">
        <v>0</v>
      </c>
      <c r="GS52">
        <v>3</v>
      </c>
      <c r="GT52">
        <v>0</v>
      </c>
      <c r="GU52" t="s">
        <v>3</v>
      </c>
      <c r="GV52">
        <f t="shared" si="58"/>
        <v>0</v>
      </c>
      <c r="GW52">
        <v>1</v>
      </c>
      <c r="GX52">
        <f t="shared" si="59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76</v>
      </c>
      <c r="E53" t="s">
        <v>141</v>
      </c>
      <c r="F53" t="s">
        <v>142</v>
      </c>
      <c r="G53" t="s">
        <v>143</v>
      </c>
      <c r="H53" t="s">
        <v>64</v>
      </c>
      <c r="I53">
        <f>I52*J53</f>
        <v>2.7404000000000001E-2</v>
      </c>
      <c r="J53">
        <v>1.2999999999999999E-2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39083528</v>
      </c>
      <c r="AB53">
        <f t="shared" si="32"/>
        <v>0</v>
      </c>
      <c r="AC53">
        <f t="shared" si="33"/>
        <v>0</v>
      </c>
      <c r="AD53">
        <f>ROUND((((ET53)-(EU53))+AE53),2)</f>
        <v>0</v>
      </c>
      <c r="AE53">
        <f t="shared" ref="AE53:AF55" si="62">ROUND((EU53),2)</f>
        <v>0</v>
      </c>
      <c r="AF53">
        <f t="shared" si="62"/>
        <v>0</v>
      </c>
      <c r="AG53">
        <f t="shared" si="37"/>
        <v>0</v>
      </c>
      <c r="AH53">
        <f t="shared" ref="AH53:AI55" si="63">(EW53)</f>
        <v>0</v>
      </c>
      <c r="AI53">
        <f t="shared" si="63"/>
        <v>0</v>
      </c>
      <c r="AJ53">
        <f t="shared" si="40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6.53</v>
      </c>
      <c r="BA53">
        <v>1</v>
      </c>
      <c r="BB53">
        <v>1</v>
      </c>
      <c r="BC53">
        <v>6.53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3</v>
      </c>
      <c r="BM53">
        <v>15001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41"/>
        <v>0</v>
      </c>
      <c r="CQ53">
        <f t="shared" si="42"/>
        <v>0</v>
      </c>
      <c r="CR53">
        <f t="shared" si="43"/>
        <v>0</v>
      </c>
      <c r="CS53">
        <f t="shared" si="44"/>
        <v>0</v>
      </c>
      <c r="CT53">
        <f t="shared" si="45"/>
        <v>0</v>
      </c>
      <c r="CU53">
        <f t="shared" si="46"/>
        <v>0</v>
      </c>
      <c r="CV53">
        <f t="shared" si="47"/>
        <v>0</v>
      </c>
      <c r="CW53">
        <f t="shared" si="48"/>
        <v>0</v>
      </c>
      <c r="CX53">
        <f t="shared" si="49"/>
        <v>0</v>
      </c>
      <c r="CY53">
        <f t="shared" si="50"/>
        <v>0</v>
      </c>
      <c r="CZ53">
        <f t="shared" si="51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64</v>
      </c>
      <c r="DW53" t="s">
        <v>64</v>
      </c>
      <c r="DX53">
        <v>1000</v>
      </c>
      <c r="EE53">
        <v>39174529</v>
      </c>
      <c r="EF53">
        <v>2</v>
      </c>
      <c r="EG53" t="s">
        <v>18</v>
      </c>
      <c r="EH53">
        <v>0</v>
      </c>
      <c r="EI53" t="s">
        <v>3</v>
      </c>
      <c r="EJ53">
        <v>1</v>
      </c>
      <c r="EK53">
        <v>15001</v>
      </c>
      <c r="EL53" t="s">
        <v>139</v>
      </c>
      <c r="EM53" t="s">
        <v>140</v>
      </c>
      <c r="EO53" t="s">
        <v>3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52"/>
        <v>0</v>
      </c>
      <c r="FS53">
        <v>0</v>
      </c>
      <c r="FT53" t="s">
        <v>21</v>
      </c>
      <c r="FU53" t="s">
        <v>22</v>
      </c>
      <c r="FX53">
        <v>94.5</v>
      </c>
      <c r="FY53">
        <v>46.75</v>
      </c>
      <c r="GA53" t="s">
        <v>3</v>
      </c>
      <c r="GD53">
        <v>0</v>
      </c>
      <c r="GF53">
        <v>-1212923053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53"/>
        <v>0</v>
      </c>
      <c r="GM53">
        <f t="shared" si="54"/>
        <v>0</v>
      </c>
      <c r="GN53">
        <f t="shared" si="55"/>
        <v>0</v>
      </c>
      <c r="GO53">
        <f t="shared" si="56"/>
        <v>0</v>
      </c>
      <c r="GP53">
        <f t="shared" si="57"/>
        <v>0</v>
      </c>
      <c r="GR53">
        <v>0</v>
      </c>
      <c r="GS53">
        <v>3</v>
      </c>
      <c r="GT53">
        <v>0</v>
      </c>
      <c r="GU53" t="s">
        <v>3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75</v>
      </c>
      <c r="E54" t="s">
        <v>144</v>
      </c>
      <c r="F54" t="s">
        <v>145</v>
      </c>
      <c r="G54" t="s">
        <v>146</v>
      </c>
      <c r="H54" t="s">
        <v>147</v>
      </c>
      <c r="I54">
        <f>I52*J54</f>
        <v>2.7404000000000002</v>
      </c>
      <c r="J54">
        <v>1.3</v>
      </c>
      <c r="O54">
        <f t="shared" si="21"/>
        <v>1040.76</v>
      </c>
      <c r="P54">
        <f t="shared" si="22"/>
        <v>1040.76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39083528</v>
      </c>
      <c r="AB54">
        <f t="shared" si="32"/>
        <v>58.16</v>
      </c>
      <c r="AC54">
        <f t="shared" si="33"/>
        <v>58.16</v>
      </c>
      <c r="AD54">
        <f>ROUND((((ET54)-(EU54))+AE54),2)</f>
        <v>0</v>
      </c>
      <c r="AE54">
        <f t="shared" si="62"/>
        <v>0</v>
      </c>
      <c r="AF54">
        <f t="shared" si="62"/>
        <v>0</v>
      </c>
      <c r="AG54">
        <f t="shared" si="37"/>
        <v>0</v>
      </c>
      <c r="AH54">
        <f t="shared" si="63"/>
        <v>0</v>
      </c>
      <c r="AI54">
        <f t="shared" si="63"/>
        <v>0</v>
      </c>
      <c r="AJ54">
        <f t="shared" si="40"/>
        <v>0</v>
      </c>
      <c r="AK54">
        <v>58.16</v>
      </c>
      <c r="AL54">
        <v>58.16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47</v>
      </c>
      <c r="AV54">
        <v>1</v>
      </c>
      <c r="AW54">
        <v>1</v>
      </c>
      <c r="AZ54">
        <v>6.53</v>
      </c>
      <c r="BA54">
        <v>1</v>
      </c>
      <c r="BB54">
        <v>1</v>
      </c>
      <c r="BC54">
        <v>6.53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148</v>
      </c>
      <c r="BM54">
        <v>15001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105</v>
      </c>
      <c r="CA54">
        <v>55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41"/>
        <v>1040.76</v>
      </c>
      <c r="CQ54">
        <f t="shared" si="42"/>
        <v>379.78480000000002</v>
      </c>
      <c r="CR54">
        <f t="shared" si="43"/>
        <v>0</v>
      </c>
      <c r="CS54">
        <f t="shared" si="44"/>
        <v>0</v>
      </c>
      <c r="CT54">
        <f t="shared" si="45"/>
        <v>0</v>
      </c>
      <c r="CU54">
        <f t="shared" si="46"/>
        <v>0</v>
      </c>
      <c r="CV54">
        <f t="shared" si="47"/>
        <v>0</v>
      </c>
      <c r="CW54">
        <f t="shared" si="48"/>
        <v>0</v>
      </c>
      <c r="CX54">
        <f t="shared" si="49"/>
        <v>0</v>
      </c>
      <c r="CY54">
        <f t="shared" si="50"/>
        <v>0</v>
      </c>
      <c r="CZ54">
        <f t="shared" si="51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1002</v>
      </c>
      <c r="DV54" t="s">
        <v>147</v>
      </c>
      <c r="DW54" t="s">
        <v>147</v>
      </c>
      <c r="DX54">
        <v>1</v>
      </c>
      <c r="EE54">
        <v>39174529</v>
      </c>
      <c r="EF54">
        <v>2</v>
      </c>
      <c r="EG54" t="s">
        <v>18</v>
      </c>
      <c r="EH54">
        <v>0</v>
      </c>
      <c r="EI54" t="s">
        <v>3</v>
      </c>
      <c r="EJ54">
        <v>1</v>
      </c>
      <c r="EK54">
        <v>15001</v>
      </c>
      <c r="EL54" t="s">
        <v>139</v>
      </c>
      <c r="EM54" t="s">
        <v>140</v>
      </c>
      <c r="EO54" t="s">
        <v>3</v>
      </c>
      <c r="EQ54">
        <v>0</v>
      </c>
      <c r="ER54">
        <v>58.16</v>
      </c>
      <c r="ES54">
        <v>58.16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52"/>
        <v>0</v>
      </c>
      <c r="FS54">
        <v>0</v>
      </c>
      <c r="FT54" t="s">
        <v>21</v>
      </c>
      <c r="FU54" t="s">
        <v>22</v>
      </c>
      <c r="FX54">
        <v>94.5</v>
      </c>
      <c r="FY54">
        <v>46.75</v>
      </c>
      <c r="GA54" t="s">
        <v>3</v>
      </c>
      <c r="GD54">
        <v>0</v>
      </c>
      <c r="GF54">
        <v>-963013203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53"/>
        <v>0</v>
      </c>
      <c r="GM54">
        <f t="shared" si="54"/>
        <v>1040.76</v>
      </c>
      <c r="GN54">
        <f t="shared" si="55"/>
        <v>1040.76</v>
      </c>
      <c r="GO54">
        <f t="shared" si="56"/>
        <v>0</v>
      </c>
      <c r="GP54">
        <f t="shared" si="57"/>
        <v>0</v>
      </c>
      <c r="GR54">
        <v>0</v>
      </c>
      <c r="GS54">
        <v>3</v>
      </c>
      <c r="GT54">
        <v>0</v>
      </c>
      <c r="GU54" t="s">
        <v>3</v>
      </c>
      <c r="GV54">
        <f t="shared" si="58"/>
        <v>0</v>
      </c>
      <c r="GW54">
        <v>1</v>
      </c>
      <c r="GX54">
        <f t="shared" si="59"/>
        <v>0</v>
      </c>
      <c r="HA54">
        <v>0</v>
      </c>
      <c r="HB54">
        <v>0</v>
      </c>
      <c r="IK54">
        <v>0</v>
      </c>
    </row>
    <row r="55" spans="1:245" x14ac:dyDescent="0.2">
      <c r="A55">
        <v>17</v>
      </c>
      <c r="B55">
        <v>1</v>
      </c>
      <c r="C55">
        <f>ROW(SmtRes!A81)</f>
        <v>81</v>
      </c>
      <c r="D55">
        <f>ROW(EtalonRes!A80)</f>
        <v>80</v>
      </c>
      <c r="E55" t="s">
        <v>149</v>
      </c>
      <c r="F55" t="s">
        <v>150</v>
      </c>
      <c r="G55" t="s">
        <v>151</v>
      </c>
      <c r="H55" t="s">
        <v>16</v>
      </c>
      <c r="I55">
        <f>ROUND(0.4/100,9)</f>
        <v>4.0000000000000001E-3</v>
      </c>
      <c r="J55">
        <v>0</v>
      </c>
      <c r="O55">
        <f t="shared" si="21"/>
        <v>150.24</v>
      </c>
      <c r="P55">
        <f t="shared" si="22"/>
        <v>59.54</v>
      </c>
      <c r="Q55">
        <f t="shared" si="23"/>
        <v>0.95</v>
      </c>
      <c r="R55">
        <f t="shared" si="24"/>
        <v>0.41</v>
      </c>
      <c r="S55">
        <f t="shared" si="25"/>
        <v>89.75</v>
      </c>
      <c r="T55">
        <f t="shared" si="26"/>
        <v>0</v>
      </c>
      <c r="U55">
        <f t="shared" si="27"/>
        <v>1.53224</v>
      </c>
      <c r="V55">
        <f t="shared" si="28"/>
        <v>4.64E-3</v>
      </c>
      <c r="W55">
        <f t="shared" si="29"/>
        <v>0</v>
      </c>
      <c r="X55">
        <f t="shared" si="30"/>
        <v>71.23</v>
      </c>
      <c r="Y55">
        <f t="shared" si="31"/>
        <v>45.08</v>
      </c>
      <c r="AA55">
        <v>39083528</v>
      </c>
      <c r="AB55">
        <f t="shared" si="32"/>
        <v>5751.96</v>
      </c>
      <c r="AC55">
        <f t="shared" si="33"/>
        <v>2279.65</v>
      </c>
      <c r="AD55">
        <f>ROUND((((ET55)-(EU55))+AE55),2)</f>
        <v>36.26</v>
      </c>
      <c r="AE55">
        <f t="shared" si="62"/>
        <v>15.66</v>
      </c>
      <c r="AF55">
        <f t="shared" si="62"/>
        <v>3436.05</v>
      </c>
      <c r="AG55">
        <f t="shared" si="37"/>
        <v>0</v>
      </c>
      <c r="AH55">
        <f t="shared" si="63"/>
        <v>383.06</v>
      </c>
      <c r="AI55">
        <f t="shared" si="63"/>
        <v>1.1599999999999999</v>
      </c>
      <c r="AJ55">
        <f t="shared" si="40"/>
        <v>0</v>
      </c>
      <c r="AK55">
        <v>5751.96</v>
      </c>
      <c r="AL55">
        <v>2279.65</v>
      </c>
      <c r="AM55">
        <v>36.26</v>
      </c>
      <c r="AN55">
        <v>15.66</v>
      </c>
      <c r="AO55">
        <v>3436.05</v>
      </c>
      <c r="AP55">
        <v>0</v>
      </c>
      <c r="AQ55">
        <v>383.06</v>
      </c>
      <c r="AR55">
        <v>1.1599999999999999</v>
      </c>
      <c r="AS55">
        <v>0</v>
      </c>
      <c r="AT55">
        <v>79</v>
      </c>
      <c r="AU55">
        <v>50</v>
      </c>
      <c r="AV55">
        <v>1</v>
      </c>
      <c r="AW55">
        <v>1</v>
      </c>
      <c r="AZ55">
        <v>6.53</v>
      </c>
      <c r="BA55">
        <v>6.53</v>
      </c>
      <c r="BB55">
        <v>6.53</v>
      </c>
      <c r="BC55">
        <v>6.53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152</v>
      </c>
      <c r="BM55">
        <v>61001</v>
      </c>
      <c r="BN55">
        <v>0</v>
      </c>
      <c r="BO55" t="s">
        <v>3</v>
      </c>
      <c r="BP55">
        <v>0</v>
      </c>
      <c r="BQ55">
        <v>6</v>
      </c>
      <c r="BR55">
        <v>0</v>
      </c>
      <c r="BS55">
        <v>6.53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79</v>
      </c>
      <c r="CA55">
        <v>50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41"/>
        <v>150.24</v>
      </c>
      <c r="CQ55">
        <f t="shared" si="42"/>
        <v>14886.114500000001</v>
      </c>
      <c r="CR55">
        <f t="shared" si="43"/>
        <v>236.77779999999998</v>
      </c>
      <c r="CS55">
        <f t="shared" si="44"/>
        <v>102.2598</v>
      </c>
      <c r="CT55">
        <f t="shared" si="45"/>
        <v>22437.406500000001</v>
      </c>
      <c r="CU55">
        <f t="shared" si="46"/>
        <v>0</v>
      </c>
      <c r="CV55">
        <f t="shared" si="47"/>
        <v>383.06</v>
      </c>
      <c r="CW55">
        <f t="shared" si="48"/>
        <v>1.1599999999999999</v>
      </c>
      <c r="CX55">
        <f t="shared" si="49"/>
        <v>0</v>
      </c>
      <c r="CY55">
        <f t="shared" si="50"/>
        <v>71.226399999999998</v>
      </c>
      <c r="CZ55">
        <f t="shared" si="51"/>
        <v>45.08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16</v>
      </c>
      <c r="DW55" t="s">
        <v>16</v>
      </c>
      <c r="DX55">
        <v>100</v>
      </c>
      <c r="EE55">
        <v>39174586</v>
      </c>
      <c r="EF55">
        <v>6</v>
      </c>
      <c r="EG55" t="s">
        <v>32</v>
      </c>
      <c r="EH55">
        <v>0</v>
      </c>
      <c r="EI55" t="s">
        <v>3</v>
      </c>
      <c r="EJ55">
        <v>1</v>
      </c>
      <c r="EK55">
        <v>61001</v>
      </c>
      <c r="EL55" t="s">
        <v>153</v>
      </c>
      <c r="EM55" t="s">
        <v>154</v>
      </c>
      <c r="EO55" t="s">
        <v>3</v>
      </c>
      <c r="EQ55">
        <v>0</v>
      </c>
      <c r="ER55">
        <v>5751.96</v>
      </c>
      <c r="ES55">
        <v>2279.65</v>
      </c>
      <c r="ET55">
        <v>36.26</v>
      </c>
      <c r="EU55">
        <v>15.66</v>
      </c>
      <c r="EV55">
        <v>3436.05</v>
      </c>
      <c r="EW55">
        <v>383.06</v>
      </c>
      <c r="EX55">
        <v>1.1599999999999999</v>
      </c>
      <c r="EY55">
        <v>0</v>
      </c>
      <c r="FQ55">
        <v>0</v>
      </c>
      <c r="FR55">
        <f t="shared" si="52"/>
        <v>0</v>
      </c>
      <c r="FS55">
        <v>0</v>
      </c>
      <c r="FX55">
        <v>79</v>
      </c>
      <c r="FY55">
        <v>50</v>
      </c>
      <c r="GA55" t="s">
        <v>3</v>
      </c>
      <c r="GD55">
        <v>0</v>
      </c>
      <c r="GF55">
        <v>1273700319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53"/>
        <v>0</v>
      </c>
      <c r="GM55">
        <f t="shared" si="54"/>
        <v>266.55</v>
      </c>
      <c r="GN55">
        <f t="shared" si="55"/>
        <v>266.55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3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ROW(SmtRes!A89)</f>
        <v>89</v>
      </c>
      <c r="D56">
        <f>ROW(EtalonRes!A88)</f>
        <v>88</v>
      </c>
      <c r="E56" t="s">
        <v>155</v>
      </c>
      <c r="F56" t="s">
        <v>156</v>
      </c>
      <c r="G56" t="s">
        <v>157</v>
      </c>
      <c r="H56" t="s">
        <v>16</v>
      </c>
      <c r="I56">
        <f>ROUND(210.8/100,9)</f>
        <v>2.1080000000000001</v>
      </c>
      <c r="J56">
        <v>0</v>
      </c>
      <c r="O56">
        <f t="shared" si="21"/>
        <v>30112.43</v>
      </c>
      <c r="P56">
        <f t="shared" si="22"/>
        <v>15560.23</v>
      </c>
      <c r="Q56">
        <f t="shared" si="23"/>
        <v>1778.88</v>
      </c>
      <c r="R56">
        <f t="shared" si="24"/>
        <v>1030.74</v>
      </c>
      <c r="S56">
        <f t="shared" si="25"/>
        <v>12773.32</v>
      </c>
      <c r="T56">
        <f t="shared" si="26"/>
        <v>0</v>
      </c>
      <c r="U56">
        <f t="shared" si="27"/>
        <v>208.09332799999999</v>
      </c>
      <c r="V56">
        <f t="shared" si="28"/>
        <v>16.574149999999999</v>
      </c>
      <c r="W56">
        <f t="shared" si="29"/>
        <v>0</v>
      </c>
      <c r="X56">
        <f t="shared" si="30"/>
        <v>13113.86</v>
      </c>
      <c r="Y56">
        <f t="shared" si="31"/>
        <v>6487.91</v>
      </c>
      <c r="AA56">
        <v>39083528</v>
      </c>
      <c r="AB56">
        <f t="shared" si="32"/>
        <v>2187.5700000000002</v>
      </c>
      <c r="AC56">
        <f t="shared" si="33"/>
        <v>1130.4000000000001</v>
      </c>
      <c r="AD56">
        <f>ROUND(((((ET56*1.25))-((EU56*1.25)))+AE56),2)</f>
        <v>129.22999999999999</v>
      </c>
      <c r="AE56">
        <f>ROUND(((EU56*1.25)),2)</f>
        <v>74.88</v>
      </c>
      <c r="AF56">
        <f>ROUND(((EV56*1.15)),2)</f>
        <v>927.94</v>
      </c>
      <c r="AG56">
        <f t="shared" si="37"/>
        <v>0</v>
      </c>
      <c r="AH56">
        <f>((EW56*1.15))</f>
        <v>98.715999999999994</v>
      </c>
      <c r="AI56">
        <f>((EX56*1.25))</f>
        <v>7.8624999999999998</v>
      </c>
      <c r="AJ56">
        <f t="shared" si="40"/>
        <v>0</v>
      </c>
      <c r="AK56">
        <v>2040.68</v>
      </c>
      <c r="AL56">
        <v>1130.4000000000001</v>
      </c>
      <c r="AM56">
        <v>103.38</v>
      </c>
      <c r="AN56">
        <v>59.9</v>
      </c>
      <c r="AO56">
        <v>806.9</v>
      </c>
      <c r="AP56">
        <v>0</v>
      </c>
      <c r="AQ56">
        <v>85.84</v>
      </c>
      <c r="AR56">
        <v>6.29</v>
      </c>
      <c r="AS56">
        <v>0</v>
      </c>
      <c r="AT56">
        <v>95</v>
      </c>
      <c r="AU56">
        <v>47</v>
      </c>
      <c r="AV56">
        <v>1</v>
      </c>
      <c r="AW56">
        <v>1</v>
      </c>
      <c r="AZ56">
        <v>6.53</v>
      </c>
      <c r="BA56">
        <v>6.53</v>
      </c>
      <c r="BB56">
        <v>6.53</v>
      </c>
      <c r="BC56">
        <v>6.53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1</v>
      </c>
      <c r="BJ56" t="s">
        <v>158</v>
      </c>
      <c r="BM56">
        <v>15001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6.53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105</v>
      </c>
      <c r="CA56">
        <v>55</v>
      </c>
      <c r="CF56">
        <v>0</v>
      </c>
      <c r="CG56">
        <v>0</v>
      </c>
      <c r="CM56">
        <v>0</v>
      </c>
      <c r="CN56" t="s">
        <v>1353</v>
      </c>
      <c r="CO56">
        <v>0</v>
      </c>
      <c r="CP56">
        <f t="shared" si="41"/>
        <v>30112.43</v>
      </c>
      <c r="CQ56">
        <f t="shared" si="42"/>
        <v>7381.5120000000006</v>
      </c>
      <c r="CR56">
        <f t="shared" si="43"/>
        <v>843.87189999999998</v>
      </c>
      <c r="CS56">
        <f t="shared" si="44"/>
        <v>488.96639999999996</v>
      </c>
      <c r="CT56">
        <f t="shared" si="45"/>
        <v>6059.4482000000007</v>
      </c>
      <c r="CU56">
        <f t="shared" si="46"/>
        <v>0</v>
      </c>
      <c r="CV56">
        <f t="shared" si="47"/>
        <v>98.715999999999994</v>
      </c>
      <c r="CW56">
        <f t="shared" si="48"/>
        <v>7.8624999999999998</v>
      </c>
      <c r="CX56">
        <f t="shared" si="49"/>
        <v>0</v>
      </c>
      <c r="CY56">
        <f t="shared" si="50"/>
        <v>13113.857</v>
      </c>
      <c r="CZ56">
        <f t="shared" si="51"/>
        <v>6487.9081999999999</v>
      </c>
      <c r="DC56" t="s">
        <v>3</v>
      </c>
      <c r="DD56" t="s">
        <v>3</v>
      </c>
      <c r="DE56" t="s">
        <v>75</v>
      </c>
      <c r="DF56" t="s">
        <v>75</v>
      </c>
      <c r="DG56" t="s">
        <v>76</v>
      </c>
      <c r="DH56" t="s">
        <v>3</v>
      </c>
      <c r="DI56" t="s">
        <v>76</v>
      </c>
      <c r="DJ56" t="s">
        <v>75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1005</v>
      </c>
      <c r="DV56" t="s">
        <v>16</v>
      </c>
      <c r="DW56" t="s">
        <v>16</v>
      </c>
      <c r="DX56">
        <v>100</v>
      </c>
      <c r="EE56">
        <v>39174529</v>
      </c>
      <c r="EF56">
        <v>2</v>
      </c>
      <c r="EG56" t="s">
        <v>18</v>
      </c>
      <c r="EH56">
        <v>0</v>
      </c>
      <c r="EI56" t="s">
        <v>3</v>
      </c>
      <c r="EJ56">
        <v>1</v>
      </c>
      <c r="EK56">
        <v>15001</v>
      </c>
      <c r="EL56" t="s">
        <v>139</v>
      </c>
      <c r="EM56" t="s">
        <v>140</v>
      </c>
      <c r="EO56" t="s">
        <v>79</v>
      </c>
      <c r="EQ56">
        <v>0</v>
      </c>
      <c r="ER56">
        <v>2040.68</v>
      </c>
      <c r="ES56">
        <v>1130.4000000000001</v>
      </c>
      <c r="ET56">
        <v>103.38</v>
      </c>
      <c r="EU56">
        <v>59.9</v>
      </c>
      <c r="EV56">
        <v>806.9</v>
      </c>
      <c r="EW56">
        <v>85.84</v>
      </c>
      <c r="EX56">
        <v>6.29</v>
      </c>
      <c r="EY56">
        <v>0</v>
      </c>
      <c r="FQ56">
        <v>0</v>
      </c>
      <c r="FR56">
        <f t="shared" si="52"/>
        <v>0</v>
      </c>
      <c r="FS56">
        <v>0</v>
      </c>
      <c r="FT56" t="s">
        <v>21</v>
      </c>
      <c r="FU56" t="s">
        <v>22</v>
      </c>
      <c r="FX56">
        <v>94.5</v>
      </c>
      <c r="FY56">
        <v>46.75</v>
      </c>
      <c r="GA56" t="s">
        <v>3</v>
      </c>
      <c r="GD56">
        <v>0</v>
      </c>
      <c r="GF56">
        <v>2119154356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53"/>
        <v>0</v>
      </c>
      <c r="GM56">
        <f t="shared" si="54"/>
        <v>49714.2</v>
      </c>
      <c r="GN56">
        <f t="shared" si="55"/>
        <v>49714.2</v>
      </c>
      <c r="GO56">
        <f t="shared" si="56"/>
        <v>0</v>
      </c>
      <c r="GP56">
        <f t="shared" si="57"/>
        <v>0</v>
      </c>
      <c r="GR56">
        <v>0</v>
      </c>
      <c r="GS56">
        <v>3</v>
      </c>
      <c r="GT56">
        <v>0</v>
      </c>
      <c r="GU56" t="s">
        <v>3</v>
      </c>
      <c r="GV56">
        <f t="shared" si="58"/>
        <v>0</v>
      </c>
      <c r="GW56">
        <v>1</v>
      </c>
      <c r="GX56">
        <f t="shared" si="59"/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ROW(SmtRes!A97)</f>
        <v>97</v>
      </c>
      <c r="D57">
        <f>ROW(EtalonRes!A96)</f>
        <v>96</v>
      </c>
      <c r="E57" t="s">
        <v>159</v>
      </c>
      <c r="F57" t="s">
        <v>160</v>
      </c>
      <c r="G57" t="s">
        <v>161</v>
      </c>
      <c r="H57" t="s">
        <v>16</v>
      </c>
      <c r="I57">
        <f>ROUND(1.96/100,9)</f>
        <v>1.9599999999999999E-2</v>
      </c>
      <c r="J57">
        <v>0</v>
      </c>
      <c r="O57">
        <f t="shared" si="21"/>
        <v>230.64</v>
      </c>
      <c r="P57">
        <f t="shared" si="22"/>
        <v>0.05</v>
      </c>
      <c r="Q57">
        <f t="shared" si="23"/>
        <v>5.66</v>
      </c>
      <c r="R57">
        <f t="shared" si="24"/>
        <v>1.1000000000000001</v>
      </c>
      <c r="S57">
        <f t="shared" si="25"/>
        <v>224.93</v>
      </c>
      <c r="T57">
        <f t="shared" si="26"/>
        <v>0</v>
      </c>
      <c r="U57">
        <f t="shared" si="27"/>
        <v>3.7522337999999995</v>
      </c>
      <c r="V57">
        <f t="shared" si="28"/>
        <v>1.4209999999999999E-2</v>
      </c>
      <c r="W57">
        <f t="shared" si="29"/>
        <v>0</v>
      </c>
      <c r="X57">
        <f t="shared" si="30"/>
        <v>214.73</v>
      </c>
      <c r="Y57">
        <f t="shared" si="31"/>
        <v>106.23</v>
      </c>
      <c r="AA57">
        <v>39083528</v>
      </c>
      <c r="AB57">
        <f t="shared" si="32"/>
        <v>1801.98</v>
      </c>
      <c r="AC57">
        <f t="shared" si="33"/>
        <v>0.36</v>
      </c>
      <c r="AD57">
        <f>ROUND(((((ET57*1.25))-((EU57*1.25)))+AE57),2)</f>
        <v>44.2</v>
      </c>
      <c r="AE57">
        <f>ROUND(((EU57*1.25)),2)</f>
        <v>8.6</v>
      </c>
      <c r="AF57">
        <f>ROUND(((EV57*1.15)),2)</f>
        <v>1757.42</v>
      </c>
      <c r="AG57">
        <f t="shared" si="37"/>
        <v>0</v>
      </c>
      <c r="AH57">
        <f>((EW57*1.15))</f>
        <v>191.44049999999999</v>
      </c>
      <c r="AI57">
        <f>((EX57*1.25))</f>
        <v>0.72499999999999998</v>
      </c>
      <c r="AJ57">
        <f t="shared" si="40"/>
        <v>0</v>
      </c>
      <c r="AK57">
        <v>1563.91</v>
      </c>
      <c r="AL57">
        <v>0.36</v>
      </c>
      <c r="AM57">
        <v>35.36</v>
      </c>
      <c r="AN57">
        <v>6.88</v>
      </c>
      <c r="AO57">
        <v>1528.19</v>
      </c>
      <c r="AP57">
        <v>0</v>
      </c>
      <c r="AQ57">
        <v>166.47</v>
      </c>
      <c r="AR57">
        <v>0.57999999999999996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6.53</v>
      </c>
      <c r="BA57">
        <v>6.53</v>
      </c>
      <c r="BB57">
        <v>6.53</v>
      </c>
      <c r="BC57">
        <v>6.53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162</v>
      </c>
      <c r="BM57">
        <v>15001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6.53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1353</v>
      </c>
      <c r="CO57">
        <v>0</v>
      </c>
      <c r="CP57">
        <f t="shared" si="41"/>
        <v>230.64000000000001</v>
      </c>
      <c r="CQ57">
        <f t="shared" si="42"/>
        <v>2.3508</v>
      </c>
      <c r="CR57">
        <f t="shared" si="43"/>
        <v>288.62600000000003</v>
      </c>
      <c r="CS57">
        <f t="shared" si="44"/>
        <v>56.158000000000001</v>
      </c>
      <c r="CT57">
        <f t="shared" si="45"/>
        <v>11475.952600000001</v>
      </c>
      <c r="CU57">
        <f t="shared" si="46"/>
        <v>0</v>
      </c>
      <c r="CV57">
        <f t="shared" si="47"/>
        <v>191.44049999999999</v>
      </c>
      <c r="CW57">
        <f t="shared" si="48"/>
        <v>0.72499999999999998</v>
      </c>
      <c r="CX57">
        <f t="shared" si="49"/>
        <v>0</v>
      </c>
      <c r="CY57">
        <f t="shared" si="50"/>
        <v>214.7285</v>
      </c>
      <c r="CZ57">
        <f t="shared" si="51"/>
        <v>106.2341</v>
      </c>
      <c r="DC57" t="s">
        <v>3</v>
      </c>
      <c r="DD57" t="s">
        <v>3</v>
      </c>
      <c r="DE57" t="s">
        <v>75</v>
      </c>
      <c r="DF57" t="s">
        <v>75</v>
      </c>
      <c r="DG57" t="s">
        <v>76</v>
      </c>
      <c r="DH57" t="s">
        <v>3</v>
      </c>
      <c r="DI57" t="s">
        <v>76</v>
      </c>
      <c r="DJ57" t="s">
        <v>75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16</v>
      </c>
      <c r="DW57" t="s">
        <v>16</v>
      </c>
      <c r="DX57">
        <v>100</v>
      </c>
      <c r="EE57">
        <v>39174529</v>
      </c>
      <c r="EF57">
        <v>2</v>
      </c>
      <c r="EG57" t="s">
        <v>18</v>
      </c>
      <c r="EH57">
        <v>0</v>
      </c>
      <c r="EI57" t="s">
        <v>3</v>
      </c>
      <c r="EJ57">
        <v>1</v>
      </c>
      <c r="EK57">
        <v>15001</v>
      </c>
      <c r="EL57" t="s">
        <v>139</v>
      </c>
      <c r="EM57" t="s">
        <v>140</v>
      </c>
      <c r="EO57" t="s">
        <v>79</v>
      </c>
      <c r="EQ57">
        <v>0</v>
      </c>
      <c r="ER57">
        <v>1563.91</v>
      </c>
      <c r="ES57">
        <v>0.36</v>
      </c>
      <c r="ET57">
        <v>35.36</v>
      </c>
      <c r="EU57">
        <v>6.88</v>
      </c>
      <c r="EV57">
        <v>1528.19</v>
      </c>
      <c r="EW57">
        <v>166.47</v>
      </c>
      <c r="EX57">
        <v>0.57999999999999996</v>
      </c>
      <c r="EY57">
        <v>0</v>
      </c>
      <c r="FQ57">
        <v>0</v>
      </c>
      <c r="FR57">
        <f t="shared" si="52"/>
        <v>0</v>
      </c>
      <c r="FS57">
        <v>0</v>
      </c>
      <c r="FT57" t="s">
        <v>21</v>
      </c>
      <c r="FU57" t="s">
        <v>22</v>
      </c>
      <c r="FX57">
        <v>94.5</v>
      </c>
      <c r="FY57">
        <v>46.75</v>
      </c>
      <c r="GA57" t="s">
        <v>3</v>
      </c>
      <c r="GD57">
        <v>0</v>
      </c>
      <c r="GF57">
        <v>251333065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53"/>
        <v>0</v>
      </c>
      <c r="GM57">
        <f t="shared" si="54"/>
        <v>551.6</v>
      </c>
      <c r="GN57">
        <f t="shared" si="55"/>
        <v>551.6</v>
      </c>
      <c r="GO57">
        <f t="shared" si="56"/>
        <v>0</v>
      </c>
      <c r="GP57">
        <f t="shared" si="57"/>
        <v>0</v>
      </c>
      <c r="GR57">
        <v>0</v>
      </c>
      <c r="GS57">
        <v>3</v>
      </c>
      <c r="GT57">
        <v>0</v>
      </c>
      <c r="GU57" t="s">
        <v>3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94</v>
      </c>
      <c r="E58" t="s">
        <v>163</v>
      </c>
      <c r="F58" t="s">
        <v>164</v>
      </c>
      <c r="G58" t="s">
        <v>165</v>
      </c>
      <c r="H58" t="s">
        <v>73</v>
      </c>
      <c r="I58">
        <f>I57*J58</f>
        <v>2.0579999999999998</v>
      </c>
      <c r="J58">
        <v>105</v>
      </c>
      <c r="O58">
        <f t="shared" si="21"/>
        <v>0</v>
      </c>
      <c r="P58">
        <f t="shared" si="22"/>
        <v>0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39083528</v>
      </c>
      <c r="AB58">
        <f t="shared" si="32"/>
        <v>0</v>
      </c>
      <c r="AC58">
        <f t="shared" si="33"/>
        <v>0</v>
      </c>
      <c r="AD58">
        <f>ROUND((((ET58)-(EU58))+AE58),2)</f>
        <v>0</v>
      </c>
      <c r="AE58">
        <f t="shared" ref="AE58:AF60" si="64">ROUND((EU58),2)</f>
        <v>0</v>
      </c>
      <c r="AF58">
        <f t="shared" si="64"/>
        <v>0</v>
      </c>
      <c r="AG58">
        <f t="shared" si="37"/>
        <v>0</v>
      </c>
      <c r="AH58">
        <f t="shared" ref="AH58:AI60" si="65">(EW58)</f>
        <v>0</v>
      </c>
      <c r="AI58">
        <f t="shared" si="65"/>
        <v>0</v>
      </c>
      <c r="AJ58">
        <f t="shared" si="40"/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6.53</v>
      </c>
      <c r="BA58">
        <v>1</v>
      </c>
      <c r="BB58">
        <v>1</v>
      </c>
      <c r="BC58">
        <v>6.53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3</v>
      </c>
      <c r="BM58">
        <v>15001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105</v>
      </c>
      <c r="CA58">
        <v>55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41"/>
        <v>0</v>
      </c>
      <c r="CQ58">
        <f t="shared" si="42"/>
        <v>0</v>
      </c>
      <c r="CR58">
        <f t="shared" si="43"/>
        <v>0</v>
      </c>
      <c r="CS58">
        <f t="shared" si="44"/>
        <v>0</v>
      </c>
      <c r="CT58">
        <f t="shared" si="45"/>
        <v>0</v>
      </c>
      <c r="CU58">
        <f t="shared" si="46"/>
        <v>0</v>
      </c>
      <c r="CV58">
        <f t="shared" si="47"/>
        <v>0</v>
      </c>
      <c r="CW58">
        <f t="shared" si="48"/>
        <v>0</v>
      </c>
      <c r="CX58">
        <f t="shared" si="49"/>
        <v>0</v>
      </c>
      <c r="CY58">
        <f t="shared" si="50"/>
        <v>0</v>
      </c>
      <c r="CZ58">
        <f t="shared" si="51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73</v>
      </c>
      <c r="DW58" t="s">
        <v>73</v>
      </c>
      <c r="DX58">
        <v>1</v>
      </c>
      <c r="EE58">
        <v>39174529</v>
      </c>
      <c r="EF58">
        <v>2</v>
      </c>
      <c r="EG58" t="s">
        <v>18</v>
      </c>
      <c r="EH58">
        <v>0</v>
      </c>
      <c r="EI58" t="s">
        <v>3</v>
      </c>
      <c r="EJ58">
        <v>1</v>
      </c>
      <c r="EK58">
        <v>15001</v>
      </c>
      <c r="EL58" t="s">
        <v>139</v>
      </c>
      <c r="EM58" t="s">
        <v>140</v>
      </c>
      <c r="EO58" t="s">
        <v>3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52"/>
        <v>0</v>
      </c>
      <c r="FS58">
        <v>0</v>
      </c>
      <c r="FT58" t="s">
        <v>21</v>
      </c>
      <c r="FU58" t="s">
        <v>22</v>
      </c>
      <c r="FX58">
        <v>94.5</v>
      </c>
      <c r="FY58">
        <v>46.75</v>
      </c>
      <c r="GA58" t="s">
        <v>3</v>
      </c>
      <c r="GD58">
        <v>0</v>
      </c>
      <c r="GF58">
        <v>-112006704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53"/>
        <v>0</v>
      </c>
      <c r="GM58">
        <f t="shared" si="54"/>
        <v>0</v>
      </c>
      <c r="GN58">
        <f t="shared" si="55"/>
        <v>0</v>
      </c>
      <c r="GO58">
        <f t="shared" si="56"/>
        <v>0</v>
      </c>
      <c r="GP58">
        <f t="shared" si="57"/>
        <v>0</v>
      </c>
      <c r="GR58">
        <v>0</v>
      </c>
      <c r="GS58">
        <v>3</v>
      </c>
      <c r="GT58">
        <v>0</v>
      </c>
      <c r="GU58" t="s">
        <v>3</v>
      </c>
      <c r="GV58">
        <f t="shared" si="58"/>
        <v>0</v>
      </c>
      <c r="GW58">
        <v>1</v>
      </c>
      <c r="GX58">
        <f t="shared" si="59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96</v>
      </c>
      <c r="E59" t="s">
        <v>166</v>
      </c>
      <c r="F59" t="s">
        <v>167</v>
      </c>
      <c r="G59" t="s">
        <v>168</v>
      </c>
      <c r="H59" t="s">
        <v>73</v>
      </c>
      <c r="I59">
        <f>I57*J59</f>
        <v>2.0579999999999998</v>
      </c>
      <c r="J59">
        <v>105</v>
      </c>
      <c r="O59">
        <f t="shared" si="21"/>
        <v>795.04</v>
      </c>
      <c r="P59">
        <f t="shared" si="22"/>
        <v>795.04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39083528</v>
      </c>
      <c r="AB59">
        <f t="shared" si="32"/>
        <v>59.16</v>
      </c>
      <c r="AC59">
        <f t="shared" si="33"/>
        <v>59.16</v>
      </c>
      <c r="AD59">
        <f>ROUND((((ET59)-(EU59))+AE59),2)</f>
        <v>0</v>
      </c>
      <c r="AE59">
        <f t="shared" si="64"/>
        <v>0</v>
      </c>
      <c r="AF59">
        <f t="shared" si="64"/>
        <v>0</v>
      </c>
      <c r="AG59">
        <f t="shared" si="37"/>
        <v>0</v>
      </c>
      <c r="AH59">
        <f t="shared" si="65"/>
        <v>0</v>
      </c>
      <c r="AI59">
        <f t="shared" si="65"/>
        <v>0</v>
      </c>
      <c r="AJ59">
        <f t="shared" si="40"/>
        <v>0</v>
      </c>
      <c r="AK59">
        <v>59.16</v>
      </c>
      <c r="AL59">
        <v>59.16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6.53</v>
      </c>
      <c r="BA59">
        <v>1</v>
      </c>
      <c r="BB59">
        <v>1</v>
      </c>
      <c r="BC59">
        <v>6.53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169</v>
      </c>
      <c r="BM59">
        <v>15001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41"/>
        <v>795.04</v>
      </c>
      <c r="CQ59">
        <f t="shared" si="42"/>
        <v>386.31479999999999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 t="shared" si="50"/>
        <v>0</v>
      </c>
      <c r="CZ59">
        <f t="shared" si="51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73</v>
      </c>
      <c r="DW59" t="s">
        <v>73</v>
      </c>
      <c r="DX59">
        <v>1</v>
      </c>
      <c r="EE59">
        <v>39174529</v>
      </c>
      <c r="EF59">
        <v>2</v>
      </c>
      <c r="EG59" t="s">
        <v>18</v>
      </c>
      <c r="EH59">
        <v>0</v>
      </c>
      <c r="EI59" t="s">
        <v>3</v>
      </c>
      <c r="EJ59">
        <v>1</v>
      </c>
      <c r="EK59">
        <v>15001</v>
      </c>
      <c r="EL59" t="s">
        <v>139</v>
      </c>
      <c r="EM59" t="s">
        <v>140</v>
      </c>
      <c r="EO59" t="s">
        <v>3</v>
      </c>
      <c r="EQ59">
        <v>0</v>
      </c>
      <c r="ER59">
        <v>59.16</v>
      </c>
      <c r="ES59">
        <v>59.16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2"/>
        <v>0</v>
      </c>
      <c r="FS59">
        <v>0</v>
      </c>
      <c r="FT59" t="s">
        <v>21</v>
      </c>
      <c r="FU59" t="s">
        <v>22</v>
      </c>
      <c r="FX59">
        <v>94.5</v>
      </c>
      <c r="FY59">
        <v>46.75</v>
      </c>
      <c r="GA59" t="s">
        <v>3</v>
      </c>
      <c r="GD59">
        <v>0</v>
      </c>
      <c r="GF59">
        <v>-724546537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53"/>
        <v>0</v>
      </c>
      <c r="GM59">
        <f t="shared" si="54"/>
        <v>795.04</v>
      </c>
      <c r="GN59">
        <f t="shared" si="55"/>
        <v>795.04</v>
      </c>
      <c r="GO59">
        <f t="shared" si="56"/>
        <v>0</v>
      </c>
      <c r="GP59">
        <f t="shared" si="57"/>
        <v>0</v>
      </c>
      <c r="GR59">
        <v>0</v>
      </c>
      <c r="GS59">
        <v>3</v>
      </c>
      <c r="GT59">
        <v>0</v>
      </c>
      <c r="GU59" t="s">
        <v>3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97</v>
      </c>
      <c r="E60" t="s">
        <v>170</v>
      </c>
      <c r="F60" t="s">
        <v>171</v>
      </c>
      <c r="G60" t="s">
        <v>172</v>
      </c>
      <c r="H60" t="s">
        <v>173</v>
      </c>
      <c r="I60">
        <f>I57*J60</f>
        <v>0.58799999999999997</v>
      </c>
      <c r="J60">
        <v>30</v>
      </c>
      <c r="O60">
        <f t="shared" ref="O60:O78" si="66">ROUND(CP60,2)</f>
        <v>61.05</v>
      </c>
      <c r="P60">
        <f t="shared" ref="P60:P78" si="67">ROUND(CQ60*I60,2)</f>
        <v>61.05</v>
      </c>
      <c r="Q60">
        <f t="shared" ref="Q60:Q78" si="68">ROUND(CR60*I60,2)</f>
        <v>0</v>
      </c>
      <c r="R60">
        <f t="shared" ref="R60:R78" si="69">ROUND(CS60*I60,2)</f>
        <v>0</v>
      </c>
      <c r="S60">
        <f t="shared" ref="S60:S78" si="70">ROUND(CT60*I60,2)</f>
        <v>0</v>
      </c>
      <c r="T60">
        <f t="shared" ref="T60:T78" si="71">ROUND(CU60*I60,2)</f>
        <v>0</v>
      </c>
      <c r="U60">
        <f t="shared" ref="U60:U78" si="72">CV60*I60</f>
        <v>0</v>
      </c>
      <c r="V60">
        <f t="shared" ref="V60:V78" si="73">CW60*I60</f>
        <v>0</v>
      </c>
      <c r="W60">
        <f t="shared" ref="W60:W78" si="74">ROUND(CX60*I60,2)</f>
        <v>0</v>
      </c>
      <c r="X60">
        <f t="shared" ref="X60:X78" si="75">ROUND(CY60,2)</f>
        <v>0</v>
      </c>
      <c r="Y60">
        <f t="shared" ref="Y60:Y78" si="76">ROUND(CZ60,2)</f>
        <v>0</v>
      </c>
      <c r="AA60">
        <v>39083528</v>
      </c>
      <c r="AB60">
        <f t="shared" ref="AB60:AB78" si="77">ROUND((AC60+AD60+AF60),2)</f>
        <v>15.9</v>
      </c>
      <c r="AC60">
        <f t="shared" si="33"/>
        <v>15.9</v>
      </c>
      <c r="AD60">
        <f>ROUND((((ET60)-(EU60))+AE60),2)</f>
        <v>0</v>
      </c>
      <c r="AE60">
        <f t="shared" si="64"/>
        <v>0</v>
      </c>
      <c r="AF60">
        <f t="shared" si="64"/>
        <v>0</v>
      </c>
      <c r="AG60">
        <f t="shared" ref="AG60:AG78" si="78">ROUND((AP60),2)</f>
        <v>0</v>
      </c>
      <c r="AH60">
        <f t="shared" si="65"/>
        <v>0</v>
      </c>
      <c r="AI60">
        <f t="shared" si="65"/>
        <v>0</v>
      </c>
      <c r="AJ60">
        <f t="shared" ref="AJ60:AJ78" si="79">ROUND((AS60),2)</f>
        <v>0</v>
      </c>
      <c r="AK60">
        <v>15.9</v>
      </c>
      <c r="AL60">
        <v>15.9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47</v>
      </c>
      <c r="AV60">
        <v>1</v>
      </c>
      <c r="AW60">
        <v>1</v>
      </c>
      <c r="AZ60">
        <v>6.53</v>
      </c>
      <c r="BA60">
        <v>1</v>
      </c>
      <c r="BB60">
        <v>1</v>
      </c>
      <c r="BC60">
        <v>6.53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174</v>
      </c>
      <c r="BM60">
        <v>15001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105</v>
      </c>
      <c r="CA60">
        <v>55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ref="CP60:CP78" si="80">(P60+Q60+S60)</f>
        <v>61.05</v>
      </c>
      <c r="CQ60">
        <f t="shared" ref="CQ60:CQ78" si="81">AC60*BC60</f>
        <v>103.82700000000001</v>
      </c>
      <c r="CR60">
        <f t="shared" ref="CR60:CR78" si="82">AD60*BB60</f>
        <v>0</v>
      </c>
      <c r="CS60">
        <f t="shared" ref="CS60:CS78" si="83">AE60*BS60</f>
        <v>0</v>
      </c>
      <c r="CT60">
        <f t="shared" ref="CT60:CT78" si="84">AF60*BA60</f>
        <v>0</v>
      </c>
      <c r="CU60">
        <f t="shared" ref="CU60:CU78" si="85">AG60</f>
        <v>0</v>
      </c>
      <c r="CV60">
        <f t="shared" ref="CV60:CV78" si="86">AH60</f>
        <v>0</v>
      </c>
      <c r="CW60">
        <f t="shared" ref="CW60:CW78" si="87">AI60</f>
        <v>0</v>
      </c>
      <c r="CX60">
        <f t="shared" ref="CX60:CX78" si="88">AJ60</f>
        <v>0</v>
      </c>
      <c r="CY60">
        <f t="shared" ref="CY60:CY78" si="89">(((S60+R60)*AT60)/100)</f>
        <v>0</v>
      </c>
      <c r="CZ60">
        <f t="shared" ref="CZ60:CZ78" si="90"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1009</v>
      </c>
      <c r="DV60" t="s">
        <v>173</v>
      </c>
      <c r="DW60" t="s">
        <v>173</v>
      </c>
      <c r="DX60">
        <v>1</v>
      </c>
      <c r="EE60">
        <v>39174529</v>
      </c>
      <c r="EF60">
        <v>2</v>
      </c>
      <c r="EG60" t="s">
        <v>18</v>
      </c>
      <c r="EH60">
        <v>0</v>
      </c>
      <c r="EI60" t="s">
        <v>3</v>
      </c>
      <c r="EJ60">
        <v>1</v>
      </c>
      <c r="EK60">
        <v>15001</v>
      </c>
      <c r="EL60" t="s">
        <v>139</v>
      </c>
      <c r="EM60" t="s">
        <v>140</v>
      </c>
      <c r="EO60" t="s">
        <v>3</v>
      </c>
      <c r="EQ60">
        <v>0</v>
      </c>
      <c r="ER60">
        <v>15.9</v>
      </c>
      <c r="ES60">
        <v>15.9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78" si="91">ROUND(IF(AND(BH60=3,BI60=3),P60,0),2)</f>
        <v>0</v>
      </c>
      <c r="FS60">
        <v>0</v>
      </c>
      <c r="FT60" t="s">
        <v>21</v>
      </c>
      <c r="FU60" t="s">
        <v>22</v>
      </c>
      <c r="FX60">
        <v>94.5</v>
      </c>
      <c r="FY60">
        <v>46.75</v>
      </c>
      <c r="GA60" t="s">
        <v>3</v>
      </c>
      <c r="GD60">
        <v>0</v>
      </c>
      <c r="GF60">
        <v>1104462431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78" si="92">ROUND(IF(AND(BH60=3,BI60=3,FS60&lt;&gt;0),P60,0),2)</f>
        <v>0</v>
      </c>
      <c r="GM60">
        <f t="shared" ref="GM60:GM78" si="93">ROUND(O60+X60+Y60+GK60,2)+GX60</f>
        <v>61.05</v>
      </c>
      <c r="GN60">
        <f t="shared" ref="GN60:GN78" si="94">IF(OR(BI60=0,BI60=1),ROUND(O60+X60+Y60+GK60,2),0)</f>
        <v>61.05</v>
      </c>
      <c r="GO60">
        <f t="shared" ref="GO60:GO78" si="95">IF(BI60=2,ROUND(O60+X60+Y60+GK60,2),0)</f>
        <v>0</v>
      </c>
      <c r="GP60">
        <f t="shared" ref="GP60:GP78" si="96"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 t="shared" ref="GV60:GV78" si="97">ROUND(GT60,2)</f>
        <v>0</v>
      </c>
      <c r="GW60">
        <v>1</v>
      </c>
      <c r="GX60">
        <f t="shared" ref="GX60:GX78" si="98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17</v>
      </c>
      <c r="B61">
        <v>1</v>
      </c>
      <c r="C61">
        <f>ROW(SmtRes!A100)</f>
        <v>100</v>
      </c>
      <c r="D61">
        <f>ROW(EtalonRes!A99)</f>
        <v>99</v>
      </c>
      <c r="E61" t="s">
        <v>175</v>
      </c>
      <c r="F61" t="s">
        <v>176</v>
      </c>
      <c r="G61" t="s">
        <v>177</v>
      </c>
      <c r="H61" t="s">
        <v>30</v>
      </c>
      <c r="I61">
        <f>ROUND(21.28/100,9)</f>
        <v>0.21279999999999999</v>
      </c>
      <c r="J61">
        <v>0</v>
      </c>
      <c r="O61">
        <f t="shared" si="66"/>
        <v>141.35</v>
      </c>
      <c r="P61">
        <f t="shared" si="67"/>
        <v>50.03</v>
      </c>
      <c r="Q61">
        <f t="shared" si="68"/>
        <v>0</v>
      </c>
      <c r="R61">
        <f t="shared" si="69"/>
        <v>0</v>
      </c>
      <c r="S61">
        <f t="shared" si="70"/>
        <v>91.32</v>
      </c>
      <c r="T61">
        <f t="shared" si="71"/>
        <v>0</v>
      </c>
      <c r="U61">
        <f t="shared" si="72"/>
        <v>1.6396239999999997</v>
      </c>
      <c r="V61">
        <f t="shared" si="73"/>
        <v>0</v>
      </c>
      <c r="W61">
        <f t="shared" si="74"/>
        <v>0</v>
      </c>
      <c r="X61">
        <f t="shared" si="75"/>
        <v>96.8</v>
      </c>
      <c r="Y61">
        <f t="shared" si="76"/>
        <v>49.31</v>
      </c>
      <c r="AA61">
        <v>39083528</v>
      </c>
      <c r="AB61">
        <f t="shared" si="77"/>
        <v>101.72</v>
      </c>
      <c r="AC61">
        <f t="shared" si="33"/>
        <v>36</v>
      </c>
      <c r="AD61">
        <f>ROUND(((((ET61*1.25))-((EU61*1.25)))+AE61),2)</f>
        <v>0</v>
      </c>
      <c r="AE61">
        <f>ROUND(((EU61*1.25)),2)</f>
        <v>0</v>
      </c>
      <c r="AF61">
        <f>ROUND(((EV61*1.15)),2)</f>
        <v>65.72</v>
      </c>
      <c r="AG61">
        <f t="shared" si="78"/>
        <v>0</v>
      </c>
      <c r="AH61">
        <f>((EW61*1.15))</f>
        <v>7.7049999999999992</v>
      </c>
      <c r="AI61">
        <f>((EX61*1.25))</f>
        <v>0</v>
      </c>
      <c r="AJ61">
        <f t="shared" si="79"/>
        <v>0</v>
      </c>
      <c r="AK61">
        <v>93.15</v>
      </c>
      <c r="AL61">
        <v>36</v>
      </c>
      <c r="AM61">
        <v>0</v>
      </c>
      <c r="AN61">
        <v>0</v>
      </c>
      <c r="AO61">
        <v>57.15</v>
      </c>
      <c r="AP61">
        <v>0</v>
      </c>
      <c r="AQ61">
        <v>6.7</v>
      </c>
      <c r="AR61">
        <v>0</v>
      </c>
      <c r="AS61">
        <v>0</v>
      </c>
      <c r="AT61">
        <v>106</v>
      </c>
      <c r="AU61">
        <v>54</v>
      </c>
      <c r="AV61">
        <v>1</v>
      </c>
      <c r="AW61">
        <v>1</v>
      </c>
      <c r="AZ61">
        <v>6.53</v>
      </c>
      <c r="BA61">
        <v>6.53</v>
      </c>
      <c r="BB61">
        <v>6.53</v>
      </c>
      <c r="BC61">
        <v>6.53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178</v>
      </c>
      <c r="BM61">
        <v>10001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6.53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118</v>
      </c>
      <c r="CA61">
        <v>63</v>
      </c>
      <c r="CF61">
        <v>0</v>
      </c>
      <c r="CG61">
        <v>0</v>
      </c>
      <c r="CM61">
        <v>0</v>
      </c>
      <c r="CN61" t="s">
        <v>1353</v>
      </c>
      <c r="CO61">
        <v>0</v>
      </c>
      <c r="CP61">
        <f t="shared" si="80"/>
        <v>141.35</v>
      </c>
      <c r="CQ61">
        <f t="shared" si="81"/>
        <v>235.08</v>
      </c>
      <c r="CR61">
        <f t="shared" si="82"/>
        <v>0</v>
      </c>
      <c r="CS61">
        <f t="shared" si="83"/>
        <v>0</v>
      </c>
      <c r="CT61">
        <f t="shared" si="84"/>
        <v>429.15160000000003</v>
      </c>
      <c r="CU61">
        <f t="shared" si="85"/>
        <v>0</v>
      </c>
      <c r="CV61">
        <f t="shared" si="86"/>
        <v>7.7049999999999992</v>
      </c>
      <c r="CW61">
        <f t="shared" si="87"/>
        <v>0</v>
      </c>
      <c r="CX61">
        <f t="shared" si="88"/>
        <v>0</v>
      </c>
      <c r="CY61">
        <f t="shared" si="89"/>
        <v>96.799199999999999</v>
      </c>
      <c r="CZ61">
        <f t="shared" si="90"/>
        <v>49.312799999999996</v>
      </c>
      <c r="DC61" t="s">
        <v>3</v>
      </c>
      <c r="DD61" t="s">
        <v>3</v>
      </c>
      <c r="DE61" t="s">
        <v>75</v>
      </c>
      <c r="DF61" t="s">
        <v>75</v>
      </c>
      <c r="DG61" t="s">
        <v>76</v>
      </c>
      <c r="DH61" t="s">
        <v>3</v>
      </c>
      <c r="DI61" t="s">
        <v>76</v>
      </c>
      <c r="DJ61" t="s">
        <v>75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30</v>
      </c>
      <c r="DW61" t="s">
        <v>30</v>
      </c>
      <c r="DX61">
        <v>100</v>
      </c>
      <c r="EE61">
        <v>39174503</v>
      </c>
      <c r="EF61">
        <v>2</v>
      </c>
      <c r="EG61" t="s">
        <v>18</v>
      </c>
      <c r="EH61">
        <v>0</v>
      </c>
      <c r="EI61" t="s">
        <v>3</v>
      </c>
      <c r="EJ61">
        <v>1</v>
      </c>
      <c r="EK61">
        <v>10001</v>
      </c>
      <c r="EL61" t="s">
        <v>84</v>
      </c>
      <c r="EM61" t="s">
        <v>85</v>
      </c>
      <c r="EO61" t="s">
        <v>79</v>
      </c>
      <c r="EQ61">
        <v>0</v>
      </c>
      <c r="ER61">
        <v>93.15</v>
      </c>
      <c r="ES61">
        <v>36</v>
      </c>
      <c r="ET61">
        <v>0</v>
      </c>
      <c r="EU61">
        <v>0</v>
      </c>
      <c r="EV61">
        <v>57.15</v>
      </c>
      <c r="EW61">
        <v>6.7</v>
      </c>
      <c r="EX61">
        <v>0</v>
      </c>
      <c r="EY61">
        <v>0</v>
      </c>
      <c r="FQ61">
        <v>0</v>
      </c>
      <c r="FR61">
        <f t="shared" si="91"/>
        <v>0</v>
      </c>
      <c r="FS61">
        <v>0</v>
      </c>
      <c r="FT61" t="s">
        <v>21</v>
      </c>
      <c r="FU61" t="s">
        <v>22</v>
      </c>
      <c r="FX61">
        <v>106.2</v>
      </c>
      <c r="FY61">
        <v>53.55</v>
      </c>
      <c r="GA61" t="s">
        <v>3</v>
      </c>
      <c r="GD61">
        <v>0</v>
      </c>
      <c r="GF61">
        <v>-1862938563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2"/>
        <v>0</v>
      </c>
      <c r="GM61">
        <f t="shared" si="93"/>
        <v>287.45999999999998</v>
      </c>
      <c r="GN61">
        <f t="shared" si="94"/>
        <v>287.45999999999998</v>
      </c>
      <c r="GO61">
        <f t="shared" si="95"/>
        <v>0</v>
      </c>
      <c r="GP61">
        <f t="shared" si="96"/>
        <v>0</v>
      </c>
      <c r="GR61">
        <v>0</v>
      </c>
      <c r="GS61">
        <v>3</v>
      </c>
      <c r="GT61">
        <v>0</v>
      </c>
      <c r="GU61" t="s">
        <v>3</v>
      </c>
      <c r="GV61">
        <f t="shared" si="97"/>
        <v>0</v>
      </c>
      <c r="GW61">
        <v>1</v>
      </c>
      <c r="GX61">
        <f t="shared" si="98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99</v>
      </c>
      <c r="E62" t="s">
        <v>179</v>
      </c>
      <c r="F62" t="s">
        <v>180</v>
      </c>
      <c r="G62" t="s">
        <v>181</v>
      </c>
      <c r="H62" t="s">
        <v>182</v>
      </c>
      <c r="I62">
        <f>I61*J62</f>
        <v>21.28</v>
      </c>
      <c r="J62">
        <v>100.00000000000001</v>
      </c>
      <c r="O62">
        <f t="shared" si="66"/>
        <v>3557.34</v>
      </c>
      <c r="P62">
        <f t="shared" si="67"/>
        <v>3557.34</v>
      </c>
      <c r="Q62">
        <f t="shared" si="68"/>
        <v>0</v>
      </c>
      <c r="R62">
        <f t="shared" si="69"/>
        <v>0</v>
      </c>
      <c r="S62">
        <f t="shared" si="70"/>
        <v>0</v>
      </c>
      <c r="T62">
        <f t="shared" si="71"/>
        <v>0</v>
      </c>
      <c r="U62">
        <f t="shared" si="72"/>
        <v>0</v>
      </c>
      <c r="V62">
        <f t="shared" si="73"/>
        <v>0</v>
      </c>
      <c r="W62">
        <f t="shared" si="74"/>
        <v>0</v>
      </c>
      <c r="X62">
        <f t="shared" si="75"/>
        <v>0</v>
      </c>
      <c r="Y62">
        <f t="shared" si="76"/>
        <v>0</v>
      </c>
      <c r="AA62">
        <v>39083528</v>
      </c>
      <c r="AB62">
        <f t="shared" si="77"/>
        <v>25.6</v>
      </c>
      <c r="AC62">
        <f t="shared" si="33"/>
        <v>25.6</v>
      </c>
      <c r="AD62">
        <f>ROUND((((ET62)-(EU62))+AE62),2)</f>
        <v>0</v>
      </c>
      <c r="AE62">
        <f>ROUND((EU62),2)</f>
        <v>0</v>
      </c>
      <c r="AF62">
        <f>ROUND((EV62),2)</f>
        <v>0</v>
      </c>
      <c r="AG62">
        <f t="shared" si="78"/>
        <v>0</v>
      </c>
      <c r="AH62">
        <f>(EW62)</f>
        <v>0</v>
      </c>
      <c r="AI62">
        <f>(EX62)</f>
        <v>0</v>
      </c>
      <c r="AJ62">
        <f t="shared" si="79"/>
        <v>0</v>
      </c>
      <c r="AK62">
        <v>25.6</v>
      </c>
      <c r="AL62">
        <v>25.6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6.53</v>
      </c>
      <c r="BA62">
        <v>1</v>
      </c>
      <c r="BB62">
        <v>1</v>
      </c>
      <c r="BC62">
        <v>6.53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183</v>
      </c>
      <c r="BM62">
        <v>15001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80"/>
        <v>3557.34</v>
      </c>
      <c r="CQ62">
        <f t="shared" si="81"/>
        <v>167.16800000000001</v>
      </c>
      <c r="CR62">
        <f t="shared" si="82"/>
        <v>0</v>
      </c>
      <c r="CS62">
        <f t="shared" si="83"/>
        <v>0</v>
      </c>
      <c r="CT62">
        <f t="shared" si="84"/>
        <v>0</v>
      </c>
      <c r="CU62">
        <f t="shared" si="85"/>
        <v>0</v>
      </c>
      <c r="CV62">
        <f t="shared" si="86"/>
        <v>0</v>
      </c>
      <c r="CW62">
        <f t="shared" si="87"/>
        <v>0</v>
      </c>
      <c r="CX62">
        <f t="shared" si="88"/>
        <v>0</v>
      </c>
      <c r="CY62">
        <f t="shared" si="89"/>
        <v>0</v>
      </c>
      <c r="CZ62">
        <f t="shared" si="90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1003</v>
      </c>
      <c r="DV62" t="s">
        <v>182</v>
      </c>
      <c r="DW62" t="s">
        <v>182</v>
      </c>
      <c r="DX62">
        <v>10</v>
      </c>
      <c r="EE62">
        <v>39174529</v>
      </c>
      <c r="EF62">
        <v>2</v>
      </c>
      <c r="EG62" t="s">
        <v>18</v>
      </c>
      <c r="EH62">
        <v>0</v>
      </c>
      <c r="EI62" t="s">
        <v>3</v>
      </c>
      <c r="EJ62">
        <v>1</v>
      </c>
      <c r="EK62">
        <v>15001</v>
      </c>
      <c r="EL62" t="s">
        <v>139</v>
      </c>
      <c r="EM62" t="s">
        <v>140</v>
      </c>
      <c r="EO62" t="s">
        <v>3</v>
      </c>
      <c r="EQ62">
        <v>0</v>
      </c>
      <c r="ER62">
        <v>25.6</v>
      </c>
      <c r="ES62">
        <v>25.6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1"/>
        <v>0</v>
      </c>
      <c r="FS62">
        <v>0</v>
      </c>
      <c r="FT62" t="s">
        <v>21</v>
      </c>
      <c r="FU62" t="s">
        <v>22</v>
      </c>
      <c r="FX62">
        <v>94.5</v>
      </c>
      <c r="FY62">
        <v>46.75</v>
      </c>
      <c r="GA62" t="s">
        <v>3</v>
      </c>
      <c r="GD62">
        <v>0</v>
      </c>
      <c r="GF62">
        <v>189188006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2"/>
        <v>0</v>
      </c>
      <c r="GM62">
        <f t="shared" si="93"/>
        <v>3557.34</v>
      </c>
      <c r="GN62">
        <f t="shared" si="94"/>
        <v>3557.34</v>
      </c>
      <c r="GO62">
        <f t="shared" si="95"/>
        <v>0</v>
      </c>
      <c r="GP62">
        <f t="shared" si="96"/>
        <v>0</v>
      </c>
      <c r="GR62">
        <v>0</v>
      </c>
      <c r="GS62">
        <v>3</v>
      </c>
      <c r="GT62">
        <v>0</v>
      </c>
      <c r="GU62" t="s">
        <v>3</v>
      </c>
      <c r="GV62">
        <f t="shared" si="97"/>
        <v>0</v>
      </c>
      <c r="GW62">
        <v>1</v>
      </c>
      <c r="GX62">
        <f t="shared" si="98"/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ROW(SmtRes!A110)</f>
        <v>110</v>
      </c>
      <c r="D63">
        <f>ROW(EtalonRes!A109)</f>
        <v>109</v>
      </c>
      <c r="E63" t="s">
        <v>184</v>
      </c>
      <c r="F63" t="s">
        <v>185</v>
      </c>
      <c r="G63" t="s">
        <v>186</v>
      </c>
      <c r="H63" t="s">
        <v>16</v>
      </c>
      <c r="I63">
        <f>ROUND(210.8/100,9)</f>
        <v>2.1080000000000001</v>
      </c>
      <c r="J63">
        <v>0</v>
      </c>
      <c r="O63">
        <f t="shared" si="66"/>
        <v>44211.06</v>
      </c>
      <c r="P63">
        <f t="shared" si="67"/>
        <v>10564.96</v>
      </c>
      <c r="Q63">
        <f t="shared" si="68"/>
        <v>513.16999999999996</v>
      </c>
      <c r="R63">
        <f t="shared" si="69"/>
        <v>196.84</v>
      </c>
      <c r="S63">
        <f t="shared" si="70"/>
        <v>33132.93</v>
      </c>
      <c r="T63">
        <f t="shared" si="71"/>
        <v>0</v>
      </c>
      <c r="U63">
        <f t="shared" si="72"/>
        <v>552.71759999999995</v>
      </c>
      <c r="V63">
        <f t="shared" si="73"/>
        <v>2.2661000000000002</v>
      </c>
      <c r="W63">
        <f t="shared" si="74"/>
        <v>0</v>
      </c>
      <c r="X63">
        <f t="shared" si="75"/>
        <v>31663.279999999999</v>
      </c>
      <c r="Y63">
        <f t="shared" si="76"/>
        <v>15664.99</v>
      </c>
      <c r="AA63">
        <v>39083528</v>
      </c>
      <c r="AB63">
        <f t="shared" si="77"/>
        <v>3211.79</v>
      </c>
      <c r="AC63">
        <f t="shared" si="33"/>
        <v>767.51</v>
      </c>
      <c r="AD63">
        <f>ROUND(((((ET63*1.25))-((EU63*1.25)))+AE63),2)</f>
        <v>37.28</v>
      </c>
      <c r="AE63">
        <f>ROUND(((EU63*1.25)),2)</f>
        <v>14.3</v>
      </c>
      <c r="AF63">
        <f>ROUND(((EV63*1.15)),2)</f>
        <v>2407</v>
      </c>
      <c r="AG63">
        <f t="shared" si="78"/>
        <v>0</v>
      </c>
      <c r="AH63">
        <f>((EW63*1.15))</f>
        <v>262.2</v>
      </c>
      <c r="AI63">
        <f>((EX63*1.25))</f>
        <v>1.075</v>
      </c>
      <c r="AJ63">
        <f t="shared" si="79"/>
        <v>0</v>
      </c>
      <c r="AK63">
        <v>2890.37</v>
      </c>
      <c r="AL63">
        <v>767.51</v>
      </c>
      <c r="AM63">
        <v>29.82</v>
      </c>
      <c r="AN63">
        <v>11.44</v>
      </c>
      <c r="AO63">
        <v>2093.04</v>
      </c>
      <c r="AP63">
        <v>0</v>
      </c>
      <c r="AQ63">
        <v>228</v>
      </c>
      <c r="AR63">
        <v>0.86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6.53</v>
      </c>
      <c r="BA63">
        <v>6.53</v>
      </c>
      <c r="BB63">
        <v>6.53</v>
      </c>
      <c r="BC63">
        <v>6.53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187</v>
      </c>
      <c r="BM63">
        <v>15001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6.53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1353</v>
      </c>
      <c r="CO63">
        <v>0</v>
      </c>
      <c r="CP63">
        <f t="shared" si="80"/>
        <v>44211.06</v>
      </c>
      <c r="CQ63">
        <f t="shared" si="81"/>
        <v>5011.8402999999998</v>
      </c>
      <c r="CR63">
        <f t="shared" si="82"/>
        <v>243.43840000000003</v>
      </c>
      <c r="CS63">
        <f t="shared" si="83"/>
        <v>93.379000000000005</v>
      </c>
      <c r="CT63">
        <f t="shared" si="84"/>
        <v>15717.710000000001</v>
      </c>
      <c r="CU63">
        <f t="shared" si="85"/>
        <v>0</v>
      </c>
      <c r="CV63">
        <f t="shared" si="86"/>
        <v>262.2</v>
      </c>
      <c r="CW63">
        <f t="shared" si="87"/>
        <v>1.075</v>
      </c>
      <c r="CX63">
        <f t="shared" si="88"/>
        <v>0</v>
      </c>
      <c r="CY63">
        <f t="shared" si="89"/>
        <v>31663.281499999997</v>
      </c>
      <c r="CZ63">
        <f t="shared" si="90"/>
        <v>15664.991899999999</v>
      </c>
      <c r="DC63" t="s">
        <v>3</v>
      </c>
      <c r="DD63" t="s">
        <v>3</v>
      </c>
      <c r="DE63" t="s">
        <v>75</v>
      </c>
      <c r="DF63" t="s">
        <v>75</v>
      </c>
      <c r="DG63" t="s">
        <v>76</v>
      </c>
      <c r="DH63" t="s">
        <v>3</v>
      </c>
      <c r="DI63" t="s">
        <v>76</v>
      </c>
      <c r="DJ63" t="s">
        <v>75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16</v>
      </c>
      <c r="DW63" t="s">
        <v>16</v>
      </c>
      <c r="DX63">
        <v>100</v>
      </c>
      <c r="EE63">
        <v>39174529</v>
      </c>
      <c r="EF63">
        <v>2</v>
      </c>
      <c r="EG63" t="s">
        <v>18</v>
      </c>
      <c r="EH63">
        <v>0</v>
      </c>
      <c r="EI63" t="s">
        <v>3</v>
      </c>
      <c r="EJ63">
        <v>1</v>
      </c>
      <c r="EK63">
        <v>15001</v>
      </c>
      <c r="EL63" t="s">
        <v>139</v>
      </c>
      <c r="EM63" t="s">
        <v>140</v>
      </c>
      <c r="EO63" t="s">
        <v>79</v>
      </c>
      <c r="EQ63">
        <v>0</v>
      </c>
      <c r="ER63">
        <v>2890.37</v>
      </c>
      <c r="ES63">
        <v>767.51</v>
      </c>
      <c r="ET63">
        <v>29.82</v>
      </c>
      <c r="EU63">
        <v>11.44</v>
      </c>
      <c r="EV63">
        <v>2093.04</v>
      </c>
      <c r="EW63">
        <v>228</v>
      </c>
      <c r="EX63">
        <v>0.86</v>
      </c>
      <c r="EY63">
        <v>0</v>
      </c>
      <c r="FQ63">
        <v>0</v>
      </c>
      <c r="FR63">
        <f t="shared" si="91"/>
        <v>0</v>
      </c>
      <c r="FS63">
        <v>0</v>
      </c>
      <c r="FT63" t="s">
        <v>21</v>
      </c>
      <c r="FU63" t="s">
        <v>22</v>
      </c>
      <c r="FX63">
        <v>94.5</v>
      </c>
      <c r="FY63">
        <v>46.75</v>
      </c>
      <c r="GA63" t="s">
        <v>3</v>
      </c>
      <c r="GD63">
        <v>0</v>
      </c>
      <c r="GF63">
        <v>-1551800524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2"/>
        <v>0</v>
      </c>
      <c r="GM63">
        <f t="shared" si="93"/>
        <v>91539.33</v>
      </c>
      <c r="GN63">
        <f t="shared" si="94"/>
        <v>91539.33</v>
      </c>
      <c r="GO63">
        <f t="shared" si="95"/>
        <v>0</v>
      </c>
      <c r="GP63">
        <f t="shared" si="96"/>
        <v>0</v>
      </c>
      <c r="GR63">
        <v>0</v>
      </c>
      <c r="GS63">
        <v>3</v>
      </c>
      <c r="GT63">
        <v>0</v>
      </c>
      <c r="GU63" t="s">
        <v>3</v>
      </c>
      <c r="GV63">
        <f t="shared" si="97"/>
        <v>0</v>
      </c>
      <c r="GW63">
        <v>1</v>
      </c>
      <c r="GX63">
        <f t="shared" si="98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110</v>
      </c>
      <c r="E64" t="s">
        <v>188</v>
      </c>
      <c r="F64" t="s">
        <v>189</v>
      </c>
      <c r="G64" t="s">
        <v>190</v>
      </c>
      <c r="H64" t="s">
        <v>73</v>
      </c>
      <c r="I64">
        <f>I63*J64</f>
        <v>210.8</v>
      </c>
      <c r="J64">
        <v>100</v>
      </c>
      <c r="O64">
        <f t="shared" si="66"/>
        <v>148829.76999999999</v>
      </c>
      <c r="P64">
        <f t="shared" si="67"/>
        <v>148829.76999999999</v>
      </c>
      <c r="Q64">
        <f t="shared" si="68"/>
        <v>0</v>
      </c>
      <c r="R64">
        <f t="shared" si="69"/>
        <v>0</v>
      </c>
      <c r="S64">
        <f t="shared" si="70"/>
        <v>0</v>
      </c>
      <c r="T64">
        <f t="shared" si="71"/>
        <v>0</v>
      </c>
      <c r="U64">
        <f t="shared" si="72"/>
        <v>0</v>
      </c>
      <c r="V64">
        <f t="shared" si="73"/>
        <v>0</v>
      </c>
      <c r="W64">
        <f t="shared" si="74"/>
        <v>0</v>
      </c>
      <c r="X64">
        <f t="shared" si="75"/>
        <v>0</v>
      </c>
      <c r="Y64">
        <f t="shared" si="76"/>
        <v>0</v>
      </c>
      <c r="AA64">
        <v>39083528</v>
      </c>
      <c r="AB64">
        <f t="shared" si="77"/>
        <v>108.12</v>
      </c>
      <c r="AC64">
        <f t="shared" si="33"/>
        <v>108.12</v>
      </c>
      <c r="AD64">
        <f>ROUND((((ET64)-(EU64))+AE64),2)</f>
        <v>0</v>
      </c>
      <c r="AE64">
        <f>ROUND((EU64),2)</f>
        <v>0</v>
      </c>
      <c r="AF64">
        <f>ROUND((EV64),2)</f>
        <v>0</v>
      </c>
      <c r="AG64">
        <f t="shared" si="78"/>
        <v>0</v>
      </c>
      <c r="AH64">
        <f>(EW64)</f>
        <v>0</v>
      </c>
      <c r="AI64">
        <f>(EX64)</f>
        <v>0</v>
      </c>
      <c r="AJ64">
        <f t="shared" si="79"/>
        <v>0</v>
      </c>
      <c r="AK64">
        <v>108.12</v>
      </c>
      <c r="AL64">
        <v>108.12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95</v>
      </c>
      <c r="AU64">
        <v>47</v>
      </c>
      <c r="AV64">
        <v>1</v>
      </c>
      <c r="AW64">
        <v>1</v>
      </c>
      <c r="AZ64">
        <v>6.53</v>
      </c>
      <c r="BA64">
        <v>1</v>
      </c>
      <c r="BB64">
        <v>1</v>
      </c>
      <c r="BC64">
        <v>6.53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191</v>
      </c>
      <c r="BM64">
        <v>15001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105</v>
      </c>
      <c r="CA64">
        <v>55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80"/>
        <v>148829.76999999999</v>
      </c>
      <c r="CQ64">
        <f t="shared" si="81"/>
        <v>706.0236000000001</v>
      </c>
      <c r="CR64">
        <f t="shared" si="82"/>
        <v>0</v>
      </c>
      <c r="CS64">
        <f t="shared" si="83"/>
        <v>0</v>
      </c>
      <c r="CT64">
        <f t="shared" si="84"/>
        <v>0</v>
      </c>
      <c r="CU64">
        <f t="shared" si="85"/>
        <v>0</v>
      </c>
      <c r="CV64">
        <f t="shared" si="86"/>
        <v>0</v>
      </c>
      <c r="CW64">
        <f t="shared" si="87"/>
        <v>0</v>
      </c>
      <c r="CX64">
        <f t="shared" si="88"/>
        <v>0</v>
      </c>
      <c r="CY64">
        <f t="shared" si="89"/>
        <v>0</v>
      </c>
      <c r="CZ64">
        <f t="shared" si="90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73</v>
      </c>
      <c r="DW64" t="s">
        <v>73</v>
      </c>
      <c r="DX64">
        <v>1</v>
      </c>
      <c r="EE64">
        <v>39174529</v>
      </c>
      <c r="EF64">
        <v>2</v>
      </c>
      <c r="EG64" t="s">
        <v>18</v>
      </c>
      <c r="EH64">
        <v>0</v>
      </c>
      <c r="EI64" t="s">
        <v>3</v>
      </c>
      <c r="EJ64">
        <v>1</v>
      </c>
      <c r="EK64">
        <v>15001</v>
      </c>
      <c r="EL64" t="s">
        <v>139</v>
      </c>
      <c r="EM64" t="s">
        <v>140</v>
      </c>
      <c r="EO64" t="s">
        <v>3</v>
      </c>
      <c r="EQ64">
        <v>0</v>
      </c>
      <c r="ER64">
        <v>108.12</v>
      </c>
      <c r="ES64">
        <v>108.12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1"/>
        <v>0</v>
      </c>
      <c r="FS64">
        <v>0</v>
      </c>
      <c r="FT64" t="s">
        <v>21</v>
      </c>
      <c r="FU64" t="s">
        <v>22</v>
      </c>
      <c r="FX64">
        <v>94.5</v>
      </c>
      <c r="FY64">
        <v>46.75</v>
      </c>
      <c r="GA64" t="s">
        <v>3</v>
      </c>
      <c r="GD64">
        <v>0</v>
      </c>
      <c r="GF64">
        <v>1502988201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2"/>
        <v>0</v>
      </c>
      <c r="GM64">
        <f t="shared" si="93"/>
        <v>148829.76999999999</v>
      </c>
      <c r="GN64">
        <f t="shared" si="94"/>
        <v>148829.76999999999</v>
      </c>
      <c r="GO64">
        <f t="shared" si="95"/>
        <v>0</v>
      </c>
      <c r="GP64">
        <f t="shared" si="96"/>
        <v>0</v>
      </c>
      <c r="GR64">
        <v>0</v>
      </c>
      <c r="GS64">
        <v>3</v>
      </c>
      <c r="GT64">
        <v>0</v>
      </c>
      <c r="GU64" t="s">
        <v>3</v>
      </c>
      <c r="GV64">
        <f t="shared" si="97"/>
        <v>0</v>
      </c>
      <c r="GW64">
        <v>1</v>
      </c>
      <c r="GX64">
        <f t="shared" si="98"/>
        <v>0</v>
      </c>
      <c r="HA64">
        <v>0</v>
      </c>
      <c r="HB64">
        <v>0</v>
      </c>
      <c r="IK64">
        <v>0</v>
      </c>
    </row>
    <row r="65" spans="1:245" x14ac:dyDescent="0.2">
      <c r="A65">
        <v>17</v>
      </c>
      <c r="B65">
        <v>1</v>
      </c>
      <c r="C65">
        <f>ROW(SmtRes!A122)</f>
        <v>122</v>
      </c>
      <c r="D65">
        <f>ROW(EtalonRes!A121)</f>
        <v>121</v>
      </c>
      <c r="E65" t="s">
        <v>192</v>
      </c>
      <c r="F65" t="s">
        <v>193</v>
      </c>
      <c r="G65" t="s">
        <v>194</v>
      </c>
      <c r="H65" t="s">
        <v>16</v>
      </c>
      <c r="I65">
        <f>ROUND(45.48/100,9)</f>
        <v>0.45479999999999998</v>
      </c>
      <c r="J65">
        <v>0</v>
      </c>
      <c r="O65">
        <f t="shared" si="66"/>
        <v>3648.27</v>
      </c>
      <c r="P65">
        <f t="shared" si="67"/>
        <v>2056.9699999999998</v>
      </c>
      <c r="Q65">
        <f t="shared" si="68"/>
        <v>583.6</v>
      </c>
      <c r="R65">
        <f t="shared" si="69"/>
        <v>19.78</v>
      </c>
      <c r="S65">
        <f t="shared" si="70"/>
        <v>1007.7</v>
      </c>
      <c r="T65">
        <f t="shared" si="71"/>
        <v>0</v>
      </c>
      <c r="U65">
        <f t="shared" si="72"/>
        <v>14.105849399999997</v>
      </c>
      <c r="V65">
        <f t="shared" si="73"/>
        <v>0.24445499999999998</v>
      </c>
      <c r="W65">
        <f t="shared" si="74"/>
        <v>0</v>
      </c>
      <c r="X65">
        <f t="shared" si="75"/>
        <v>1140.5</v>
      </c>
      <c r="Y65">
        <f t="shared" si="76"/>
        <v>657.59</v>
      </c>
      <c r="AA65">
        <v>39083528</v>
      </c>
      <c r="AB65">
        <f t="shared" si="77"/>
        <v>1228.44</v>
      </c>
      <c r="AC65">
        <f t="shared" si="33"/>
        <v>692.62</v>
      </c>
      <c r="AD65">
        <f>ROUND(((((ET65*1.25))-((EU65*1.25)))+AE65),2)</f>
        <v>196.51</v>
      </c>
      <c r="AE65">
        <f>ROUND(((EU65*1.25)),2)</f>
        <v>6.66</v>
      </c>
      <c r="AF65">
        <f>ROUND(((EV65*1.15)),2)</f>
        <v>339.31</v>
      </c>
      <c r="AG65">
        <f t="shared" si="78"/>
        <v>0</v>
      </c>
      <c r="AH65">
        <f>((EW65*1.15))</f>
        <v>31.015499999999996</v>
      </c>
      <c r="AI65">
        <f>((EX65*1.25))</f>
        <v>0.53749999999999998</v>
      </c>
      <c r="AJ65">
        <f t="shared" si="79"/>
        <v>0</v>
      </c>
      <c r="AK65">
        <v>1144.8800000000001</v>
      </c>
      <c r="AL65">
        <v>692.62</v>
      </c>
      <c r="AM65">
        <v>157.21</v>
      </c>
      <c r="AN65">
        <v>5.33</v>
      </c>
      <c r="AO65">
        <v>295.05</v>
      </c>
      <c r="AP65">
        <v>0</v>
      </c>
      <c r="AQ65">
        <v>26.97</v>
      </c>
      <c r="AR65">
        <v>0.43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6.53</v>
      </c>
      <c r="BA65">
        <v>6.53</v>
      </c>
      <c r="BB65">
        <v>6.53</v>
      </c>
      <c r="BC65">
        <v>6.53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1</v>
      </c>
      <c r="BJ65" t="s">
        <v>195</v>
      </c>
      <c r="BM65">
        <v>11001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6.53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1353</v>
      </c>
      <c r="CO65">
        <v>0</v>
      </c>
      <c r="CP65">
        <f t="shared" si="80"/>
        <v>3648.2699999999995</v>
      </c>
      <c r="CQ65">
        <f t="shared" si="81"/>
        <v>4522.8086000000003</v>
      </c>
      <c r="CR65">
        <f t="shared" si="82"/>
        <v>1283.2103</v>
      </c>
      <c r="CS65">
        <f t="shared" si="83"/>
        <v>43.489800000000002</v>
      </c>
      <c r="CT65">
        <f t="shared" si="84"/>
        <v>2215.6943000000001</v>
      </c>
      <c r="CU65">
        <f t="shared" si="85"/>
        <v>0</v>
      </c>
      <c r="CV65">
        <f t="shared" si="86"/>
        <v>31.015499999999996</v>
      </c>
      <c r="CW65">
        <f t="shared" si="87"/>
        <v>0.53749999999999998</v>
      </c>
      <c r="CX65">
        <f t="shared" si="88"/>
        <v>0</v>
      </c>
      <c r="CY65">
        <f t="shared" si="89"/>
        <v>1140.5028</v>
      </c>
      <c r="CZ65">
        <f t="shared" si="90"/>
        <v>657.58720000000005</v>
      </c>
      <c r="DC65" t="s">
        <v>3</v>
      </c>
      <c r="DD65" t="s">
        <v>3</v>
      </c>
      <c r="DE65" t="s">
        <v>75</v>
      </c>
      <c r="DF65" t="s">
        <v>75</v>
      </c>
      <c r="DG65" t="s">
        <v>76</v>
      </c>
      <c r="DH65" t="s">
        <v>3</v>
      </c>
      <c r="DI65" t="s">
        <v>76</v>
      </c>
      <c r="DJ65" t="s">
        <v>75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16</v>
      </c>
      <c r="DW65" t="s">
        <v>16</v>
      </c>
      <c r="DX65">
        <v>100</v>
      </c>
      <c r="EE65">
        <v>39174504</v>
      </c>
      <c r="EF65">
        <v>2</v>
      </c>
      <c r="EG65" t="s">
        <v>18</v>
      </c>
      <c r="EH65">
        <v>0</v>
      </c>
      <c r="EI65" t="s">
        <v>3</v>
      </c>
      <c r="EJ65">
        <v>1</v>
      </c>
      <c r="EK65">
        <v>11001</v>
      </c>
      <c r="EL65" t="s">
        <v>59</v>
      </c>
      <c r="EM65" t="s">
        <v>196</v>
      </c>
      <c r="EO65" t="s">
        <v>79</v>
      </c>
      <c r="EQ65">
        <v>0</v>
      </c>
      <c r="ER65">
        <v>1144.8800000000001</v>
      </c>
      <c r="ES65">
        <v>692.62</v>
      </c>
      <c r="ET65">
        <v>157.21</v>
      </c>
      <c r="EU65">
        <v>5.33</v>
      </c>
      <c r="EV65">
        <v>295.05</v>
      </c>
      <c r="EW65">
        <v>26.97</v>
      </c>
      <c r="EX65">
        <v>0.43</v>
      </c>
      <c r="EY65">
        <v>0</v>
      </c>
      <c r="FQ65">
        <v>0</v>
      </c>
      <c r="FR65">
        <f t="shared" si="91"/>
        <v>0</v>
      </c>
      <c r="FS65">
        <v>0</v>
      </c>
      <c r="FT65" t="s">
        <v>21</v>
      </c>
      <c r="FU65" t="s">
        <v>22</v>
      </c>
      <c r="FX65">
        <v>110.7</v>
      </c>
      <c r="FY65">
        <v>63.75</v>
      </c>
      <c r="GA65" t="s">
        <v>3</v>
      </c>
      <c r="GD65">
        <v>0</v>
      </c>
      <c r="GF65">
        <v>1501630268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2"/>
        <v>0</v>
      </c>
      <c r="GM65">
        <f t="shared" si="93"/>
        <v>5446.36</v>
      </c>
      <c r="GN65">
        <f t="shared" si="94"/>
        <v>5446.36</v>
      </c>
      <c r="GO65">
        <f t="shared" si="95"/>
        <v>0</v>
      </c>
      <c r="GP65">
        <f t="shared" si="96"/>
        <v>0</v>
      </c>
      <c r="GR65">
        <v>0</v>
      </c>
      <c r="GS65">
        <v>3</v>
      </c>
      <c r="GT65">
        <v>0</v>
      </c>
      <c r="GU65" t="s">
        <v>3</v>
      </c>
      <c r="GV65">
        <f t="shared" si="97"/>
        <v>0</v>
      </c>
      <c r="GW65">
        <v>1</v>
      </c>
      <c r="GX65">
        <f t="shared" si="98"/>
        <v>0</v>
      </c>
      <c r="HA65">
        <v>0</v>
      </c>
      <c r="HB65">
        <v>0</v>
      </c>
      <c r="IK65">
        <v>0</v>
      </c>
    </row>
    <row r="66" spans="1:245" x14ac:dyDescent="0.2">
      <c r="A66">
        <v>17</v>
      </c>
      <c r="B66">
        <v>1</v>
      </c>
      <c r="C66">
        <f>ROW(SmtRes!A131)</f>
        <v>131</v>
      </c>
      <c r="D66">
        <f>ROW(EtalonRes!A130)</f>
        <v>130</v>
      </c>
      <c r="E66" t="s">
        <v>197</v>
      </c>
      <c r="F66" t="s">
        <v>198</v>
      </c>
      <c r="G66" t="s">
        <v>199</v>
      </c>
      <c r="H66" t="s">
        <v>16</v>
      </c>
      <c r="I66">
        <f>ROUND(45.48/100,9)</f>
        <v>0.45479999999999998</v>
      </c>
      <c r="J66">
        <v>0</v>
      </c>
      <c r="O66">
        <f t="shared" si="66"/>
        <v>1103.72</v>
      </c>
      <c r="P66">
        <f t="shared" si="67"/>
        <v>463.03</v>
      </c>
      <c r="Q66">
        <f t="shared" si="68"/>
        <v>300.7</v>
      </c>
      <c r="R66">
        <f t="shared" si="69"/>
        <v>11.02</v>
      </c>
      <c r="S66">
        <f t="shared" si="70"/>
        <v>339.99</v>
      </c>
      <c r="T66">
        <f t="shared" si="71"/>
        <v>0</v>
      </c>
      <c r="U66">
        <f t="shared" si="72"/>
        <v>4.7594819999999993</v>
      </c>
      <c r="V66">
        <f t="shared" si="73"/>
        <v>0.13643999999999998</v>
      </c>
      <c r="W66">
        <f t="shared" si="74"/>
        <v>0</v>
      </c>
      <c r="X66">
        <f t="shared" si="75"/>
        <v>389.62</v>
      </c>
      <c r="Y66">
        <f t="shared" si="76"/>
        <v>224.65</v>
      </c>
      <c r="AA66">
        <v>39083528</v>
      </c>
      <c r="AB66">
        <f t="shared" si="77"/>
        <v>371.64</v>
      </c>
      <c r="AC66">
        <f t="shared" si="33"/>
        <v>155.91</v>
      </c>
      <c r="AD66">
        <f>ROUND(((((ET66*1.25))-((EU66*1.25)))+AE66),2)</f>
        <v>101.25</v>
      </c>
      <c r="AE66">
        <f>ROUND(((EU66*1.25)),2)</f>
        <v>3.71</v>
      </c>
      <c r="AF66">
        <f>ROUND(((EV66*1.15)),2)</f>
        <v>114.48</v>
      </c>
      <c r="AG66">
        <f t="shared" si="78"/>
        <v>0</v>
      </c>
      <c r="AH66">
        <f>((EW66*1.15))</f>
        <v>10.464999999999998</v>
      </c>
      <c r="AI66">
        <f>((EX66*1.25))</f>
        <v>0.3</v>
      </c>
      <c r="AJ66">
        <f t="shared" si="79"/>
        <v>0</v>
      </c>
      <c r="AK66">
        <v>336.46</v>
      </c>
      <c r="AL66">
        <v>155.91</v>
      </c>
      <c r="AM66">
        <v>81</v>
      </c>
      <c r="AN66">
        <v>2.97</v>
      </c>
      <c r="AO66">
        <v>99.55</v>
      </c>
      <c r="AP66">
        <v>0</v>
      </c>
      <c r="AQ66">
        <v>9.1</v>
      </c>
      <c r="AR66">
        <v>0.24</v>
      </c>
      <c r="AS66">
        <v>0</v>
      </c>
      <c r="AT66">
        <v>111</v>
      </c>
      <c r="AU66">
        <v>64</v>
      </c>
      <c r="AV66">
        <v>1</v>
      </c>
      <c r="AW66">
        <v>1</v>
      </c>
      <c r="AZ66">
        <v>6.53</v>
      </c>
      <c r="BA66">
        <v>6.53</v>
      </c>
      <c r="BB66">
        <v>6.53</v>
      </c>
      <c r="BC66">
        <v>6.53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200</v>
      </c>
      <c r="BM66">
        <v>11001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6.53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123</v>
      </c>
      <c r="CA66">
        <v>75</v>
      </c>
      <c r="CF66">
        <v>0</v>
      </c>
      <c r="CG66">
        <v>0</v>
      </c>
      <c r="CM66">
        <v>0</v>
      </c>
      <c r="CN66" t="s">
        <v>1353</v>
      </c>
      <c r="CO66">
        <v>0</v>
      </c>
      <c r="CP66">
        <f t="shared" si="80"/>
        <v>1103.72</v>
      </c>
      <c r="CQ66">
        <f t="shared" si="81"/>
        <v>1018.0923</v>
      </c>
      <c r="CR66">
        <f t="shared" si="82"/>
        <v>661.16250000000002</v>
      </c>
      <c r="CS66">
        <f t="shared" si="83"/>
        <v>24.226300000000002</v>
      </c>
      <c r="CT66">
        <f t="shared" si="84"/>
        <v>747.5544000000001</v>
      </c>
      <c r="CU66">
        <f t="shared" si="85"/>
        <v>0</v>
      </c>
      <c r="CV66">
        <f t="shared" si="86"/>
        <v>10.464999999999998</v>
      </c>
      <c r="CW66">
        <f t="shared" si="87"/>
        <v>0.3</v>
      </c>
      <c r="CX66">
        <f t="shared" si="88"/>
        <v>0</v>
      </c>
      <c r="CY66">
        <f t="shared" si="89"/>
        <v>389.62110000000001</v>
      </c>
      <c r="CZ66">
        <f t="shared" si="90"/>
        <v>224.6464</v>
      </c>
      <c r="DC66" t="s">
        <v>3</v>
      </c>
      <c r="DD66" t="s">
        <v>3</v>
      </c>
      <c r="DE66" t="s">
        <v>75</v>
      </c>
      <c r="DF66" t="s">
        <v>75</v>
      </c>
      <c r="DG66" t="s">
        <v>76</v>
      </c>
      <c r="DH66" t="s">
        <v>3</v>
      </c>
      <c r="DI66" t="s">
        <v>76</v>
      </c>
      <c r="DJ66" t="s">
        <v>75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16</v>
      </c>
      <c r="DW66" t="s">
        <v>16</v>
      </c>
      <c r="DX66">
        <v>100</v>
      </c>
      <c r="EE66">
        <v>39174504</v>
      </c>
      <c r="EF66">
        <v>2</v>
      </c>
      <c r="EG66" t="s">
        <v>18</v>
      </c>
      <c r="EH66">
        <v>0</v>
      </c>
      <c r="EI66" t="s">
        <v>3</v>
      </c>
      <c r="EJ66">
        <v>1</v>
      </c>
      <c r="EK66">
        <v>11001</v>
      </c>
      <c r="EL66" t="s">
        <v>59</v>
      </c>
      <c r="EM66" t="s">
        <v>196</v>
      </c>
      <c r="EO66" t="s">
        <v>79</v>
      </c>
      <c r="EQ66">
        <v>0</v>
      </c>
      <c r="ER66">
        <v>336.46</v>
      </c>
      <c r="ES66">
        <v>155.91</v>
      </c>
      <c r="ET66">
        <v>81</v>
      </c>
      <c r="EU66">
        <v>2.97</v>
      </c>
      <c r="EV66">
        <v>99.55</v>
      </c>
      <c r="EW66">
        <v>9.1</v>
      </c>
      <c r="EX66">
        <v>0.24</v>
      </c>
      <c r="EY66">
        <v>0</v>
      </c>
      <c r="FQ66">
        <v>0</v>
      </c>
      <c r="FR66">
        <f t="shared" si="91"/>
        <v>0</v>
      </c>
      <c r="FS66">
        <v>0</v>
      </c>
      <c r="FT66" t="s">
        <v>21</v>
      </c>
      <c r="FU66" t="s">
        <v>22</v>
      </c>
      <c r="FX66">
        <v>110.7</v>
      </c>
      <c r="FY66">
        <v>63.75</v>
      </c>
      <c r="GA66" t="s">
        <v>3</v>
      </c>
      <c r="GD66">
        <v>0</v>
      </c>
      <c r="GF66">
        <v>-1237303399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2"/>
        <v>0</v>
      </c>
      <c r="GM66">
        <f t="shared" si="93"/>
        <v>1717.99</v>
      </c>
      <c r="GN66">
        <f t="shared" si="94"/>
        <v>1717.99</v>
      </c>
      <c r="GO66">
        <f t="shared" si="95"/>
        <v>0</v>
      </c>
      <c r="GP66">
        <f t="shared" si="96"/>
        <v>0</v>
      </c>
      <c r="GR66">
        <v>0</v>
      </c>
      <c r="GS66">
        <v>3</v>
      </c>
      <c r="GT66">
        <v>0</v>
      </c>
      <c r="GU66" t="s">
        <v>3</v>
      </c>
      <c r="GV66">
        <f t="shared" si="97"/>
        <v>0</v>
      </c>
      <c r="GW66">
        <v>1</v>
      </c>
      <c r="GX66">
        <f t="shared" si="98"/>
        <v>0</v>
      </c>
      <c r="HA66">
        <v>0</v>
      </c>
      <c r="HB66">
        <v>0</v>
      </c>
      <c r="IK66">
        <v>0</v>
      </c>
    </row>
    <row r="67" spans="1:245" x14ac:dyDescent="0.2">
      <c r="A67">
        <v>17</v>
      </c>
      <c r="B67">
        <v>1</v>
      </c>
      <c r="C67">
        <f>ROW(SmtRes!A138)</f>
        <v>138</v>
      </c>
      <c r="D67">
        <f>ROW(EtalonRes!A136)</f>
        <v>136</v>
      </c>
      <c r="E67" t="s">
        <v>201</v>
      </c>
      <c r="F67" t="s">
        <v>202</v>
      </c>
      <c r="G67" t="s">
        <v>203</v>
      </c>
      <c r="H67" t="s">
        <v>16</v>
      </c>
      <c r="I67">
        <f>ROUND(38.2/100,9)</f>
        <v>0.38200000000000001</v>
      </c>
      <c r="J67">
        <v>0</v>
      </c>
      <c r="O67">
        <f t="shared" si="66"/>
        <v>1059.17</v>
      </c>
      <c r="P67">
        <f t="shared" si="67"/>
        <v>21.3</v>
      </c>
      <c r="Q67">
        <f t="shared" si="68"/>
        <v>137.94</v>
      </c>
      <c r="R67">
        <f t="shared" si="69"/>
        <v>53.48</v>
      </c>
      <c r="S67">
        <f t="shared" si="70"/>
        <v>899.93</v>
      </c>
      <c r="T67">
        <f t="shared" si="71"/>
        <v>0</v>
      </c>
      <c r="U67">
        <f t="shared" si="72"/>
        <v>17.356742999999998</v>
      </c>
      <c r="V67">
        <f t="shared" si="73"/>
        <v>0.60642499999999999</v>
      </c>
      <c r="W67">
        <f t="shared" si="74"/>
        <v>0</v>
      </c>
      <c r="X67">
        <f t="shared" si="75"/>
        <v>1058.29</v>
      </c>
      <c r="Y67">
        <f t="shared" si="76"/>
        <v>610.17999999999995</v>
      </c>
      <c r="AA67">
        <v>39083528</v>
      </c>
      <c r="AB67">
        <f t="shared" si="77"/>
        <v>424.61</v>
      </c>
      <c r="AC67">
        <f t="shared" si="33"/>
        <v>8.5399999999999991</v>
      </c>
      <c r="AD67">
        <f>ROUND(((((ET67*1.25))-((EU67*1.25)))+AE67),2)</f>
        <v>55.3</v>
      </c>
      <c r="AE67">
        <f>ROUND(((EU67*1.25)),2)</f>
        <v>21.44</v>
      </c>
      <c r="AF67">
        <f>ROUND(((EV67*1.15)),2)</f>
        <v>360.77</v>
      </c>
      <c r="AG67">
        <f t="shared" si="78"/>
        <v>0</v>
      </c>
      <c r="AH67">
        <f>((EW67*1.15))</f>
        <v>45.436499999999995</v>
      </c>
      <c r="AI67">
        <f>((EX67*1.25))</f>
        <v>1.5874999999999999</v>
      </c>
      <c r="AJ67">
        <f t="shared" si="79"/>
        <v>0</v>
      </c>
      <c r="AK67">
        <v>366.49</v>
      </c>
      <c r="AL67">
        <v>8.5399999999999991</v>
      </c>
      <c r="AM67">
        <v>44.24</v>
      </c>
      <c r="AN67">
        <v>17.149999999999999</v>
      </c>
      <c r="AO67">
        <v>313.70999999999998</v>
      </c>
      <c r="AP67">
        <v>0</v>
      </c>
      <c r="AQ67">
        <v>39.51</v>
      </c>
      <c r="AR67">
        <v>1.27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6.53</v>
      </c>
      <c r="BA67">
        <v>6.53</v>
      </c>
      <c r="BB67">
        <v>6.53</v>
      </c>
      <c r="BC67">
        <v>6.53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204</v>
      </c>
      <c r="BM67">
        <v>11001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6.53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123</v>
      </c>
      <c r="CA67">
        <v>75</v>
      </c>
      <c r="CF67">
        <v>0</v>
      </c>
      <c r="CG67">
        <v>0</v>
      </c>
      <c r="CM67">
        <v>0</v>
      </c>
      <c r="CN67" t="s">
        <v>1353</v>
      </c>
      <c r="CO67">
        <v>0</v>
      </c>
      <c r="CP67">
        <f t="shared" si="80"/>
        <v>1059.17</v>
      </c>
      <c r="CQ67">
        <f t="shared" si="81"/>
        <v>55.766199999999998</v>
      </c>
      <c r="CR67">
        <f t="shared" si="82"/>
        <v>361.10899999999998</v>
      </c>
      <c r="CS67">
        <f t="shared" si="83"/>
        <v>140.00320000000002</v>
      </c>
      <c r="CT67">
        <f t="shared" si="84"/>
        <v>2355.8281000000002</v>
      </c>
      <c r="CU67">
        <f t="shared" si="85"/>
        <v>0</v>
      </c>
      <c r="CV67">
        <f t="shared" si="86"/>
        <v>45.436499999999995</v>
      </c>
      <c r="CW67">
        <f t="shared" si="87"/>
        <v>1.5874999999999999</v>
      </c>
      <c r="CX67">
        <f t="shared" si="88"/>
        <v>0</v>
      </c>
      <c r="CY67">
        <f t="shared" si="89"/>
        <v>1058.2851000000001</v>
      </c>
      <c r="CZ67">
        <f t="shared" si="90"/>
        <v>610.18240000000003</v>
      </c>
      <c r="DC67" t="s">
        <v>3</v>
      </c>
      <c r="DD67" t="s">
        <v>3</v>
      </c>
      <c r="DE67" t="s">
        <v>75</v>
      </c>
      <c r="DF67" t="s">
        <v>75</v>
      </c>
      <c r="DG67" t="s">
        <v>76</v>
      </c>
      <c r="DH67" t="s">
        <v>3</v>
      </c>
      <c r="DI67" t="s">
        <v>76</v>
      </c>
      <c r="DJ67" t="s">
        <v>75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16</v>
      </c>
      <c r="DW67" t="s">
        <v>16</v>
      </c>
      <c r="DX67">
        <v>100</v>
      </c>
      <c r="EE67">
        <v>39174504</v>
      </c>
      <c r="EF67">
        <v>2</v>
      </c>
      <c r="EG67" t="s">
        <v>18</v>
      </c>
      <c r="EH67">
        <v>0</v>
      </c>
      <c r="EI67" t="s">
        <v>3</v>
      </c>
      <c r="EJ67">
        <v>1</v>
      </c>
      <c r="EK67">
        <v>11001</v>
      </c>
      <c r="EL67" t="s">
        <v>59</v>
      </c>
      <c r="EM67" t="s">
        <v>196</v>
      </c>
      <c r="EO67" t="s">
        <v>79</v>
      </c>
      <c r="EQ67">
        <v>0</v>
      </c>
      <c r="ER67">
        <v>366.49</v>
      </c>
      <c r="ES67">
        <v>8.5399999999999991</v>
      </c>
      <c r="ET67">
        <v>44.24</v>
      </c>
      <c r="EU67">
        <v>17.149999999999999</v>
      </c>
      <c r="EV67">
        <v>313.70999999999998</v>
      </c>
      <c r="EW67">
        <v>39.51</v>
      </c>
      <c r="EX67">
        <v>1.27</v>
      </c>
      <c r="EY67">
        <v>0</v>
      </c>
      <c r="FQ67">
        <v>0</v>
      </c>
      <c r="FR67">
        <f t="shared" si="91"/>
        <v>0</v>
      </c>
      <c r="FS67">
        <v>0</v>
      </c>
      <c r="FT67" t="s">
        <v>21</v>
      </c>
      <c r="FU67" t="s">
        <v>22</v>
      </c>
      <c r="FX67">
        <v>110.7</v>
      </c>
      <c r="FY67">
        <v>63.75</v>
      </c>
      <c r="GA67" t="s">
        <v>3</v>
      </c>
      <c r="GD67">
        <v>0</v>
      </c>
      <c r="GF67">
        <v>742992011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2"/>
        <v>0</v>
      </c>
      <c r="GM67">
        <f t="shared" si="93"/>
        <v>2727.64</v>
      </c>
      <c r="GN67">
        <f t="shared" si="94"/>
        <v>2727.64</v>
      </c>
      <c r="GO67">
        <f t="shared" si="95"/>
        <v>0</v>
      </c>
      <c r="GP67">
        <f t="shared" si="96"/>
        <v>0</v>
      </c>
      <c r="GR67">
        <v>0</v>
      </c>
      <c r="GS67">
        <v>3</v>
      </c>
      <c r="GT67">
        <v>0</v>
      </c>
      <c r="GU67" t="s">
        <v>3</v>
      </c>
      <c r="GV67">
        <f t="shared" si="97"/>
        <v>0</v>
      </c>
      <c r="GW67">
        <v>1</v>
      </c>
      <c r="GX67">
        <f t="shared" si="98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137</v>
      </c>
      <c r="E68" t="s">
        <v>205</v>
      </c>
      <c r="F68" t="s">
        <v>206</v>
      </c>
      <c r="G68" t="s">
        <v>207</v>
      </c>
      <c r="H68" t="s">
        <v>53</v>
      </c>
      <c r="I68">
        <f>I67*J68</f>
        <v>0.77927999999999997</v>
      </c>
      <c r="J68">
        <v>2.04</v>
      </c>
      <c r="O68">
        <f t="shared" si="66"/>
        <v>0</v>
      </c>
      <c r="P68">
        <f t="shared" si="67"/>
        <v>0</v>
      </c>
      <c r="Q68">
        <f t="shared" si="68"/>
        <v>0</v>
      </c>
      <c r="R68">
        <f t="shared" si="69"/>
        <v>0</v>
      </c>
      <c r="S68">
        <f t="shared" si="70"/>
        <v>0</v>
      </c>
      <c r="T68">
        <f t="shared" si="71"/>
        <v>0</v>
      </c>
      <c r="U68">
        <f t="shared" si="72"/>
        <v>0</v>
      </c>
      <c r="V68">
        <f t="shared" si="73"/>
        <v>0</v>
      </c>
      <c r="W68">
        <f t="shared" si="74"/>
        <v>0</v>
      </c>
      <c r="X68">
        <f t="shared" si="75"/>
        <v>0</v>
      </c>
      <c r="Y68">
        <f t="shared" si="76"/>
        <v>0</v>
      </c>
      <c r="AA68">
        <v>39083528</v>
      </c>
      <c r="AB68">
        <f t="shared" si="77"/>
        <v>0</v>
      </c>
      <c r="AC68">
        <f t="shared" si="33"/>
        <v>0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78"/>
        <v>0</v>
      </c>
      <c r="AH68">
        <f>(EW68)</f>
        <v>0</v>
      </c>
      <c r="AI68">
        <f>(EX68)</f>
        <v>0</v>
      </c>
      <c r="AJ68">
        <f t="shared" si="79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111</v>
      </c>
      <c r="AU68">
        <v>64</v>
      </c>
      <c r="AV68">
        <v>1</v>
      </c>
      <c r="AW68">
        <v>1</v>
      </c>
      <c r="AZ68">
        <v>6.53</v>
      </c>
      <c r="BA68">
        <v>1</v>
      </c>
      <c r="BB68">
        <v>1</v>
      </c>
      <c r="BC68">
        <v>6.53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3</v>
      </c>
      <c r="BM68">
        <v>11001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123</v>
      </c>
      <c r="CA68">
        <v>75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80"/>
        <v>0</v>
      </c>
      <c r="CQ68">
        <f t="shared" si="81"/>
        <v>0</v>
      </c>
      <c r="CR68">
        <f t="shared" si="82"/>
        <v>0</v>
      </c>
      <c r="CS68">
        <f t="shared" si="83"/>
        <v>0</v>
      </c>
      <c r="CT68">
        <f t="shared" si="84"/>
        <v>0</v>
      </c>
      <c r="CU68">
        <f t="shared" si="85"/>
        <v>0</v>
      </c>
      <c r="CV68">
        <f t="shared" si="86"/>
        <v>0</v>
      </c>
      <c r="CW68">
        <f t="shared" si="87"/>
        <v>0</v>
      </c>
      <c r="CX68">
        <f t="shared" si="88"/>
        <v>0</v>
      </c>
      <c r="CY68">
        <f t="shared" si="89"/>
        <v>0</v>
      </c>
      <c r="CZ68">
        <f t="shared" si="90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1007</v>
      </c>
      <c r="DV68" t="s">
        <v>53</v>
      </c>
      <c r="DW68" t="s">
        <v>53</v>
      </c>
      <c r="DX68">
        <v>1</v>
      </c>
      <c r="EE68">
        <v>39174504</v>
      </c>
      <c r="EF68">
        <v>2</v>
      </c>
      <c r="EG68" t="s">
        <v>18</v>
      </c>
      <c r="EH68">
        <v>0</v>
      </c>
      <c r="EI68" t="s">
        <v>3</v>
      </c>
      <c r="EJ68">
        <v>1</v>
      </c>
      <c r="EK68">
        <v>11001</v>
      </c>
      <c r="EL68" t="s">
        <v>59</v>
      </c>
      <c r="EM68" t="s">
        <v>196</v>
      </c>
      <c r="EO68" t="s">
        <v>3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1"/>
        <v>0</v>
      </c>
      <c r="FS68">
        <v>0</v>
      </c>
      <c r="FT68" t="s">
        <v>21</v>
      </c>
      <c r="FU68" t="s">
        <v>22</v>
      </c>
      <c r="FX68">
        <v>110.7</v>
      </c>
      <c r="FY68">
        <v>63.75</v>
      </c>
      <c r="GA68" t="s">
        <v>3</v>
      </c>
      <c r="GD68">
        <v>0</v>
      </c>
      <c r="GF68">
        <v>-2113302258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2"/>
        <v>0</v>
      </c>
      <c r="GM68">
        <f t="shared" si="93"/>
        <v>0</v>
      </c>
      <c r="GN68">
        <f t="shared" si="94"/>
        <v>0</v>
      </c>
      <c r="GO68">
        <f t="shared" si="95"/>
        <v>0</v>
      </c>
      <c r="GP68">
        <f t="shared" si="96"/>
        <v>0</v>
      </c>
      <c r="GR68">
        <v>0</v>
      </c>
      <c r="GS68">
        <v>3</v>
      </c>
      <c r="GT68">
        <v>0</v>
      </c>
      <c r="GU68" t="s">
        <v>3</v>
      </c>
      <c r="GV68">
        <f t="shared" si="97"/>
        <v>0</v>
      </c>
      <c r="GW68">
        <v>1</v>
      </c>
      <c r="GX68">
        <f t="shared" si="98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138</v>
      </c>
      <c r="E69" t="s">
        <v>208</v>
      </c>
      <c r="F69" t="s">
        <v>209</v>
      </c>
      <c r="G69" t="s">
        <v>210</v>
      </c>
      <c r="H69" t="s">
        <v>53</v>
      </c>
      <c r="I69">
        <f>I67*J69</f>
        <v>0.77927999999999997</v>
      </c>
      <c r="J69">
        <v>2.04</v>
      </c>
      <c r="O69">
        <f t="shared" si="66"/>
        <v>2790.13</v>
      </c>
      <c r="P69">
        <f t="shared" si="67"/>
        <v>2790.13</v>
      </c>
      <c r="Q69">
        <f t="shared" si="68"/>
        <v>0</v>
      </c>
      <c r="R69">
        <f t="shared" si="69"/>
        <v>0</v>
      </c>
      <c r="S69">
        <f t="shared" si="70"/>
        <v>0</v>
      </c>
      <c r="T69">
        <f t="shared" si="71"/>
        <v>0</v>
      </c>
      <c r="U69">
        <f t="shared" si="72"/>
        <v>0</v>
      </c>
      <c r="V69">
        <f t="shared" si="73"/>
        <v>0</v>
      </c>
      <c r="W69">
        <f t="shared" si="74"/>
        <v>0</v>
      </c>
      <c r="X69">
        <f t="shared" si="75"/>
        <v>0</v>
      </c>
      <c r="Y69">
        <f t="shared" si="76"/>
        <v>0</v>
      </c>
      <c r="AA69">
        <v>39083528</v>
      </c>
      <c r="AB69">
        <f t="shared" si="77"/>
        <v>548.29999999999995</v>
      </c>
      <c r="AC69">
        <f t="shared" si="33"/>
        <v>548.29999999999995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8"/>
        <v>0</v>
      </c>
      <c r="AH69">
        <f>(EW69)</f>
        <v>0</v>
      </c>
      <c r="AI69">
        <f>(EX69)</f>
        <v>0</v>
      </c>
      <c r="AJ69">
        <f t="shared" si="79"/>
        <v>0</v>
      </c>
      <c r="AK69">
        <v>548.29999999999995</v>
      </c>
      <c r="AL69">
        <v>548.29999999999995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6.53</v>
      </c>
      <c r="BA69">
        <v>1</v>
      </c>
      <c r="BB69">
        <v>1</v>
      </c>
      <c r="BC69">
        <v>6.53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211</v>
      </c>
      <c r="BM69">
        <v>11001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123</v>
      </c>
      <c r="CA69">
        <v>75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80"/>
        <v>2790.13</v>
      </c>
      <c r="CQ69">
        <f t="shared" si="81"/>
        <v>3580.3989999999999</v>
      </c>
      <c r="CR69">
        <f t="shared" si="82"/>
        <v>0</v>
      </c>
      <c r="CS69">
        <f t="shared" si="83"/>
        <v>0</v>
      </c>
      <c r="CT69">
        <f t="shared" si="84"/>
        <v>0</v>
      </c>
      <c r="CU69">
        <f t="shared" si="85"/>
        <v>0</v>
      </c>
      <c r="CV69">
        <f t="shared" si="86"/>
        <v>0</v>
      </c>
      <c r="CW69">
        <f t="shared" si="87"/>
        <v>0</v>
      </c>
      <c r="CX69">
        <f t="shared" si="88"/>
        <v>0</v>
      </c>
      <c r="CY69">
        <f t="shared" si="89"/>
        <v>0</v>
      </c>
      <c r="CZ69">
        <f t="shared" si="90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1007</v>
      </c>
      <c r="DV69" t="s">
        <v>53</v>
      </c>
      <c r="DW69" t="s">
        <v>53</v>
      </c>
      <c r="DX69">
        <v>1</v>
      </c>
      <c r="EE69">
        <v>39174504</v>
      </c>
      <c r="EF69">
        <v>2</v>
      </c>
      <c r="EG69" t="s">
        <v>18</v>
      </c>
      <c r="EH69">
        <v>0</v>
      </c>
      <c r="EI69" t="s">
        <v>3</v>
      </c>
      <c r="EJ69">
        <v>1</v>
      </c>
      <c r="EK69">
        <v>11001</v>
      </c>
      <c r="EL69" t="s">
        <v>59</v>
      </c>
      <c r="EM69" t="s">
        <v>196</v>
      </c>
      <c r="EO69" t="s">
        <v>3</v>
      </c>
      <c r="EQ69">
        <v>0</v>
      </c>
      <c r="ER69">
        <v>548.29999999999995</v>
      </c>
      <c r="ES69">
        <v>548.29999999999995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1"/>
        <v>0</v>
      </c>
      <c r="FS69">
        <v>0</v>
      </c>
      <c r="FT69" t="s">
        <v>21</v>
      </c>
      <c r="FU69" t="s">
        <v>22</v>
      </c>
      <c r="FX69">
        <v>110.7</v>
      </c>
      <c r="FY69">
        <v>63.75</v>
      </c>
      <c r="GA69" t="s">
        <v>3</v>
      </c>
      <c r="GD69">
        <v>0</v>
      </c>
      <c r="GF69">
        <v>-1970722706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2"/>
        <v>0</v>
      </c>
      <c r="GM69">
        <f t="shared" si="93"/>
        <v>2790.13</v>
      </c>
      <c r="GN69">
        <f t="shared" si="94"/>
        <v>2790.13</v>
      </c>
      <c r="GO69">
        <f t="shared" si="95"/>
        <v>0</v>
      </c>
      <c r="GP69">
        <f t="shared" si="96"/>
        <v>0</v>
      </c>
      <c r="GR69">
        <v>0</v>
      </c>
      <c r="GS69">
        <v>3</v>
      </c>
      <c r="GT69">
        <v>0</v>
      </c>
      <c r="GU69" t="s">
        <v>3</v>
      </c>
      <c r="GV69">
        <f t="shared" si="97"/>
        <v>0</v>
      </c>
      <c r="GW69">
        <v>1</v>
      </c>
      <c r="GX69">
        <f t="shared" si="98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ROW(SmtRes!A143)</f>
        <v>143</v>
      </c>
      <c r="D70">
        <f>ROW(EtalonRes!A141)</f>
        <v>141</v>
      </c>
      <c r="E70" t="s">
        <v>212</v>
      </c>
      <c r="F70" t="s">
        <v>213</v>
      </c>
      <c r="G70" t="s">
        <v>214</v>
      </c>
      <c r="H70" t="s">
        <v>16</v>
      </c>
      <c r="I70">
        <f>ROUND(38.2/100,9)</f>
        <v>0.38200000000000001</v>
      </c>
      <c r="J70">
        <v>0</v>
      </c>
      <c r="O70">
        <f t="shared" si="66"/>
        <v>319.14</v>
      </c>
      <c r="P70">
        <f t="shared" si="67"/>
        <v>0</v>
      </c>
      <c r="Q70">
        <f t="shared" si="68"/>
        <v>216.64</v>
      </c>
      <c r="R70">
        <f t="shared" si="69"/>
        <v>79.7</v>
      </c>
      <c r="S70">
        <f t="shared" si="70"/>
        <v>102.5</v>
      </c>
      <c r="T70">
        <f t="shared" si="71"/>
        <v>0</v>
      </c>
      <c r="U70">
        <f t="shared" si="72"/>
        <v>1.97685</v>
      </c>
      <c r="V70">
        <f t="shared" si="73"/>
        <v>0.90247499999999992</v>
      </c>
      <c r="W70">
        <f t="shared" si="74"/>
        <v>0</v>
      </c>
      <c r="X70">
        <f t="shared" si="75"/>
        <v>202.24</v>
      </c>
      <c r="Y70">
        <f t="shared" si="76"/>
        <v>116.61</v>
      </c>
      <c r="AA70">
        <v>39083528</v>
      </c>
      <c r="AB70">
        <f t="shared" si="77"/>
        <v>127.94</v>
      </c>
      <c r="AC70">
        <f>ROUND(((ES70*9)),2)</f>
        <v>0</v>
      </c>
      <c r="AD70">
        <f>ROUND((((((ET70*9)*1.25))-(((EU70*9)*1.25)))+AE70),2)</f>
        <v>86.85</v>
      </c>
      <c r="AE70">
        <f>ROUND((((EU70*9)*1.25)),2)</f>
        <v>31.95</v>
      </c>
      <c r="AF70">
        <f>ROUND((((EV70*9)*1.15)),2)</f>
        <v>41.09</v>
      </c>
      <c r="AG70">
        <f t="shared" si="78"/>
        <v>0</v>
      </c>
      <c r="AH70">
        <f>(((EW70*9)*1.15))</f>
        <v>5.1749999999999998</v>
      </c>
      <c r="AI70">
        <f>(((EX70*9)*1.25))</f>
        <v>2.3624999999999998</v>
      </c>
      <c r="AJ70">
        <f t="shared" si="79"/>
        <v>0</v>
      </c>
      <c r="AK70">
        <v>11.69</v>
      </c>
      <c r="AL70">
        <v>0</v>
      </c>
      <c r="AM70">
        <v>7.72</v>
      </c>
      <c r="AN70">
        <v>2.84</v>
      </c>
      <c r="AO70">
        <v>3.97</v>
      </c>
      <c r="AP70">
        <v>0</v>
      </c>
      <c r="AQ70">
        <v>0.5</v>
      </c>
      <c r="AR70">
        <v>0.21</v>
      </c>
      <c r="AS70">
        <v>0</v>
      </c>
      <c r="AT70">
        <v>111</v>
      </c>
      <c r="AU70">
        <v>64</v>
      </c>
      <c r="AV70">
        <v>1</v>
      </c>
      <c r="AW70">
        <v>1</v>
      </c>
      <c r="AZ70">
        <v>6.53</v>
      </c>
      <c r="BA70">
        <v>6.53</v>
      </c>
      <c r="BB70">
        <v>6.53</v>
      </c>
      <c r="BC70">
        <v>6.53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215</v>
      </c>
      <c r="BM70">
        <v>11001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6.53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123</v>
      </c>
      <c r="CA70">
        <v>75</v>
      </c>
      <c r="CF70">
        <v>0</v>
      </c>
      <c r="CG70">
        <v>0</v>
      </c>
      <c r="CM70">
        <v>0</v>
      </c>
      <c r="CN70" t="s">
        <v>1353</v>
      </c>
      <c r="CO70">
        <v>0</v>
      </c>
      <c r="CP70">
        <f t="shared" si="80"/>
        <v>319.14</v>
      </c>
      <c r="CQ70">
        <f t="shared" si="81"/>
        <v>0</v>
      </c>
      <c r="CR70">
        <f t="shared" si="82"/>
        <v>567.13049999999998</v>
      </c>
      <c r="CS70">
        <f t="shared" si="83"/>
        <v>208.6335</v>
      </c>
      <c r="CT70">
        <f t="shared" si="84"/>
        <v>268.31770000000006</v>
      </c>
      <c r="CU70">
        <f t="shared" si="85"/>
        <v>0</v>
      </c>
      <c r="CV70">
        <f t="shared" si="86"/>
        <v>5.1749999999999998</v>
      </c>
      <c r="CW70">
        <f t="shared" si="87"/>
        <v>2.3624999999999998</v>
      </c>
      <c r="CX70">
        <f t="shared" si="88"/>
        <v>0</v>
      </c>
      <c r="CY70">
        <f t="shared" si="89"/>
        <v>202.24199999999996</v>
      </c>
      <c r="CZ70">
        <f t="shared" si="90"/>
        <v>116.60799999999999</v>
      </c>
      <c r="DC70" t="s">
        <v>3</v>
      </c>
      <c r="DD70" t="s">
        <v>216</v>
      </c>
      <c r="DE70" t="s">
        <v>217</v>
      </c>
      <c r="DF70" t="s">
        <v>217</v>
      </c>
      <c r="DG70" t="s">
        <v>218</v>
      </c>
      <c r="DH70" t="s">
        <v>3</v>
      </c>
      <c r="DI70" t="s">
        <v>218</v>
      </c>
      <c r="DJ70" t="s">
        <v>217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16</v>
      </c>
      <c r="DW70" t="s">
        <v>16</v>
      </c>
      <c r="DX70">
        <v>100</v>
      </c>
      <c r="EE70">
        <v>39174504</v>
      </c>
      <c r="EF70">
        <v>2</v>
      </c>
      <c r="EG70" t="s">
        <v>18</v>
      </c>
      <c r="EH70">
        <v>0</v>
      </c>
      <c r="EI70" t="s">
        <v>3</v>
      </c>
      <c r="EJ70">
        <v>1</v>
      </c>
      <c r="EK70">
        <v>11001</v>
      </c>
      <c r="EL70" t="s">
        <v>59</v>
      </c>
      <c r="EM70" t="s">
        <v>196</v>
      </c>
      <c r="EO70" t="s">
        <v>79</v>
      </c>
      <c r="EQ70">
        <v>0</v>
      </c>
      <c r="ER70">
        <v>11.69</v>
      </c>
      <c r="ES70">
        <v>0</v>
      </c>
      <c r="ET70">
        <v>7.72</v>
      </c>
      <c r="EU70">
        <v>2.84</v>
      </c>
      <c r="EV70">
        <v>3.97</v>
      </c>
      <c r="EW70">
        <v>0.5</v>
      </c>
      <c r="EX70">
        <v>0.21</v>
      </c>
      <c r="EY70">
        <v>0</v>
      </c>
      <c r="FQ70">
        <v>0</v>
      </c>
      <c r="FR70">
        <f t="shared" si="91"/>
        <v>0</v>
      </c>
      <c r="FS70">
        <v>0</v>
      </c>
      <c r="FT70" t="s">
        <v>21</v>
      </c>
      <c r="FU70" t="s">
        <v>22</v>
      </c>
      <c r="FX70">
        <v>110.7</v>
      </c>
      <c r="FY70">
        <v>63.75</v>
      </c>
      <c r="GA70" t="s">
        <v>3</v>
      </c>
      <c r="GD70">
        <v>0</v>
      </c>
      <c r="GF70">
        <v>-869721543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2"/>
        <v>0</v>
      </c>
      <c r="GM70">
        <f t="shared" si="93"/>
        <v>637.99</v>
      </c>
      <c r="GN70">
        <f t="shared" si="94"/>
        <v>637.99</v>
      </c>
      <c r="GO70">
        <f t="shared" si="95"/>
        <v>0</v>
      </c>
      <c r="GP70">
        <f t="shared" si="96"/>
        <v>0</v>
      </c>
      <c r="GR70">
        <v>0</v>
      </c>
      <c r="GS70">
        <v>3</v>
      </c>
      <c r="GT70">
        <v>0</v>
      </c>
      <c r="GU70" t="s">
        <v>3</v>
      </c>
      <c r="GV70">
        <f t="shared" si="97"/>
        <v>0</v>
      </c>
      <c r="GW70">
        <v>1</v>
      </c>
      <c r="GX70">
        <f t="shared" si="98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143</v>
      </c>
      <c r="E71" t="s">
        <v>219</v>
      </c>
      <c r="F71" t="s">
        <v>209</v>
      </c>
      <c r="G71" t="s">
        <v>210</v>
      </c>
      <c r="H71" t="s">
        <v>53</v>
      </c>
      <c r="I71">
        <f>I70*J71</f>
        <v>7.0135199999999998</v>
      </c>
      <c r="J71">
        <v>18.36</v>
      </c>
      <c r="O71">
        <f t="shared" si="66"/>
        <v>25111.200000000001</v>
      </c>
      <c r="P71">
        <f t="shared" si="67"/>
        <v>25111.200000000001</v>
      </c>
      <c r="Q71">
        <f t="shared" si="68"/>
        <v>0</v>
      </c>
      <c r="R71">
        <f t="shared" si="69"/>
        <v>0</v>
      </c>
      <c r="S71">
        <f t="shared" si="70"/>
        <v>0</v>
      </c>
      <c r="T71">
        <f t="shared" si="71"/>
        <v>0</v>
      </c>
      <c r="U71">
        <f t="shared" si="72"/>
        <v>0</v>
      </c>
      <c r="V71">
        <f t="shared" si="73"/>
        <v>0</v>
      </c>
      <c r="W71">
        <f t="shared" si="74"/>
        <v>0</v>
      </c>
      <c r="X71">
        <f t="shared" si="75"/>
        <v>0</v>
      </c>
      <c r="Y71">
        <f t="shared" si="76"/>
        <v>0</v>
      </c>
      <c r="AA71">
        <v>39083528</v>
      </c>
      <c r="AB71">
        <f t="shared" si="77"/>
        <v>548.29999999999995</v>
      </c>
      <c r="AC71">
        <f t="shared" ref="AC71:AC78" si="99">ROUND((ES71),2)</f>
        <v>548.29999999999995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78"/>
        <v>0</v>
      </c>
      <c r="AH71">
        <f>(EW71)</f>
        <v>0</v>
      </c>
      <c r="AI71">
        <f>(EX71)</f>
        <v>0</v>
      </c>
      <c r="AJ71">
        <f t="shared" si="79"/>
        <v>0</v>
      </c>
      <c r="AK71">
        <v>548.29999999999995</v>
      </c>
      <c r="AL71">
        <v>548.29999999999995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6.53</v>
      </c>
      <c r="BA71">
        <v>1</v>
      </c>
      <c r="BB71">
        <v>1</v>
      </c>
      <c r="BC71">
        <v>6.53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211</v>
      </c>
      <c r="BM71">
        <v>11001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123</v>
      </c>
      <c r="CA71">
        <v>75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0"/>
        <v>25111.200000000001</v>
      </c>
      <c r="CQ71">
        <f t="shared" si="81"/>
        <v>3580.3989999999999</v>
      </c>
      <c r="CR71">
        <f t="shared" si="82"/>
        <v>0</v>
      </c>
      <c r="CS71">
        <f t="shared" si="83"/>
        <v>0</v>
      </c>
      <c r="CT71">
        <f t="shared" si="84"/>
        <v>0</v>
      </c>
      <c r="CU71">
        <f t="shared" si="85"/>
        <v>0</v>
      </c>
      <c r="CV71">
        <f t="shared" si="86"/>
        <v>0</v>
      </c>
      <c r="CW71">
        <f t="shared" si="87"/>
        <v>0</v>
      </c>
      <c r="CX71">
        <f t="shared" si="88"/>
        <v>0</v>
      </c>
      <c r="CY71">
        <f t="shared" si="89"/>
        <v>0</v>
      </c>
      <c r="CZ71">
        <f t="shared" si="90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53</v>
      </c>
      <c r="DW71" t="s">
        <v>53</v>
      </c>
      <c r="DX71">
        <v>1</v>
      </c>
      <c r="EE71">
        <v>39174504</v>
      </c>
      <c r="EF71">
        <v>2</v>
      </c>
      <c r="EG71" t="s">
        <v>18</v>
      </c>
      <c r="EH71">
        <v>0</v>
      </c>
      <c r="EI71" t="s">
        <v>3</v>
      </c>
      <c r="EJ71">
        <v>1</v>
      </c>
      <c r="EK71">
        <v>11001</v>
      </c>
      <c r="EL71" t="s">
        <v>59</v>
      </c>
      <c r="EM71" t="s">
        <v>196</v>
      </c>
      <c r="EO71" t="s">
        <v>3</v>
      </c>
      <c r="EQ71">
        <v>0</v>
      </c>
      <c r="ER71">
        <v>548.29999999999995</v>
      </c>
      <c r="ES71">
        <v>548.29999999999995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1"/>
        <v>0</v>
      </c>
      <c r="FS71">
        <v>0</v>
      </c>
      <c r="FT71" t="s">
        <v>21</v>
      </c>
      <c r="FU71" t="s">
        <v>22</v>
      </c>
      <c r="FX71">
        <v>110.7</v>
      </c>
      <c r="FY71">
        <v>63.75</v>
      </c>
      <c r="GA71" t="s">
        <v>3</v>
      </c>
      <c r="GD71">
        <v>0</v>
      </c>
      <c r="GF71">
        <v>-1970722706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2"/>
        <v>0</v>
      </c>
      <c r="GM71">
        <f t="shared" si="93"/>
        <v>25111.200000000001</v>
      </c>
      <c r="GN71">
        <f t="shared" si="94"/>
        <v>25111.200000000001</v>
      </c>
      <c r="GO71">
        <f t="shared" si="95"/>
        <v>0</v>
      </c>
      <c r="GP71">
        <f t="shared" si="96"/>
        <v>0</v>
      </c>
      <c r="GR71">
        <v>0</v>
      </c>
      <c r="GS71">
        <v>3</v>
      </c>
      <c r="GT71">
        <v>0</v>
      </c>
      <c r="GU71" t="s">
        <v>3</v>
      </c>
      <c r="GV71">
        <f t="shared" si="97"/>
        <v>0</v>
      </c>
      <c r="GW71">
        <v>1</v>
      </c>
      <c r="GX71">
        <f t="shared" si="98"/>
        <v>0</v>
      </c>
      <c r="HA71">
        <v>0</v>
      </c>
      <c r="HB71">
        <v>0</v>
      </c>
      <c r="IK71">
        <v>0</v>
      </c>
    </row>
    <row r="72" spans="1:245" x14ac:dyDescent="0.2">
      <c r="A72">
        <v>17</v>
      </c>
      <c r="B72">
        <v>1</v>
      </c>
      <c r="C72">
        <f>ROW(SmtRes!A153)</f>
        <v>153</v>
      </c>
      <c r="D72">
        <f>ROW(EtalonRes!A153)</f>
        <v>153</v>
      </c>
      <c r="E72" t="s">
        <v>220</v>
      </c>
      <c r="F72" t="s">
        <v>221</v>
      </c>
      <c r="G72" t="s">
        <v>222</v>
      </c>
      <c r="H72" t="s">
        <v>16</v>
      </c>
      <c r="I72">
        <f>ROUND(38.2/100,9)</f>
        <v>0.38200000000000001</v>
      </c>
      <c r="J72">
        <v>0</v>
      </c>
      <c r="O72">
        <f t="shared" si="66"/>
        <v>54852.83</v>
      </c>
      <c r="P72">
        <f t="shared" si="67"/>
        <v>46994.73</v>
      </c>
      <c r="Q72">
        <f t="shared" si="68"/>
        <v>75.31</v>
      </c>
      <c r="R72">
        <f t="shared" si="69"/>
        <v>54.6</v>
      </c>
      <c r="S72">
        <f t="shared" si="70"/>
        <v>7782.79</v>
      </c>
      <c r="T72">
        <f t="shared" si="71"/>
        <v>0</v>
      </c>
      <c r="U72">
        <f t="shared" si="72"/>
        <v>136.36750599999999</v>
      </c>
      <c r="V72">
        <f t="shared" si="73"/>
        <v>0.826075</v>
      </c>
      <c r="W72">
        <f t="shared" si="74"/>
        <v>0</v>
      </c>
      <c r="X72">
        <f t="shared" si="75"/>
        <v>8699.5</v>
      </c>
      <c r="Y72">
        <f t="shared" si="76"/>
        <v>5015.93</v>
      </c>
      <c r="AA72">
        <v>39083528</v>
      </c>
      <c r="AB72">
        <f t="shared" si="77"/>
        <v>21989.86</v>
      </c>
      <c r="AC72">
        <f t="shared" si="99"/>
        <v>18839.64</v>
      </c>
      <c r="AD72">
        <f>ROUND(((((ET72*1.25))-((EU72*1.25)))+AE72),2)</f>
        <v>30.19</v>
      </c>
      <c r="AE72">
        <f>ROUND(((EU72*1.25)),2)</f>
        <v>21.89</v>
      </c>
      <c r="AF72">
        <f>ROUND(((EV72*1.15)),2)</f>
        <v>3120.03</v>
      </c>
      <c r="AG72">
        <f t="shared" si="78"/>
        <v>0</v>
      </c>
      <c r="AH72">
        <f>((EW72*1.15))</f>
        <v>356.983</v>
      </c>
      <c r="AI72">
        <f>((EX72*1.25))</f>
        <v>2.1625000000000001</v>
      </c>
      <c r="AJ72">
        <f t="shared" si="79"/>
        <v>0</v>
      </c>
      <c r="AK72">
        <v>21576.86</v>
      </c>
      <c r="AL72">
        <v>18839.64</v>
      </c>
      <c r="AM72">
        <v>24.15</v>
      </c>
      <c r="AN72">
        <v>17.510000000000002</v>
      </c>
      <c r="AO72">
        <v>2713.07</v>
      </c>
      <c r="AP72">
        <v>0</v>
      </c>
      <c r="AQ72">
        <v>310.42</v>
      </c>
      <c r="AR72">
        <v>1.73</v>
      </c>
      <c r="AS72">
        <v>0</v>
      </c>
      <c r="AT72">
        <v>111</v>
      </c>
      <c r="AU72">
        <v>64</v>
      </c>
      <c r="AV72">
        <v>1</v>
      </c>
      <c r="AW72">
        <v>1</v>
      </c>
      <c r="AZ72">
        <v>6.53</v>
      </c>
      <c r="BA72">
        <v>6.53</v>
      </c>
      <c r="BB72">
        <v>6.53</v>
      </c>
      <c r="BC72">
        <v>6.53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1</v>
      </c>
      <c r="BJ72" t="s">
        <v>223</v>
      </c>
      <c r="BM72">
        <v>11001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6.53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123</v>
      </c>
      <c r="CA72">
        <v>75</v>
      </c>
      <c r="CF72">
        <v>0</v>
      </c>
      <c r="CG72">
        <v>0</v>
      </c>
      <c r="CM72">
        <v>0</v>
      </c>
      <c r="CN72" t="s">
        <v>1353</v>
      </c>
      <c r="CO72">
        <v>0</v>
      </c>
      <c r="CP72">
        <f t="shared" si="80"/>
        <v>54852.83</v>
      </c>
      <c r="CQ72">
        <f t="shared" si="81"/>
        <v>123022.8492</v>
      </c>
      <c r="CR72">
        <f t="shared" si="82"/>
        <v>197.14070000000001</v>
      </c>
      <c r="CS72">
        <f t="shared" si="83"/>
        <v>142.9417</v>
      </c>
      <c r="CT72">
        <f t="shared" si="84"/>
        <v>20373.795900000001</v>
      </c>
      <c r="CU72">
        <f t="shared" si="85"/>
        <v>0</v>
      </c>
      <c r="CV72">
        <f t="shared" si="86"/>
        <v>356.983</v>
      </c>
      <c r="CW72">
        <f t="shared" si="87"/>
        <v>2.1625000000000001</v>
      </c>
      <c r="CX72">
        <f t="shared" si="88"/>
        <v>0</v>
      </c>
      <c r="CY72">
        <f t="shared" si="89"/>
        <v>8699.5028999999995</v>
      </c>
      <c r="CZ72">
        <f t="shared" si="90"/>
        <v>5015.9296000000004</v>
      </c>
      <c r="DC72" t="s">
        <v>3</v>
      </c>
      <c r="DD72" t="s">
        <v>3</v>
      </c>
      <c r="DE72" t="s">
        <v>75</v>
      </c>
      <c r="DF72" t="s">
        <v>75</v>
      </c>
      <c r="DG72" t="s">
        <v>76</v>
      </c>
      <c r="DH72" t="s">
        <v>3</v>
      </c>
      <c r="DI72" t="s">
        <v>76</v>
      </c>
      <c r="DJ72" t="s">
        <v>75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16</v>
      </c>
      <c r="DW72" t="s">
        <v>16</v>
      </c>
      <c r="DX72">
        <v>100</v>
      </c>
      <c r="EE72">
        <v>39174504</v>
      </c>
      <c r="EF72">
        <v>2</v>
      </c>
      <c r="EG72" t="s">
        <v>18</v>
      </c>
      <c r="EH72">
        <v>0</v>
      </c>
      <c r="EI72" t="s">
        <v>3</v>
      </c>
      <c r="EJ72">
        <v>1</v>
      </c>
      <c r="EK72">
        <v>11001</v>
      </c>
      <c r="EL72" t="s">
        <v>59</v>
      </c>
      <c r="EM72" t="s">
        <v>196</v>
      </c>
      <c r="EO72" t="s">
        <v>79</v>
      </c>
      <c r="EQ72">
        <v>0</v>
      </c>
      <c r="ER72">
        <v>21576.86</v>
      </c>
      <c r="ES72">
        <v>18839.64</v>
      </c>
      <c r="ET72">
        <v>24.15</v>
      </c>
      <c r="EU72">
        <v>17.510000000000002</v>
      </c>
      <c r="EV72">
        <v>2713.07</v>
      </c>
      <c r="EW72">
        <v>310.42</v>
      </c>
      <c r="EX72">
        <v>1.73</v>
      </c>
      <c r="EY72">
        <v>0</v>
      </c>
      <c r="FQ72">
        <v>0</v>
      </c>
      <c r="FR72">
        <f t="shared" si="91"/>
        <v>0</v>
      </c>
      <c r="FS72">
        <v>0</v>
      </c>
      <c r="FT72" t="s">
        <v>21</v>
      </c>
      <c r="FU72" t="s">
        <v>22</v>
      </c>
      <c r="FX72">
        <v>110.7</v>
      </c>
      <c r="FY72">
        <v>63.75</v>
      </c>
      <c r="GA72" t="s">
        <v>3</v>
      </c>
      <c r="GD72">
        <v>0</v>
      </c>
      <c r="GF72">
        <v>1016495109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2"/>
        <v>0</v>
      </c>
      <c r="GM72">
        <f t="shared" si="93"/>
        <v>68568.259999999995</v>
      </c>
      <c r="GN72">
        <f t="shared" si="94"/>
        <v>68568.259999999995</v>
      </c>
      <c r="GO72">
        <f t="shared" si="95"/>
        <v>0</v>
      </c>
      <c r="GP72">
        <f t="shared" si="96"/>
        <v>0</v>
      </c>
      <c r="GR72">
        <v>0</v>
      </c>
      <c r="GS72">
        <v>3</v>
      </c>
      <c r="GT72">
        <v>0</v>
      </c>
      <c r="GU72" t="s">
        <v>3</v>
      </c>
      <c r="GV72">
        <f t="shared" si="97"/>
        <v>0</v>
      </c>
      <c r="GW72">
        <v>1</v>
      </c>
      <c r="GX72">
        <f t="shared" si="98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ROW(SmtRes!A158)</f>
        <v>158</v>
      </c>
      <c r="D73">
        <f>ROW(EtalonRes!A158)</f>
        <v>158</v>
      </c>
      <c r="E73" t="s">
        <v>224</v>
      </c>
      <c r="F73" t="s">
        <v>225</v>
      </c>
      <c r="G73" t="s">
        <v>226</v>
      </c>
      <c r="H73" t="s">
        <v>16</v>
      </c>
      <c r="I73">
        <f>ROUND(38.2/100,9)</f>
        <v>0.38200000000000001</v>
      </c>
      <c r="J73">
        <v>0</v>
      </c>
      <c r="O73">
        <f t="shared" si="66"/>
        <v>17084.259999999998</v>
      </c>
      <c r="P73">
        <f t="shared" si="67"/>
        <v>13308.94</v>
      </c>
      <c r="Q73">
        <f t="shared" si="68"/>
        <v>1012.48</v>
      </c>
      <c r="R73">
        <f t="shared" si="69"/>
        <v>197.66</v>
      </c>
      <c r="S73">
        <f t="shared" si="70"/>
        <v>2762.84</v>
      </c>
      <c r="T73">
        <f t="shared" si="71"/>
        <v>0</v>
      </c>
      <c r="U73">
        <f t="shared" si="72"/>
        <v>45.010677999999992</v>
      </c>
      <c r="V73">
        <f t="shared" si="73"/>
        <v>2.5498500000000002</v>
      </c>
      <c r="W73">
        <f t="shared" si="74"/>
        <v>0</v>
      </c>
      <c r="X73">
        <f t="shared" si="75"/>
        <v>2812.48</v>
      </c>
      <c r="Y73">
        <f t="shared" si="76"/>
        <v>1391.44</v>
      </c>
      <c r="AA73">
        <v>39083528</v>
      </c>
      <c r="AB73">
        <f t="shared" si="77"/>
        <v>6848.88</v>
      </c>
      <c r="AC73">
        <f t="shared" si="99"/>
        <v>5335.4</v>
      </c>
      <c r="AD73">
        <f>ROUND(((((ET73*1.25))-((EU73*1.25)))+AE73),2)</f>
        <v>405.89</v>
      </c>
      <c r="AE73">
        <f>ROUND(((EU73*1.25)),2)</f>
        <v>79.239999999999995</v>
      </c>
      <c r="AF73">
        <f>ROUND(((EV73*1.15)),2)</f>
        <v>1107.5899999999999</v>
      </c>
      <c r="AG73">
        <f t="shared" si="78"/>
        <v>0</v>
      </c>
      <c r="AH73">
        <f>((EW73*1.15))</f>
        <v>117.82899999999998</v>
      </c>
      <c r="AI73">
        <f>((EX73*1.25))</f>
        <v>6.6749999999999998</v>
      </c>
      <c r="AJ73">
        <f t="shared" si="79"/>
        <v>0</v>
      </c>
      <c r="AK73">
        <v>6623.23</v>
      </c>
      <c r="AL73">
        <v>5335.4</v>
      </c>
      <c r="AM73">
        <v>324.70999999999998</v>
      </c>
      <c r="AN73">
        <v>63.39</v>
      </c>
      <c r="AO73">
        <v>963.12</v>
      </c>
      <c r="AP73">
        <v>0</v>
      </c>
      <c r="AQ73">
        <v>102.46</v>
      </c>
      <c r="AR73">
        <v>5.34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6.53</v>
      </c>
      <c r="BA73">
        <v>6.53</v>
      </c>
      <c r="BB73">
        <v>6.53</v>
      </c>
      <c r="BC73">
        <v>6.53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227</v>
      </c>
      <c r="BM73">
        <v>15001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6.53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1353</v>
      </c>
      <c r="CO73">
        <v>0</v>
      </c>
      <c r="CP73">
        <f t="shared" si="80"/>
        <v>17084.260000000002</v>
      </c>
      <c r="CQ73">
        <f t="shared" si="81"/>
        <v>34840.161999999997</v>
      </c>
      <c r="CR73">
        <f t="shared" si="82"/>
        <v>2650.4616999999998</v>
      </c>
      <c r="CS73">
        <f t="shared" si="83"/>
        <v>517.43719999999996</v>
      </c>
      <c r="CT73">
        <f t="shared" si="84"/>
        <v>7232.5626999999995</v>
      </c>
      <c r="CU73">
        <f t="shared" si="85"/>
        <v>0</v>
      </c>
      <c r="CV73">
        <f t="shared" si="86"/>
        <v>117.82899999999998</v>
      </c>
      <c r="CW73">
        <f t="shared" si="87"/>
        <v>6.6749999999999998</v>
      </c>
      <c r="CX73">
        <f t="shared" si="88"/>
        <v>0</v>
      </c>
      <c r="CY73">
        <f t="shared" si="89"/>
        <v>2812.4749999999999</v>
      </c>
      <c r="CZ73">
        <f t="shared" si="90"/>
        <v>1391.4349999999999</v>
      </c>
      <c r="DC73" t="s">
        <v>3</v>
      </c>
      <c r="DD73" t="s">
        <v>3</v>
      </c>
      <c r="DE73" t="s">
        <v>75</v>
      </c>
      <c r="DF73" t="s">
        <v>75</v>
      </c>
      <c r="DG73" t="s">
        <v>76</v>
      </c>
      <c r="DH73" t="s">
        <v>3</v>
      </c>
      <c r="DI73" t="s">
        <v>76</v>
      </c>
      <c r="DJ73" t="s">
        <v>75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16</v>
      </c>
      <c r="DW73" t="s">
        <v>16</v>
      </c>
      <c r="DX73">
        <v>100</v>
      </c>
      <c r="EE73">
        <v>39174529</v>
      </c>
      <c r="EF73">
        <v>2</v>
      </c>
      <c r="EG73" t="s">
        <v>18</v>
      </c>
      <c r="EH73">
        <v>0</v>
      </c>
      <c r="EI73" t="s">
        <v>3</v>
      </c>
      <c r="EJ73">
        <v>1</v>
      </c>
      <c r="EK73">
        <v>15001</v>
      </c>
      <c r="EL73" t="s">
        <v>139</v>
      </c>
      <c r="EM73" t="s">
        <v>140</v>
      </c>
      <c r="EO73" t="s">
        <v>79</v>
      </c>
      <c r="EQ73">
        <v>0</v>
      </c>
      <c r="ER73">
        <v>6623.23</v>
      </c>
      <c r="ES73">
        <v>5335.4</v>
      </c>
      <c r="ET73">
        <v>324.70999999999998</v>
      </c>
      <c r="EU73">
        <v>63.39</v>
      </c>
      <c r="EV73">
        <v>963.12</v>
      </c>
      <c r="EW73">
        <v>102.46</v>
      </c>
      <c r="EX73">
        <v>5.34</v>
      </c>
      <c r="EY73">
        <v>0</v>
      </c>
      <c r="FQ73">
        <v>0</v>
      </c>
      <c r="FR73">
        <f t="shared" si="91"/>
        <v>0</v>
      </c>
      <c r="FS73">
        <v>0</v>
      </c>
      <c r="FT73" t="s">
        <v>21</v>
      </c>
      <c r="FU73" t="s">
        <v>22</v>
      </c>
      <c r="FX73">
        <v>94.5</v>
      </c>
      <c r="FY73">
        <v>46.75</v>
      </c>
      <c r="GA73" t="s">
        <v>3</v>
      </c>
      <c r="GD73">
        <v>0</v>
      </c>
      <c r="GF73">
        <v>-59192285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2"/>
        <v>0</v>
      </c>
      <c r="GM73">
        <f t="shared" si="93"/>
        <v>21288.18</v>
      </c>
      <c r="GN73">
        <f t="shared" si="94"/>
        <v>21288.18</v>
      </c>
      <c r="GO73">
        <f t="shared" si="95"/>
        <v>0</v>
      </c>
      <c r="GP73">
        <f t="shared" si="96"/>
        <v>0</v>
      </c>
      <c r="GR73">
        <v>0</v>
      </c>
      <c r="GS73">
        <v>3</v>
      </c>
      <c r="GT73">
        <v>0</v>
      </c>
      <c r="GU73" t="s">
        <v>3</v>
      </c>
      <c r="GV73">
        <f t="shared" si="97"/>
        <v>0</v>
      </c>
      <c r="GW73">
        <v>1</v>
      </c>
      <c r="GX73">
        <f t="shared" si="98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ROW(SmtRes!A166)</f>
        <v>166</v>
      </c>
      <c r="D74">
        <f>ROW(EtalonRes!A166)</f>
        <v>166</v>
      </c>
      <c r="E74" t="s">
        <v>228</v>
      </c>
      <c r="F74" t="s">
        <v>229</v>
      </c>
      <c r="G74" t="s">
        <v>230</v>
      </c>
      <c r="H74" t="s">
        <v>16</v>
      </c>
      <c r="I74">
        <f>ROUND(33.18/100,9)</f>
        <v>0.33179999999999998</v>
      </c>
      <c r="J74">
        <v>0</v>
      </c>
      <c r="O74">
        <f t="shared" si="66"/>
        <v>5002.74</v>
      </c>
      <c r="P74">
        <f t="shared" si="67"/>
        <v>2775.42</v>
      </c>
      <c r="Q74">
        <f t="shared" si="68"/>
        <v>543.85</v>
      </c>
      <c r="R74">
        <f t="shared" si="69"/>
        <v>96</v>
      </c>
      <c r="S74">
        <f t="shared" si="70"/>
        <v>1683.47</v>
      </c>
      <c r="T74">
        <f t="shared" si="71"/>
        <v>0</v>
      </c>
      <c r="U74">
        <f t="shared" si="72"/>
        <v>29.497019999999999</v>
      </c>
      <c r="V74">
        <f t="shared" si="73"/>
        <v>1.2674759999999998</v>
      </c>
      <c r="W74">
        <f t="shared" si="74"/>
        <v>0</v>
      </c>
      <c r="X74">
        <f t="shared" si="75"/>
        <v>1886.24</v>
      </c>
      <c r="Y74">
        <f t="shared" si="76"/>
        <v>960.91</v>
      </c>
      <c r="AA74">
        <v>39083528</v>
      </c>
      <c r="AB74">
        <f t="shared" si="77"/>
        <v>2308.9699999999998</v>
      </c>
      <c r="AC74">
        <f t="shared" si="99"/>
        <v>1280.97</v>
      </c>
      <c r="AD74">
        <f>ROUND((((ET74)-(EU74))+AE74),2)</f>
        <v>251.01</v>
      </c>
      <c r="AE74">
        <f t="shared" ref="AE74:AF76" si="100">ROUND((EU74),2)</f>
        <v>44.31</v>
      </c>
      <c r="AF74">
        <f t="shared" si="100"/>
        <v>776.99</v>
      </c>
      <c r="AG74">
        <f t="shared" si="78"/>
        <v>0</v>
      </c>
      <c r="AH74">
        <f t="shared" ref="AH74:AI76" si="101">(EW74)</f>
        <v>88.9</v>
      </c>
      <c r="AI74">
        <f t="shared" si="101"/>
        <v>3.82</v>
      </c>
      <c r="AJ74">
        <f t="shared" si="79"/>
        <v>0</v>
      </c>
      <c r="AK74">
        <v>2308.9699999999998</v>
      </c>
      <c r="AL74">
        <v>1280.97</v>
      </c>
      <c r="AM74">
        <v>251.01</v>
      </c>
      <c r="AN74">
        <v>44.31</v>
      </c>
      <c r="AO74">
        <v>776.99</v>
      </c>
      <c r="AP74">
        <v>0</v>
      </c>
      <c r="AQ74">
        <v>88.9</v>
      </c>
      <c r="AR74">
        <v>3.82</v>
      </c>
      <c r="AS74">
        <v>0</v>
      </c>
      <c r="AT74">
        <v>106</v>
      </c>
      <c r="AU74">
        <v>54</v>
      </c>
      <c r="AV74">
        <v>1</v>
      </c>
      <c r="AW74">
        <v>1</v>
      </c>
      <c r="AZ74">
        <v>6.53</v>
      </c>
      <c r="BA74">
        <v>6.53</v>
      </c>
      <c r="BB74">
        <v>6.53</v>
      </c>
      <c r="BC74">
        <v>6.53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231</v>
      </c>
      <c r="BM74">
        <v>10001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6.53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118</v>
      </c>
      <c r="CA74">
        <v>63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80"/>
        <v>5002.74</v>
      </c>
      <c r="CQ74">
        <f t="shared" si="81"/>
        <v>8364.7340999999997</v>
      </c>
      <c r="CR74">
        <f t="shared" si="82"/>
        <v>1639.0953</v>
      </c>
      <c r="CS74">
        <f t="shared" si="83"/>
        <v>289.34430000000003</v>
      </c>
      <c r="CT74">
        <f t="shared" si="84"/>
        <v>5073.7447000000002</v>
      </c>
      <c r="CU74">
        <f t="shared" si="85"/>
        <v>0</v>
      </c>
      <c r="CV74">
        <f t="shared" si="86"/>
        <v>88.9</v>
      </c>
      <c r="CW74">
        <f t="shared" si="87"/>
        <v>3.82</v>
      </c>
      <c r="CX74">
        <f t="shared" si="88"/>
        <v>0</v>
      </c>
      <c r="CY74">
        <f t="shared" si="89"/>
        <v>1886.2382</v>
      </c>
      <c r="CZ74">
        <f t="shared" si="90"/>
        <v>960.91380000000004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1005</v>
      </c>
      <c r="DV74" t="s">
        <v>16</v>
      </c>
      <c r="DW74" t="s">
        <v>16</v>
      </c>
      <c r="DX74">
        <v>100</v>
      </c>
      <c r="EE74">
        <v>39174503</v>
      </c>
      <c r="EF74">
        <v>2</v>
      </c>
      <c r="EG74" t="s">
        <v>18</v>
      </c>
      <c r="EH74">
        <v>0</v>
      </c>
      <c r="EI74" t="s">
        <v>3</v>
      </c>
      <c r="EJ74">
        <v>1</v>
      </c>
      <c r="EK74">
        <v>10001</v>
      </c>
      <c r="EL74" t="s">
        <v>84</v>
      </c>
      <c r="EM74" t="s">
        <v>85</v>
      </c>
      <c r="EO74" t="s">
        <v>3</v>
      </c>
      <c r="EQ74">
        <v>0</v>
      </c>
      <c r="ER74">
        <v>2308.9699999999998</v>
      </c>
      <c r="ES74">
        <v>1280.97</v>
      </c>
      <c r="ET74">
        <v>251.01</v>
      </c>
      <c r="EU74">
        <v>44.31</v>
      </c>
      <c r="EV74">
        <v>776.99</v>
      </c>
      <c r="EW74">
        <v>88.9</v>
      </c>
      <c r="EX74">
        <v>3.82</v>
      </c>
      <c r="EY74">
        <v>0</v>
      </c>
      <c r="FQ74">
        <v>0</v>
      </c>
      <c r="FR74">
        <f t="shared" si="91"/>
        <v>0</v>
      </c>
      <c r="FS74">
        <v>0</v>
      </c>
      <c r="FT74" t="s">
        <v>21</v>
      </c>
      <c r="FU74" t="s">
        <v>22</v>
      </c>
      <c r="FX74">
        <v>106.2</v>
      </c>
      <c r="FY74">
        <v>53.55</v>
      </c>
      <c r="GA74" t="s">
        <v>3</v>
      </c>
      <c r="GD74">
        <v>0</v>
      </c>
      <c r="GF74">
        <v>313215853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2"/>
        <v>0</v>
      </c>
      <c r="GM74">
        <f t="shared" si="93"/>
        <v>7849.89</v>
      </c>
      <c r="GN74">
        <f t="shared" si="94"/>
        <v>7849.89</v>
      </c>
      <c r="GO74">
        <f t="shared" si="95"/>
        <v>0</v>
      </c>
      <c r="GP74">
        <f t="shared" si="96"/>
        <v>0</v>
      </c>
      <c r="GR74">
        <v>0</v>
      </c>
      <c r="GS74">
        <v>3</v>
      </c>
      <c r="GT74">
        <v>0</v>
      </c>
      <c r="GU74" t="s">
        <v>3</v>
      </c>
      <c r="GV74">
        <f t="shared" si="97"/>
        <v>0</v>
      </c>
      <c r="GW74">
        <v>1</v>
      </c>
      <c r="GX74">
        <f t="shared" si="98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162</v>
      </c>
      <c r="E75" t="s">
        <v>232</v>
      </c>
      <c r="F75" t="s">
        <v>233</v>
      </c>
      <c r="G75" t="s">
        <v>234</v>
      </c>
      <c r="H75" t="s">
        <v>89</v>
      </c>
      <c r="I75">
        <f>I74*J75</f>
        <v>4</v>
      </c>
      <c r="J75">
        <v>12.055455093429778</v>
      </c>
      <c r="O75">
        <f t="shared" si="66"/>
        <v>1900.75</v>
      </c>
      <c r="P75">
        <f t="shared" si="67"/>
        <v>1900.75</v>
      </c>
      <c r="Q75">
        <f t="shared" si="68"/>
        <v>0</v>
      </c>
      <c r="R75">
        <f t="shared" si="69"/>
        <v>0</v>
      </c>
      <c r="S75">
        <f t="shared" si="70"/>
        <v>0</v>
      </c>
      <c r="T75">
        <f t="shared" si="71"/>
        <v>0</v>
      </c>
      <c r="U75">
        <f t="shared" si="72"/>
        <v>0</v>
      </c>
      <c r="V75">
        <f t="shared" si="73"/>
        <v>0</v>
      </c>
      <c r="W75">
        <f t="shared" si="74"/>
        <v>0</v>
      </c>
      <c r="X75">
        <f t="shared" si="75"/>
        <v>0</v>
      </c>
      <c r="Y75">
        <f t="shared" si="76"/>
        <v>0</v>
      </c>
      <c r="AA75">
        <v>39083528</v>
      </c>
      <c r="AB75">
        <f t="shared" si="77"/>
        <v>72.77</v>
      </c>
      <c r="AC75">
        <f t="shared" si="99"/>
        <v>72.77</v>
      </c>
      <c r="AD75">
        <f>ROUND((((ET75)-(EU75))+AE75),2)</f>
        <v>0</v>
      </c>
      <c r="AE75">
        <f t="shared" si="100"/>
        <v>0</v>
      </c>
      <c r="AF75">
        <f t="shared" si="100"/>
        <v>0</v>
      </c>
      <c r="AG75">
        <f t="shared" si="78"/>
        <v>0</v>
      </c>
      <c r="AH75">
        <f t="shared" si="101"/>
        <v>0</v>
      </c>
      <c r="AI75">
        <f t="shared" si="101"/>
        <v>0</v>
      </c>
      <c r="AJ75">
        <f t="shared" si="79"/>
        <v>0</v>
      </c>
      <c r="AK75">
        <v>72.77</v>
      </c>
      <c r="AL75">
        <v>72.77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6.53</v>
      </c>
      <c r="BA75">
        <v>1</v>
      </c>
      <c r="BB75">
        <v>1</v>
      </c>
      <c r="BC75">
        <v>6.53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235</v>
      </c>
      <c r="BM75">
        <v>10001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0"/>
        <v>1900.75</v>
      </c>
      <c r="CQ75">
        <f t="shared" si="81"/>
        <v>475.18810000000002</v>
      </c>
      <c r="CR75">
        <f t="shared" si="82"/>
        <v>0</v>
      </c>
      <c r="CS75">
        <f t="shared" si="83"/>
        <v>0</v>
      </c>
      <c r="CT75">
        <f t="shared" si="84"/>
        <v>0</v>
      </c>
      <c r="CU75">
        <f t="shared" si="85"/>
        <v>0</v>
      </c>
      <c r="CV75">
        <f t="shared" si="86"/>
        <v>0</v>
      </c>
      <c r="CW75">
        <f t="shared" si="87"/>
        <v>0</v>
      </c>
      <c r="CX75">
        <f t="shared" si="88"/>
        <v>0</v>
      </c>
      <c r="CY75">
        <f t="shared" si="89"/>
        <v>0</v>
      </c>
      <c r="CZ75">
        <f t="shared" si="90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89</v>
      </c>
      <c r="DW75" t="s">
        <v>89</v>
      </c>
      <c r="DX75">
        <v>1</v>
      </c>
      <c r="EE75">
        <v>39174503</v>
      </c>
      <c r="EF75">
        <v>2</v>
      </c>
      <c r="EG75" t="s">
        <v>18</v>
      </c>
      <c r="EH75">
        <v>0</v>
      </c>
      <c r="EI75" t="s">
        <v>3</v>
      </c>
      <c r="EJ75">
        <v>1</v>
      </c>
      <c r="EK75">
        <v>10001</v>
      </c>
      <c r="EL75" t="s">
        <v>84</v>
      </c>
      <c r="EM75" t="s">
        <v>85</v>
      </c>
      <c r="EO75" t="s">
        <v>3</v>
      </c>
      <c r="EQ75">
        <v>0</v>
      </c>
      <c r="ER75">
        <v>72.77</v>
      </c>
      <c r="ES75">
        <v>72.77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1"/>
        <v>0</v>
      </c>
      <c r="FS75">
        <v>0</v>
      </c>
      <c r="FT75" t="s">
        <v>21</v>
      </c>
      <c r="FU75" t="s">
        <v>22</v>
      </c>
      <c r="FX75">
        <v>106.2</v>
      </c>
      <c r="FY75">
        <v>53.55</v>
      </c>
      <c r="GA75" t="s">
        <v>3</v>
      </c>
      <c r="GD75">
        <v>0</v>
      </c>
      <c r="GF75">
        <v>178640745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2"/>
        <v>0</v>
      </c>
      <c r="GM75">
        <f t="shared" si="93"/>
        <v>1900.75</v>
      </c>
      <c r="GN75">
        <f t="shared" si="94"/>
        <v>1900.75</v>
      </c>
      <c r="GO75">
        <f t="shared" si="95"/>
        <v>0</v>
      </c>
      <c r="GP75">
        <f t="shared" si="96"/>
        <v>0</v>
      </c>
      <c r="GR75">
        <v>0</v>
      </c>
      <c r="GS75">
        <v>3</v>
      </c>
      <c r="GT75">
        <v>0</v>
      </c>
      <c r="GU75" t="s">
        <v>3</v>
      </c>
      <c r="GV75">
        <f t="shared" si="97"/>
        <v>0</v>
      </c>
      <c r="GW75">
        <v>1</v>
      </c>
      <c r="GX75">
        <f t="shared" si="98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166</v>
      </c>
      <c r="E76" t="s">
        <v>236</v>
      </c>
      <c r="F76" t="s">
        <v>237</v>
      </c>
      <c r="G76" t="s">
        <v>238</v>
      </c>
      <c r="H76" t="s">
        <v>73</v>
      </c>
      <c r="I76">
        <f>I74*J76</f>
        <v>33.18</v>
      </c>
      <c r="J76">
        <v>100</v>
      </c>
      <c r="O76">
        <f t="shared" si="66"/>
        <v>13450.59</v>
      </c>
      <c r="P76">
        <f t="shared" si="67"/>
        <v>13450.59</v>
      </c>
      <c r="Q76">
        <f t="shared" si="68"/>
        <v>0</v>
      </c>
      <c r="R76">
        <f t="shared" si="69"/>
        <v>0</v>
      </c>
      <c r="S76">
        <f t="shared" si="70"/>
        <v>0</v>
      </c>
      <c r="T76">
        <f t="shared" si="71"/>
        <v>0</v>
      </c>
      <c r="U76">
        <f t="shared" si="72"/>
        <v>0</v>
      </c>
      <c r="V76">
        <f t="shared" si="73"/>
        <v>0</v>
      </c>
      <c r="W76">
        <f t="shared" si="74"/>
        <v>0</v>
      </c>
      <c r="X76">
        <f t="shared" si="75"/>
        <v>0</v>
      </c>
      <c r="Y76">
        <f t="shared" si="76"/>
        <v>0</v>
      </c>
      <c r="AA76">
        <v>39083528</v>
      </c>
      <c r="AB76">
        <f t="shared" si="77"/>
        <v>62.08</v>
      </c>
      <c r="AC76">
        <f t="shared" si="99"/>
        <v>62.08</v>
      </c>
      <c r="AD76">
        <f>ROUND((((ET76)-(EU76))+AE76),2)</f>
        <v>0</v>
      </c>
      <c r="AE76">
        <f t="shared" si="100"/>
        <v>0</v>
      </c>
      <c r="AF76">
        <f t="shared" si="100"/>
        <v>0</v>
      </c>
      <c r="AG76">
        <f t="shared" si="78"/>
        <v>0</v>
      </c>
      <c r="AH76">
        <f t="shared" si="101"/>
        <v>0</v>
      </c>
      <c r="AI76">
        <f t="shared" si="101"/>
        <v>0</v>
      </c>
      <c r="AJ76">
        <f t="shared" si="79"/>
        <v>0</v>
      </c>
      <c r="AK76">
        <v>62.08</v>
      </c>
      <c r="AL76">
        <v>62.08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106</v>
      </c>
      <c r="AU76">
        <v>54</v>
      </c>
      <c r="AV76">
        <v>1</v>
      </c>
      <c r="AW76">
        <v>1</v>
      </c>
      <c r="AZ76">
        <v>6.53</v>
      </c>
      <c r="BA76">
        <v>1</v>
      </c>
      <c r="BB76">
        <v>1</v>
      </c>
      <c r="BC76">
        <v>6.53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239</v>
      </c>
      <c r="BM76">
        <v>10001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118</v>
      </c>
      <c r="CA76">
        <v>63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80"/>
        <v>13450.59</v>
      </c>
      <c r="CQ76">
        <f t="shared" si="81"/>
        <v>405.38240000000002</v>
      </c>
      <c r="CR76">
        <f t="shared" si="82"/>
        <v>0</v>
      </c>
      <c r="CS76">
        <f t="shared" si="83"/>
        <v>0</v>
      </c>
      <c r="CT76">
        <f t="shared" si="84"/>
        <v>0</v>
      </c>
      <c r="CU76">
        <f t="shared" si="85"/>
        <v>0</v>
      </c>
      <c r="CV76">
        <f t="shared" si="86"/>
        <v>0</v>
      </c>
      <c r="CW76">
        <f t="shared" si="87"/>
        <v>0</v>
      </c>
      <c r="CX76">
        <f t="shared" si="88"/>
        <v>0</v>
      </c>
      <c r="CY76">
        <f t="shared" si="89"/>
        <v>0</v>
      </c>
      <c r="CZ76">
        <f t="shared" si="90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73</v>
      </c>
      <c r="DW76" t="s">
        <v>73</v>
      </c>
      <c r="DX76">
        <v>1</v>
      </c>
      <c r="EE76">
        <v>39174503</v>
      </c>
      <c r="EF76">
        <v>2</v>
      </c>
      <c r="EG76" t="s">
        <v>18</v>
      </c>
      <c r="EH76">
        <v>0</v>
      </c>
      <c r="EI76" t="s">
        <v>3</v>
      </c>
      <c r="EJ76">
        <v>1</v>
      </c>
      <c r="EK76">
        <v>10001</v>
      </c>
      <c r="EL76" t="s">
        <v>84</v>
      </c>
      <c r="EM76" t="s">
        <v>85</v>
      </c>
      <c r="EO76" t="s">
        <v>3</v>
      </c>
      <c r="EQ76">
        <v>0</v>
      </c>
      <c r="ER76">
        <v>62.08</v>
      </c>
      <c r="ES76">
        <v>62.08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1"/>
        <v>0</v>
      </c>
      <c r="FS76">
        <v>0</v>
      </c>
      <c r="FT76" t="s">
        <v>21</v>
      </c>
      <c r="FU76" t="s">
        <v>22</v>
      </c>
      <c r="FX76">
        <v>106.2</v>
      </c>
      <c r="FY76">
        <v>53.55</v>
      </c>
      <c r="GA76" t="s">
        <v>3</v>
      </c>
      <c r="GD76">
        <v>0</v>
      </c>
      <c r="GF76">
        <v>1068629195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2"/>
        <v>0</v>
      </c>
      <c r="GM76">
        <f t="shared" si="93"/>
        <v>13450.59</v>
      </c>
      <c r="GN76">
        <f t="shared" si="94"/>
        <v>13450.59</v>
      </c>
      <c r="GO76">
        <f t="shared" si="95"/>
        <v>0</v>
      </c>
      <c r="GP76">
        <f t="shared" si="96"/>
        <v>0</v>
      </c>
      <c r="GR76">
        <v>0</v>
      </c>
      <c r="GS76">
        <v>3</v>
      </c>
      <c r="GT76">
        <v>0</v>
      </c>
      <c r="GU76" t="s">
        <v>3</v>
      </c>
      <c r="GV76">
        <f t="shared" si="97"/>
        <v>0</v>
      </c>
      <c r="GW76">
        <v>1</v>
      </c>
      <c r="GX76">
        <f t="shared" si="98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ROW(SmtRes!A169)</f>
        <v>169</v>
      </c>
      <c r="D77">
        <f>ROW(EtalonRes!A171)</f>
        <v>171</v>
      </c>
      <c r="E77" t="s">
        <v>240</v>
      </c>
      <c r="F77" t="s">
        <v>241</v>
      </c>
      <c r="G77" t="s">
        <v>242</v>
      </c>
      <c r="H77" t="s">
        <v>243</v>
      </c>
      <c r="I77">
        <f>ROUND(8/10,9)</f>
        <v>0.8</v>
      </c>
      <c r="J77">
        <v>0</v>
      </c>
      <c r="O77">
        <f t="shared" si="66"/>
        <v>164.97</v>
      </c>
      <c r="P77">
        <f t="shared" si="67"/>
        <v>3.13</v>
      </c>
      <c r="Q77">
        <f t="shared" si="68"/>
        <v>0</v>
      </c>
      <c r="R77">
        <f t="shared" si="69"/>
        <v>0</v>
      </c>
      <c r="S77">
        <f t="shared" si="70"/>
        <v>161.84</v>
      </c>
      <c r="T77">
        <f t="shared" si="71"/>
        <v>0</v>
      </c>
      <c r="U77">
        <f t="shared" si="72"/>
        <v>2.5760000000000001</v>
      </c>
      <c r="V77">
        <f t="shared" si="73"/>
        <v>0</v>
      </c>
      <c r="W77">
        <f t="shared" si="74"/>
        <v>0</v>
      </c>
      <c r="X77">
        <f t="shared" si="75"/>
        <v>186.12</v>
      </c>
      <c r="Y77">
        <f t="shared" si="76"/>
        <v>114.91</v>
      </c>
      <c r="AA77">
        <v>39083528</v>
      </c>
      <c r="AB77">
        <f t="shared" si="77"/>
        <v>31.58</v>
      </c>
      <c r="AC77">
        <f t="shared" si="99"/>
        <v>0.6</v>
      </c>
      <c r="AD77">
        <f>ROUND(((((ET77*1.25))-((EU77*1.25)))+AE77),2)</f>
        <v>0</v>
      </c>
      <c r="AE77">
        <f>ROUND(((EU77*1.25)),2)</f>
        <v>0</v>
      </c>
      <c r="AF77">
        <f>ROUND(((EV77*1.15)),2)</f>
        <v>30.98</v>
      </c>
      <c r="AG77">
        <f t="shared" si="78"/>
        <v>0</v>
      </c>
      <c r="AH77">
        <f>((EW77*1.15))</f>
        <v>3.2199999999999998</v>
      </c>
      <c r="AI77">
        <f>((EX77*1.25))</f>
        <v>0</v>
      </c>
      <c r="AJ77">
        <f t="shared" si="79"/>
        <v>0</v>
      </c>
      <c r="AK77">
        <v>27.54</v>
      </c>
      <c r="AL77">
        <v>0.6</v>
      </c>
      <c r="AM77">
        <v>0</v>
      </c>
      <c r="AN77">
        <v>0</v>
      </c>
      <c r="AO77">
        <v>26.94</v>
      </c>
      <c r="AP77">
        <v>0</v>
      </c>
      <c r="AQ77">
        <v>2.8</v>
      </c>
      <c r="AR77">
        <v>0</v>
      </c>
      <c r="AS77">
        <v>0</v>
      </c>
      <c r="AT77">
        <v>115</v>
      </c>
      <c r="AU77">
        <v>71</v>
      </c>
      <c r="AV77">
        <v>1</v>
      </c>
      <c r="AW77">
        <v>1</v>
      </c>
      <c r="AZ77">
        <v>6.53</v>
      </c>
      <c r="BA77">
        <v>6.53</v>
      </c>
      <c r="BB77">
        <v>6.53</v>
      </c>
      <c r="BC77">
        <v>6.53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244</v>
      </c>
      <c r="BM77">
        <v>17001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6.53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128</v>
      </c>
      <c r="CA77">
        <v>83</v>
      </c>
      <c r="CF77">
        <v>0</v>
      </c>
      <c r="CG77">
        <v>0</v>
      </c>
      <c r="CM77">
        <v>0</v>
      </c>
      <c r="CN77" t="s">
        <v>1353</v>
      </c>
      <c r="CO77">
        <v>0</v>
      </c>
      <c r="CP77">
        <f t="shared" si="80"/>
        <v>164.97</v>
      </c>
      <c r="CQ77">
        <f t="shared" si="81"/>
        <v>3.9180000000000001</v>
      </c>
      <c r="CR77">
        <f t="shared" si="82"/>
        <v>0</v>
      </c>
      <c r="CS77">
        <f t="shared" si="83"/>
        <v>0</v>
      </c>
      <c r="CT77">
        <f t="shared" si="84"/>
        <v>202.29940000000002</v>
      </c>
      <c r="CU77">
        <f t="shared" si="85"/>
        <v>0</v>
      </c>
      <c r="CV77">
        <f t="shared" si="86"/>
        <v>3.2199999999999998</v>
      </c>
      <c r="CW77">
        <f t="shared" si="87"/>
        <v>0</v>
      </c>
      <c r="CX77">
        <f t="shared" si="88"/>
        <v>0</v>
      </c>
      <c r="CY77">
        <f t="shared" si="89"/>
        <v>186.11600000000001</v>
      </c>
      <c r="CZ77">
        <f t="shared" si="90"/>
        <v>114.90639999999999</v>
      </c>
      <c r="DC77" t="s">
        <v>3</v>
      </c>
      <c r="DD77" t="s">
        <v>3</v>
      </c>
      <c r="DE77" t="s">
        <v>75</v>
      </c>
      <c r="DF77" t="s">
        <v>75</v>
      </c>
      <c r="DG77" t="s">
        <v>76</v>
      </c>
      <c r="DH77" t="s">
        <v>3</v>
      </c>
      <c r="DI77" t="s">
        <v>76</v>
      </c>
      <c r="DJ77" t="s">
        <v>75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243</v>
      </c>
      <c r="DW77" t="s">
        <v>243</v>
      </c>
      <c r="DX77">
        <v>1</v>
      </c>
      <c r="EE77">
        <v>39174531</v>
      </c>
      <c r="EF77">
        <v>2</v>
      </c>
      <c r="EG77" t="s">
        <v>18</v>
      </c>
      <c r="EH77">
        <v>0</v>
      </c>
      <c r="EI77" t="s">
        <v>3</v>
      </c>
      <c r="EJ77">
        <v>1</v>
      </c>
      <c r="EK77">
        <v>17001</v>
      </c>
      <c r="EL77" t="s">
        <v>245</v>
      </c>
      <c r="EM77" t="s">
        <v>246</v>
      </c>
      <c r="EO77" t="s">
        <v>79</v>
      </c>
      <c r="EQ77">
        <v>0</v>
      </c>
      <c r="ER77">
        <v>27.54</v>
      </c>
      <c r="ES77">
        <v>0.6</v>
      </c>
      <c r="ET77">
        <v>0</v>
      </c>
      <c r="EU77">
        <v>0</v>
      </c>
      <c r="EV77">
        <v>26.94</v>
      </c>
      <c r="EW77">
        <v>2.8</v>
      </c>
      <c r="EX77">
        <v>0</v>
      </c>
      <c r="EY77">
        <v>0</v>
      </c>
      <c r="FQ77">
        <v>0</v>
      </c>
      <c r="FR77">
        <f t="shared" si="91"/>
        <v>0</v>
      </c>
      <c r="FS77">
        <v>0</v>
      </c>
      <c r="FT77" t="s">
        <v>21</v>
      </c>
      <c r="FU77" t="s">
        <v>22</v>
      </c>
      <c r="FX77">
        <v>115.2</v>
      </c>
      <c r="FY77">
        <v>70.55</v>
      </c>
      <c r="GA77" t="s">
        <v>3</v>
      </c>
      <c r="GD77">
        <v>0</v>
      </c>
      <c r="GF77">
        <v>-1697463624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2"/>
        <v>0</v>
      </c>
      <c r="GM77">
        <f t="shared" si="93"/>
        <v>466</v>
      </c>
      <c r="GN77">
        <f t="shared" si="94"/>
        <v>466</v>
      </c>
      <c r="GO77">
        <f t="shared" si="95"/>
        <v>0</v>
      </c>
      <c r="GP77">
        <f t="shared" si="96"/>
        <v>0</v>
      </c>
      <c r="GR77">
        <v>0</v>
      </c>
      <c r="GS77">
        <v>3</v>
      </c>
      <c r="GT77">
        <v>0</v>
      </c>
      <c r="GU77" t="s">
        <v>3</v>
      </c>
      <c r="GV77">
        <f t="shared" si="97"/>
        <v>0</v>
      </c>
      <c r="GW77">
        <v>1</v>
      </c>
      <c r="GX77">
        <f t="shared" si="98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169</v>
      </c>
      <c r="E78" t="s">
        <v>247</v>
      </c>
      <c r="F78" t="s">
        <v>248</v>
      </c>
      <c r="G78" t="s">
        <v>249</v>
      </c>
      <c r="H78" t="s">
        <v>109</v>
      </c>
      <c r="I78">
        <f>I77*J78</f>
        <v>8</v>
      </c>
      <c r="J78">
        <v>10</v>
      </c>
      <c r="O78">
        <f t="shared" si="66"/>
        <v>6401.49</v>
      </c>
      <c r="P78">
        <f t="shared" si="67"/>
        <v>6401.49</v>
      </c>
      <c r="Q78">
        <f t="shared" si="68"/>
        <v>0</v>
      </c>
      <c r="R78">
        <f t="shared" si="69"/>
        <v>0</v>
      </c>
      <c r="S78">
        <f t="shared" si="70"/>
        <v>0</v>
      </c>
      <c r="T78">
        <f t="shared" si="71"/>
        <v>0</v>
      </c>
      <c r="U78">
        <f t="shared" si="72"/>
        <v>0</v>
      </c>
      <c r="V78">
        <f t="shared" si="73"/>
        <v>0</v>
      </c>
      <c r="W78">
        <f t="shared" si="74"/>
        <v>0</v>
      </c>
      <c r="X78">
        <f t="shared" si="75"/>
        <v>0</v>
      </c>
      <c r="Y78">
        <f t="shared" si="76"/>
        <v>0</v>
      </c>
      <c r="AA78">
        <v>39083528</v>
      </c>
      <c r="AB78">
        <f t="shared" si="77"/>
        <v>122.54</v>
      </c>
      <c r="AC78">
        <f t="shared" si="99"/>
        <v>122.54</v>
      </c>
      <c r="AD78">
        <f>ROUND((((ET78)-(EU78))+AE78),2)</f>
        <v>0</v>
      </c>
      <c r="AE78">
        <f>ROUND((EU78),2)</f>
        <v>0</v>
      </c>
      <c r="AF78">
        <f>ROUND((EV78),2)</f>
        <v>0</v>
      </c>
      <c r="AG78">
        <f t="shared" si="78"/>
        <v>0</v>
      </c>
      <c r="AH78">
        <f>(EW78)</f>
        <v>0</v>
      </c>
      <c r="AI78">
        <f>(EX78)</f>
        <v>0</v>
      </c>
      <c r="AJ78">
        <f t="shared" si="79"/>
        <v>0</v>
      </c>
      <c r="AK78">
        <v>122.54</v>
      </c>
      <c r="AL78">
        <v>122.54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115</v>
      </c>
      <c r="AU78">
        <v>71</v>
      </c>
      <c r="AV78">
        <v>1</v>
      </c>
      <c r="AW78">
        <v>1</v>
      </c>
      <c r="AZ78">
        <v>6.53</v>
      </c>
      <c r="BA78">
        <v>1</v>
      </c>
      <c r="BB78">
        <v>1</v>
      </c>
      <c r="BC78">
        <v>6.53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250</v>
      </c>
      <c r="BM78">
        <v>17001</v>
      </c>
      <c r="BN78">
        <v>0</v>
      </c>
      <c r="BO78" t="s">
        <v>3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128</v>
      </c>
      <c r="CA78">
        <v>83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0"/>
        <v>6401.49</v>
      </c>
      <c r="CQ78">
        <f t="shared" si="81"/>
        <v>800.1862000000001</v>
      </c>
      <c r="CR78">
        <f t="shared" si="82"/>
        <v>0</v>
      </c>
      <c r="CS78">
        <f t="shared" si="83"/>
        <v>0</v>
      </c>
      <c r="CT78">
        <f t="shared" si="84"/>
        <v>0</v>
      </c>
      <c r="CU78">
        <f t="shared" si="85"/>
        <v>0</v>
      </c>
      <c r="CV78">
        <f t="shared" si="86"/>
        <v>0</v>
      </c>
      <c r="CW78">
        <f t="shared" si="87"/>
        <v>0</v>
      </c>
      <c r="CX78">
        <f t="shared" si="88"/>
        <v>0</v>
      </c>
      <c r="CY78">
        <f t="shared" si="89"/>
        <v>0</v>
      </c>
      <c r="CZ78">
        <f t="shared" si="90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109</v>
      </c>
      <c r="DW78" t="s">
        <v>109</v>
      </c>
      <c r="DX78">
        <v>1</v>
      </c>
      <c r="EE78">
        <v>39174531</v>
      </c>
      <c r="EF78">
        <v>2</v>
      </c>
      <c r="EG78" t="s">
        <v>18</v>
      </c>
      <c r="EH78">
        <v>0</v>
      </c>
      <c r="EI78" t="s">
        <v>3</v>
      </c>
      <c r="EJ78">
        <v>1</v>
      </c>
      <c r="EK78">
        <v>17001</v>
      </c>
      <c r="EL78" t="s">
        <v>245</v>
      </c>
      <c r="EM78" t="s">
        <v>246</v>
      </c>
      <c r="EO78" t="s">
        <v>3</v>
      </c>
      <c r="EQ78">
        <v>0</v>
      </c>
      <c r="ER78">
        <v>122.54</v>
      </c>
      <c r="ES78">
        <v>122.54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1"/>
        <v>0</v>
      </c>
      <c r="FS78">
        <v>0</v>
      </c>
      <c r="FT78" t="s">
        <v>21</v>
      </c>
      <c r="FU78" t="s">
        <v>22</v>
      </c>
      <c r="FX78">
        <v>115.2</v>
      </c>
      <c r="FY78">
        <v>70.55</v>
      </c>
      <c r="GA78" t="s">
        <v>3</v>
      </c>
      <c r="GD78">
        <v>0</v>
      </c>
      <c r="GF78">
        <v>-423887668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2"/>
        <v>0</v>
      </c>
      <c r="GM78">
        <f t="shared" si="93"/>
        <v>6401.49</v>
      </c>
      <c r="GN78">
        <f t="shared" si="94"/>
        <v>6401.49</v>
      </c>
      <c r="GO78">
        <f t="shared" si="95"/>
        <v>0</v>
      </c>
      <c r="GP78">
        <f t="shared" si="96"/>
        <v>0</v>
      </c>
      <c r="GR78">
        <v>0</v>
      </c>
      <c r="GS78">
        <v>3</v>
      </c>
      <c r="GT78">
        <v>0</v>
      </c>
      <c r="GU78" t="s">
        <v>3</v>
      </c>
      <c r="GV78">
        <f t="shared" si="97"/>
        <v>0</v>
      </c>
      <c r="GW78">
        <v>1</v>
      </c>
      <c r="GX78">
        <f t="shared" si="98"/>
        <v>0</v>
      </c>
      <c r="HA78">
        <v>0</v>
      </c>
      <c r="HB78">
        <v>0</v>
      </c>
      <c r="IK78">
        <v>0</v>
      </c>
    </row>
    <row r="80" spans="1:245" x14ac:dyDescent="0.2">
      <c r="A80" s="2">
        <v>51</v>
      </c>
      <c r="B80" s="2">
        <f>B24</f>
        <v>1</v>
      </c>
      <c r="C80" s="2">
        <f>A24</f>
        <v>4</v>
      </c>
      <c r="D80" s="2">
        <f>ROW(A24)</f>
        <v>24</v>
      </c>
      <c r="E80" s="2"/>
      <c r="F80" s="2" t="str">
        <f>IF(F24&lt;&gt;"",F24,"")</f>
        <v/>
      </c>
      <c r="G80" s="2" t="str">
        <f>IF(G24&lt;&gt;"",G24,"")</f>
        <v>1 Общестроительные работы</v>
      </c>
      <c r="H80" s="2">
        <v>0</v>
      </c>
      <c r="I80" s="2"/>
      <c r="J80" s="2"/>
      <c r="K80" s="2"/>
      <c r="L80" s="2"/>
      <c r="M80" s="2"/>
      <c r="N80" s="2"/>
      <c r="O80" s="2">
        <f t="shared" ref="O80:T80" si="102">ROUND(AB80,2)</f>
        <v>507531.11</v>
      </c>
      <c r="P80" s="2">
        <f t="shared" si="102"/>
        <v>416393.95</v>
      </c>
      <c r="Q80" s="2">
        <f t="shared" si="102"/>
        <v>10850.7</v>
      </c>
      <c r="R80" s="2">
        <f t="shared" si="102"/>
        <v>2082.5700000000002</v>
      </c>
      <c r="S80" s="2">
        <f t="shared" si="102"/>
        <v>80286.460000000006</v>
      </c>
      <c r="T80" s="2">
        <f t="shared" si="102"/>
        <v>0</v>
      </c>
      <c r="U80" s="2">
        <f>AH80</f>
        <v>1368.7393118</v>
      </c>
      <c r="V80" s="2">
        <f>AI80</f>
        <v>29.321197499999997</v>
      </c>
      <c r="W80" s="2">
        <f>ROUND(AJ80,2)</f>
        <v>0</v>
      </c>
      <c r="X80" s="2">
        <f>ROUND(AK80,2)</f>
        <v>79000.740000000005</v>
      </c>
      <c r="Y80" s="2">
        <f>ROUND(AL80,2)</f>
        <v>42990.5</v>
      </c>
      <c r="Z80" s="2"/>
      <c r="AA80" s="2"/>
      <c r="AB80" s="2">
        <f>ROUND(SUMIF(AA28:AA78,"=39083528",O28:O78),2)</f>
        <v>507531.11</v>
      </c>
      <c r="AC80" s="2">
        <f>ROUND(SUMIF(AA28:AA78,"=39083528",P28:P78),2)</f>
        <v>416393.95</v>
      </c>
      <c r="AD80" s="2">
        <f>ROUND(SUMIF(AA28:AA78,"=39083528",Q28:Q78),2)</f>
        <v>10850.7</v>
      </c>
      <c r="AE80" s="2">
        <f>ROUND(SUMIF(AA28:AA78,"=39083528",R28:R78),2)</f>
        <v>2082.5700000000002</v>
      </c>
      <c r="AF80" s="2">
        <f>ROUND(SUMIF(AA28:AA78,"=39083528",S28:S78),2)</f>
        <v>80286.460000000006</v>
      </c>
      <c r="AG80" s="2">
        <f>ROUND(SUMIF(AA28:AA78,"=39083528",T28:T78),2)</f>
        <v>0</v>
      </c>
      <c r="AH80" s="2">
        <f>SUMIF(AA28:AA78,"=39083528",U28:U78)</f>
        <v>1368.7393118</v>
      </c>
      <c r="AI80" s="2">
        <f>SUMIF(AA28:AA78,"=39083528",V28:V78)</f>
        <v>29.321197499999997</v>
      </c>
      <c r="AJ80" s="2">
        <f>ROUND(SUMIF(AA28:AA78,"=39083528",W28:W78),2)</f>
        <v>0</v>
      </c>
      <c r="AK80" s="2">
        <f>ROUND(SUMIF(AA28:AA78,"=39083528",X28:X78),2)</f>
        <v>79000.740000000005</v>
      </c>
      <c r="AL80" s="2">
        <f>ROUND(SUMIF(AA28:AA78,"=39083528",Y28:Y78),2)</f>
        <v>42990.5</v>
      </c>
      <c r="AM80" s="2"/>
      <c r="AN80" s="2"/>
      <c r="AO80" s="2">
        <f t="shared" ref="AO80:BC80" si="103">ROUND(BX80,2)</f>
        <v>0</v>
      </c>
      <c r="AP80" s="2">
        <f t="shared" si="103"/>
        <v>0</v>
      </c>
      <c r="AQ80" s="2">
        <f t="shared" si="103"/>
        <v>0</v>
      </c>
      <c r="AR80" s="2">
        <f t="shared" si="103"/>
        <v>629522.35</v>
      </c>
      <c r="AS80" s="2">
        <f t="shared" si="103"/>
        <v>629522.35</v>
      </c>
      <c r="AT80" s="2">
        <f t="shared" si="103"/>
        <v>0</v>
      </c>
      <c r="AU80" s="2">
        <f t="shared" si="103"/>
        <v>0</v>
      </c>
      <c r="AV80" s="2">
        <f t="shared" si="103"/>
        <v>416393.95</v>
      </c>
      <c r="AW80" s="2">
        <f t="shared" si="103"/>
        <v>416393.95</v>
      </c>
      <c r="AX80" s="2">
        <f t="shared" si="103"/>
        <v>0</v>
      </c>
      <c r="AY80" s="2">
        <f t="shared" si="103"/>
        <v>416393.95</v>
      </c>
      <c r="AZ80" s="2">
        <f t="shared" si="103"/>
        <v>0</v>
      </c>
      <c r="BA80" s="2">
        <f t="shared" si="103"/>
        <v>0</v>
      </c>
      <c r="BB80" s="2">
        <f t="shared" si="103"/>
        <v>0</v>
      </c>
      <c r="BC80" s="2">
        <f t="shared" si="103"/>
        <v>0</v>
      </c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>
        <f>ROUND(SUMIF(AA28:AA78,"=39083528",FQ28:FQ78),2)</f>
        <v>0</v>
      </c>
      <c r="BY80" s="2">
        <f>ROUND(SUMIF(AA28:AA78,"=39083528",FR28:FR78),2)</f>
        <v>0</v>
      </c>
      <c r="BZ80" s="2">
        <f>ROUND(SUMIF(AA28:AA78,"=39083528",GL28:GL78),2)</f>
        <v>0</v>
      </c>
      <c r="CA80" s="2">
        <f>ROUND(SUMIF(AA28:AA78,"=39083528",GM28:GM78),2)</f>
        <v>629522.35</v>
      </c>
      <c r="CB80" s="2">
        <f>ROUND(SUMIF(AA28:AA78,"=39083528",GN28:GN78),2)</f>
        <v>629522.35</v>
      </c>
      <c r="CC80" s="2">
        <f>ROUND(SUMIF(AA28:AA78,"=39083528",GO28:GO78),2)</f>
        <v>0</v>
      </c>
      <c r="CD80" s="2">
        <f>ROUND(SUMIF(AA28:AA78,"=39083528",GP28:GP78),2)</f>
        <v>0</v>
      </c>
      <c r="CE80" s="2">
        <f>AC80-BX80</f>
        <v>416393.95</v>
      </c>
      <c r="CF80" s="2">
        <f>AC80-BY80</f>
        <v>416393.95</v>
      </c>
      <c r="CG80" s="2">
        <f>BX80-BZ80</f>
        <v>0</v>
      </c>
      <c r="CH80" s="2">
        <f>AC80-BX80-BY80+BZ80</f>
        <v>416393.95</v>
      </c>
      <c r="CI80" s="2">
        <f>BY80-BZ80</f>
        <v>0</v>
      </c>
      <c r="CJ80" s="2">
        <f>ROUND(SUMIF(AA28:AA78,"=39083528",GX28:GX78),2)</f>
        <v>0</v>
      </c>
      <c r="CK80" s="2">
        <f>ROUND(SUMIF(AA28:AA78,"=39083528",GY28:GY78),2)</f>
        <v>0</v>
      </c>
      <c r="CL80" s="2">
        <f>ROUND(SUMIF(AA28:AA78,"=39083528",GZ28:GZ78),2)</f>
        <v>0</v>
      </c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>
        <v>0</v>
      </c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201</v>
      </c>
      <c r="F82" s="4">
        <f>ROUND(Source!O80,O82)</f>
        <v>507531.11</v>
      </c>
      <c r="G82" s="4" t="s">
        <v>251</v>
      </c>
      <c r="H82" s="4" t="s">
        <v>252</v>
      </c>
      <c r="I82" s="4"/>
      <c r="J82" s="4"/>
      <c r="K82" s="4">
        <v>201</v>
      </c>
      <c r="L82" s="4">
        <v>1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202</v>
      </c>
      <c r="F83" s="4">
        <f>ROUND(Source!P80,O83)</f>
        <v>416393.95</v>
      </c>
      <c r="G83" s="4" t="s">
        <v>253</v>
      </c>
      <c r="H83" s="4" t="s">
        <v>254</v>
      </c>
      <c r="I83" s="4"/>
      <c r="J83" s="4"/>
      <c r="K83" s="4">
        <v>202</v>
      </c>
      <c r="L83" s="4">
        <v>2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222</v>
      </c>
      <c r="F84" s="4">
        <f>ROUND(Source!AO80,O84)</f>
        <v>0</v>
      </c>
      <c r="G84" s="4" t="s">
        <v>255</v>
      </c>
      <c r="H84" s="4" t="s">
        <v>256</v>
      </c>
      <c r="I84" s="4"/>
      <c r="J84" s="4"/>
      <c r="K84" s="4">
        <v>222</v>
      </c>
      <c r="L84" s="4">
        <v>3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225</v>
      </c>
      <c r="F85" s="4">
        <f>ROUND(Source!AV80,O85)</f>
        <v>416393.95</v>
      </c>
      <c r="G85" s="4" t="s">
        <v>257</v>
      </c>
      <c r="H85" s="4" t="s">
        <v>258</v>
      </c>
      <c r="I85" s="4"/>
      <c r="J85" s="4"/>
      <c r="K85" s="4">
        <v>225</v>
      </c>
      <c r="L85" s="4">
        <v>4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226</v>
      </c>
      <c r="F86" s="4">
        <f>ROUND(Source!AW80,O86)</f>
        <v>416393.95</v>
      </c>
      <c r="G86" s="4" t="s">
        <v>259</v>
      </c>
      <c r="H86" s="4" t="s">
        <v>260</v>
      </c>
      <c r="I86" s="4"/>
      <c r="J86" s="4"/>
      <c r="K86" s="4">
        <v>226</v>
      </c>
      <c r="L86" s="4">
        <v>5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227</v>
      </c>
      <c r="F87" s="4">
        <f>ROUND(Source!AX80,O87)</f>
        <v>0</v>
      </c>
      <c r="G87" s="4" t="s">
        <v>261</v>
      </c>
      <c r="H87" s="4" t="s">
        <v>262</v>
      </c>
      <c r="I87" s="4"/>
      <c r="J87" s="4"/>
      <c r="K87" s="4">
        <v>227</v>
      </c>
      <c r="L87" s="4">
        <v>6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228</v>
      </c>
      <c r="F88" s="4">
        <f>ROUND(Source!AY80,O88)</f>
        <v>416393.95</v>
      </c>
      <c r="G88" s="4" t="s">
        <v>263</v>
      </c>
      <c r="H88" s="4" t="s">
        <v>264</v>
      </c>
      <c r="I88" s="4"/>
      <c r="J88" s="4"/>
      <c r="K88" s="4">
        <v>228</v>
      </c>
      <c r="L88" s="4">
        <v>7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216</v>
      </c>
      <c r="F89" s="4">
        <f>ROUND(Source!AP80,O89)</f>
        <v>0</v>
      </c>
      <c r="G89" s="4" t="s">
        <v>265</v>
      </c>
      <c r="H89" s="4" t="s">
        <v>266</v>
      </c>
      <c r="I89" s="4"/>
      <c r="J89" s="4"/>
      <c r="K89" s="4">
        <v>216</v>
      </c>
      <c r="L89" s="4">
        <v>8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223</v>
      </c>
      <c r="F90" s="4">
        <f>ROUND(Source!AQ80,O90)</f>
        <v>0</v>
      </c>
      <c r="G90" s="4" t="s">
        <v>267</v>
      </c>
      <c r="H90" s="4" t="s">
        <v>268</v>
      </c>
      <c r="I90" s="4"/>
      <c r="J90" s="4"/>
      <c r="K90" s="4">
        <v>223</v>
      </c>
      <c r="L90" s="4">
        <v>9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229</v>
      </c>
      <c r="F91" s="4">
        <f>ROUND(Source!AZ80,O91)</f>
        <v>0</v>
      </c>
      <c r="G91" s="4" t="s">
        <v>269</v>
      </c>
      <c r="H91" s="4" t="s">
        <v>270</v>
      </c>
      <c r="I91" s="4"/>
      <c r="J91" s="4"/>
      <c r="K91" s="4">
        <v>229</v>
      </c>
      <c r="L91" s="4">
        <v>10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203</v>
      </c>
      <c r="F92" s="4">
        <f>ROUND(Source!Q80,O92)</f>
        <v>10850.7</v>
      </c>
      <c r="G92" s="4" t="s">
        <v>271</v>
      </c>
      <c r="H92" s="4" t="s">
        <v>272</v>
      </c>
      <c r="I92" s="4"/>
      <c r="J92" s="4"/>
      <c r="K92" s="4">
        <v>203</v>
      </c>
      <c r="L92" s="4">
        <v>11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231</v>
      </c>
      <c r="F93" s="4">
        <f>ROUND(Source!BB80,O93)</f>
        <v>0</v>
      </c>
      <c r="G93" s="4" t="s">
        <v>273</v>
      </c>
      <c r="H93" s="4" t="s">
        <v>274</v>
      </c>
      <c r="I93" s="4"/>
      <c r="J93" s="4"/>
      <c r="K93" s="4">
        <v>231</v>
      </c>
      <c r="L93" s="4">
        <v>12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204</v>
      </c>
      <c r="F94" s="4">
        <f>ROUND(Source!R80,O94)</f>
        <v>2082.5700000000002</v>
      </c>
      <c r="G94" s="4" t="s">
        <v>275</v>
      </c>
      <c r="H94" s="4" t="s">
        <v>276</v>
      </c>
      <c r="I94" s="4"/>
      <c r="J94" s="4"/>
      <c r="K94" s="4">
        <v>204</v>
      </c>
      <c r="L94" s="4">
        <v>13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205</v>
      </c>
      <c r="F95" s="4">
        <f>ROUND(Source!S80,O95)</f>
        <v>80286.460000000006</v>
      </c>
      <c r="G95" s="4" t="s">
        <v>277</v>
      </c>
      <c r="H95" s="4" t="s">
        <v>278</v>
      </c>
      <c r="I95" s="4"/>
      <c r="J95" s="4"/>
      <c r="K95" s="4">
        <v>205</v>
      </c>
      <c r="L95" s="4">
        <v>14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232</v>
      </c>
      <c r="F96" s="4">
        <f>ROUND(Source!BC80,O96)</f>
        <v>0</v>
      </c>
      <c r="G96" s="4" t="s">
        <v>279</v>
      </c>
      <c r="H96" s="4" t="s">
        <v>280</v>
      </c>
      <c r="I96" s="4"/>
      <c r="J96" s="4"/>
      <c r="K96" s="4">
        <v>232</v>
      </c>
      <c r="L96" s="4">
        <v>15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88" x14ac:dyDescent="0.2">
      <c r="A97" s="4">
        <v>50</v>
      </c>
      <c r="B97" s="4">
        <v>0</v>
      </c>
      <c r="C97" s="4">
        <v>0</v>
      </c>
      <c r="D97" s="4">
        <v>1</v>
      </c>
      <c r="E97" s="4">
        <v>214</v>
      </c>
      <c r="F97" s="4">
        <f>ROUND(Source!AS80,O97)</f>
        <v>629522.35</v>
      </c>
      <c r="G97" s="4" t="s">
        <v>281</v>
      </c>
      <c r="H97" s="4" t="s">
        <v>282</v>
      </c>
      <c r="I97" s="4"/>
      <c r="J97" s="4"/>
      <c r="K97" s="4">
        <v>214</v>
      </c>
      <c r="L97" s="4">
        <v>16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88" x14ac:dyDescent="0.2">
      <c r="A98" s="4">
        <v>50</v>
      </c>
      <c r="B98" s="4">
        <v>0</v>
      </c>
      <c r="C98" s="4">
        <v>0</v>
      </c>
      <c r="D98" s="4">
        <v>1</v>
      </c>
      <c r="E98" s="4">
        <v>215</v>
      </c>
      <c r="F98" s="4">
        <f>ROUND(Source!AT80,O98)</f>
        <v>0</v>
      </c>
      <c r="G98" s="4" t="s">
        <v>283</v>
      </c>
      <c r="H98" s="4" t="s">
        <v>284</v>
      </c>
      <c r="I98" s="4"/>
      <c r="J98" s="4"/>
      <c r="K98" s="4">
        <v>215</v>
      </c>
      <c r="L98" s="4">
        <v>17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88" x14ac:dyDescent="0.2">
      <c r="A99" s="4">
        <v>50</v>
      </c>
      <c r="B99" s="4">
        <v>0</v>
      </c>
      <c r="C99" s="4">
        <v>0</v>
      </c>
      <c r="D99" s="4">
        <v>1</v>
      </c>
      <c r="E99" s="4">
        <v>217</v>
      </c>
      <c r="F99" s="4">
        <f>ROUND(Source!AU80,O99)</f>
        <v>0</v>
      </c>
      <c r="G99" s="4" t="s">
        <v>285</v>
      </c>
      <c r="H99" s="4" t="s">
        <v>286</v>
      </c>
      <c r="I99" s="4"/>
      <c r="J99" s="4"/>
      <c r="K99" s="4">
        <v>217</v>
      </c>
      <c r="L99" s="4">
        <v>18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88" x14ac:dyDescent="0.2">
      <c r="A100" s="4">
        <v>50</v>
      </c>
      <c r="B100" s="4">
        <v>0</v>
      </c>
      <c r="C100" s="4">
        <v>0</v>
      </c>
      <c r="D100" s="4">
        <v>1</v>
      </c>
      <c r="E100" s="4">
        <v>230</v>
      </c>
      <c r="F100" s="4">
        <f>ROUND(Source!BA80,O100)</f>
        <v>0</v>
      </c>
      <c r="G100" s="4" t="s">
        <v>287</v>
      </c>
      <c r="H100" s="4" t="s">
        <v>288</v>
      </c>
      <c r="I100" s="4"/>
      <c r="J100" s="4"/>
      <c r="K100" s="4">
        <v>230</v>
      </c>
      <c r="L100" s="4">
        <v>19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88" x14ac:dyDescent="0.2">
      <c r="A101" s="4">
        <v>50</v>
      </c>
      <c r="B101" s="4">
        <v>0</v>
      </c>
      <c r="C101" s="4">
        <v>0</v>
      </c>
      <c r="D101" s="4">
        <v>1</v>
      </c>
      <c r="E101" s="4">
        <v>206</v>
      </c>
      <c r="F101" s="4">
        <f>ROUND(Source!T80,O101)</f>
        <v>0</v>
      </c>
      <c r="G101" s="4" t="s">
        <v>289</v>
      </c>
      <c r="H101" s="4" t="s">
        <v>290</v>
      </c>
      <c r="I101" s="4"/>
      <c r="J101" s="4"/>
      <c r="K101" s="4">
        <v>206</v>
      </c>
      <c r="L101" s="4">
        <v>20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88" x14ac:dyDescent="0.2">
      <c r="A102" s="4">
        <v>50</v>
      </c>
      <c r="B102" s="4">
        <v>0</v>
      </c>
      <c r="C102" s="4">
        <v>0</v>
      </c>
      <c r="D102" s="4">
        <v>1</v>
      </c>
      <c r="E102" s="4">
        <v>207</v>
      </c>
      <c r="F102" s="4">
        <f>Source!U80</f>
        <v>1368.7393118</v>
      </c>
      <c r="G102" s="4" t="s">
        <v>291</v>
      </c>
      <c r="H102" s="4" t="s">
        <v>292</v>
      </c>
      <c r="I102" s="4"/>
      <c r="J102" s="4"/>
      <c r="K102" s="4">
        <v>207</v>
      </c>
      <c r="L102" s="4">
        <v>21</v>
      </c>
      <c r="M102" s="4">
        <v>3</v>
      </c>
      <c r="N102" s="4" t="s">
        <v>3</v>
      </c>
      <c r="O102" s="4">
        <v>-1</v>
      </c>
      <c r="P102" s="4"/>
      <c r="Q102" s="4"/>
      <c r="R102" s="4"/>
      <c r="S102" s="4"/>
      <c r="T102" s="4"/>
      <c r="U102" s="4"/>
      <c r="V102" s="4"/>
      <c r="W102" s="4"/>
    </row>
    <row r="103" spans="1:88" x14ac:dyDescent="0.2">
      <c r="A103" s="4">
        <v>50</v>
      </c>
      <c r="B103" s="4">
        <v>0</v>
      </c>
      <c r="C103" s="4">
        <v>0</v>
      </c>
      <c r="D103" s="4">
        <v>1</v>
      </c>
      <c r="E103" s="4">
        <v>208</v>
      </c>
      <c r="F103" s="4">
        <f>Source!V80</f>
        <v>29.321197499999997</v>
      </c>
      <c r="G103" s="4" t="s">
        <v>293</v>
      </c>
      <c r="H103" s="4" t="s">
        <v>294</v>
      </c>
      <c r="I103" s="4"/>
      <c r="J103" s="4"/>
      <c r="K103" s="4">
        <v>208</v>
      </c>
      <c r="L103" s="4">
        <v>22</v>
      </c>
      <c r="M103" s="4">
        <v>3</v>
      </c>
      <c r="N103" s="4" t="s">
        <v>3</v>
      </c>
      <c r="O103" s="4">
        <v>-1</v>
      </c>
      <c r="P103" s="4"/>
      <c r="Q103" s="4"/>
      <c r="R103" s="4"/>
      <c r="S103" s="4"/>
      <c r="T103" s="4"/>
      <c r="U103" s="4"/>
      <c r="V103" s="4"/>
      <c r="W103" s="4"/>
    </row>
    <row r="104" spans="1:88" x14ac:dyDescent="0.2">
      <c r="A104" s="4">
        <v>50</v>
      </c>
      <c r="B104" s="4">
        <v>0</v>
      </c>
      <c r="C104" s="4">
        <v>0</v>
      </c>
      <c r="D104" s="4">
        <v>1</v>
      </c>
      <c r="E104" s="4">
        <v>209</v>
      </c>
      <c r="F104" s="4">
        <f>ROUND(Source!W80,O104)</f>
        <v>0</v>
      </c>
      <c r="G104" s="4" t="s">
        <v>295</v>
      </c>
      <c r="H104" s="4" t="s">
        <v>296</v>
      </c>
      <c r="I104" s="4"/>
      <c r="J104" s="4"/>
      <c r="K104" s="4">
        <v>209</v>
      </c>
      <c r="L104" s="4">
        <v>23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88" x14ac:dyDescent="0.2">
      <c r="A105" s="4">
        <v>50</v>
      </c>
      <c r="B105" s="4">
        <v>0</v>
      </c>
      <c r="C105" s="4">
        <v>0</v>
      </c>
      <c r="D105" s="4">
        <v>1</v>
      </c>
      <c r="E105" s="4">
        <v>210</v>
      </c>
      <c r="F105" s="4">
        <f>ROUND(Source!X80,O105)</f>
        <v>79000.740000000005</v>
      </c>
      <c r="G105" s="4" t="s">
        <v>297</v>
      </c>
      <c r="H105" s="4" t="s">
        <v>298</v>
      </c>
      <c r="I105" s="4"/>
      <c r="J105" s="4"/>
      <c r="K105" s="4">
        <v>210</v>
      </c>
      <c r="L105" s="4">
        <v>24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88" x14ac:dyDescent="0.2">
      <c r="A106" s="4">
        <v>50</v>
      </c>
      <c r="B106" s="4">
        <v>0</v>
      </c>
      <c r="C106" s="4">
        <v>0</v>
      </c>
      <c r="D106" s="4">
        <v>1</v>
      </c>
      <c r="E106" s="4">
        <v>211</v>
      </c>
      <c r="F106" s="4">
        <f>ROUND(Source!Y80,O106)</f>
        <v>42990.5</v>
      </c>
      <c r="G106" s="4" t="s">
        <v>299</v>
      </c>
      <c r="H106" s="4" t="s">
        <v>300</v>
      </c>
      <c r="I106" s="4"/>
      <c r="J106" s="4"/>
      <c r="K106" s="4">
        <v>211</v>
      </c>
      <c r="L106" s="4">
        <v>25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88" x14ac:dyDescent="0.2">
      <c r="A107" s="4">
        <v>50</v>
      </c>
      <c r="B107" s="4">
        <v>0</v>
      </c>
      <c r="C107" s="4">
        <v>0</v>
      </c>
      <c r="D107" s="4">
        <v>1</v>
      </c>
      <c r="E107" s="4">
        <v>224</v>
      </c>
      <c r="F107" s="4">
        <f>ROUND(Source!AR80,O107)</f>
        <v>629522.35</v>
      </c>
      <c r="G107" s="4" t="s">
        <v>301</v>
      </c>
      <c r="H107" s="4" t="s">
        <v>302</v>
      </c>
      <c r="I107" s="4"/>
      <c r="J107" s="4"/>
      <c r="K107" s="4">
        <v>224</v>
      </c>
      <c r="L107" s="4">
        <v>26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88" x14ac:dyDescent="0.2">
      <c r="A108" s="4">
        <v>50</v>
      </c>
      <c r="B108" s="4">
        <v>1</v>
      </c>
      <c r="C108" s="4">
        <v>0</v>
      </c>
      <c r="D108" s="4">
        <v>2</v>
      </c>
      <c r="E108" s="4">
        <v>0</v>
      </c>
      <c r="F108" s="4">
        <f>ROUND(F107,O108)</f>
        <v>629522.35</v>
      </c>
      <c r="G108" s="4" t="s">
        <v>303</v>
      </c>
      <c r="H108" s="4" t="s">
        <v>304</v>
      </c>
      <c r="I108" s="4"/>
      <c r="J108" s="4"/>
      <c r="K108" s="4">
        <v>212</v>
      </c>
      <c r="L108" s="4">
        <v>27</v>
      </c>
      <c r="M108" s="4">
        <v>0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88" x14ac:dyDescent="0.2">
      <c r="A109" s="4">
        <v>50</v>
      </c>
      <c r="B109" s="4">
        <v>0</v>
      </c>
      <c r="C109" s="4">
        <v>0</v>
      </c>
      <c r="D109" s="4">
        <v>2</v>
      </c>
      <c r="E109" s="4">
        <v>0</v>
      </c>
      <c r="F109" s="4">
        <f>ROUND(F108*0.18,O109)</f>
        <v>113314.02</v>
      </c>
      <c r="G109" s="4" t="s">
        <v>305</v>
      </c>
      <c r="H109" s="4" t="s">
        <v>306</v>
      </c>
      <c r="I109" s="4"/>
      <c r="J109" s="4"/>
      <c r="K109" s="4">
        <v>212</v>
      </c>
      <c r="L109" s="4">
        <v>28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88" x14ac:dyDescent="0.2">
      <c r="A110" s="4">
        <v>50</v>
      </c>
      <c r="B110" s="4">
        <v>0</v>
      </c>
      <c r="C110" s="4">
        <v>0</v>
      </c>
      <c r="D110" s="4">
        <v>2</v>
      </c>
      <c r="E110" s="4">
        <v>213</v>
      </c>
      <c r="F110" s="4">
        <f>ROUND(F108+F109,O110)</f>
        <v>742836.37</v>
      </c>
      <c r="G110" s="4" t="s">
        <v>307</v>
      </c>
      <c r="H110" s="4" t="s">
        <v>301</v>
      </c>
      <c r="I110" s="4"/>
      <c r="J110" s="4"/>
      <c r="K110" s="4">
        <v>212</v>
      </c>
      <c r="L110" s="4">
        <v>29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2" spans="1:88" x14ac:dyDescent="0.2">
      <c r="A112" s="1">
        <v>4</v>
      </c>
      <c r="B112" s="1">
        <v>1</v>
      </c>
      <c r="C112" s="1"/>
      <c r="D112" s="1">
        <f>ROW(A142)</f>
        <v>142</v>
      </c>
      <c r="E112" s="1"/>
      <c r="F112" s="1" t="s">
        <v>308</v>
      </c>
      <c r="G112" s="1" t="s">
        <v>309</v>
      </c>
      <c r="H112" s="1" t="s">
        <v>3</v>
      </c>
      <c r="I112" s="1">
        <v>0</v>
      </c>
      <c r="J112" s="1"/>
      <c r="K112" s="1">
        <v>-1</v>
      </c>
      <c r="L112" s="1"/>
      <c r="M112" s="1"/>
      <c r="N112" s="1"/>
      <c r="O112" s="1"/>
      <c r="P112" s="1"/>
      <c r="Q112" s="1"/>
      <c r="R112" s="1"/>
      <c r="S112" s="1"/>
      <c r="T112" s="1"/>
      <c r="U112" s="1" t="s">
        <v>3</v>
      </c>
      <c r="V112" s="1">
        <v>0</v>
      </c>
      <c r="W112" s="1"/>
      <c r="X112" s="1"/>
      <c r="Y112" s="1"/>
      <c r="Z112" s="1"/>
      <c r="AA112" s="1"/>
      <c r="AB112" s="1" t="s">
        <v>3</v>
      </c>
      <c r="AC112" s="1" t="s">
        <v>3</v>
      </c>
      <c r="AD112" s="1" t="s">
        <v>3</v>
      </c>
      <c r="AE112" s="1" t="s">
        <v>3</v>
      </c>
      <c r="AF112" s="1" t="s">
        <v>3</v>
      </c>
      <c r="AG112" s="1" t="s">
        <v>3</v>
      </c>
      <c r="AH112" s="1"/>
      <c r="AI112" s="1"/>
      <c r="AJ112" s="1"/>
      <c r="AK112" s="1"/>
      <c r="AL112" s="1"/>
      <c r="AM112" s="1"/>
      <c r="AN112" s="1"/>
      <c r="AO112" s="1"/>
      <c r="AP112" s="1" t="s">
        <v>3</v>
      </c>
      <c r="AQ112" s="1" t="s">
        <v>3</v>
      </c>
      <c r="AR112" s="1" t="s">
        <v>3</v>
      </c>
      <c r="AS112" s="1"/>
      <c r="AT112" s="1"/>
      <c r="AU112" s="1"/>
      <c r="AV112" s="1"/>
      <c r="AW112" s="1"/>
      <c r="AX112" s="1"/>
      <c r="AY112" s="1"/>
      <c r="AZ112" s="1" t="s">
        <v>3</v>
      </c>
      <c r="BA112" s="1"/>
      <c r="BB112" s="1" t="s">
        <v>3</v>
      </c>
      <c r="BC112" s="1" t="s">
        <v>3</v>
      </c>
      <c r="BD112" s="1" t="s">
        <v>3</v>
      </c>
      <c r="BE112" s="1" t="s">
        <v>3</v>
      </c>
      <c r="BF112" s="1" t="s">
        <v>3</v>
      </c>
      <c r="BG112" s="1" t="s">
        <v>3</v>
      </c>
      <c r="BH112" s="1" t="s">
        <v>3</v>
      </c>
      <c r="BI112" s="1" t="s">
        <v>3</v>
      </c>
      <c r="BJ112" s="1" t="s">
        <v>3</v>
      </c>
      <c r="BK112" s="1" t="s">
        <v>3</v>
      </c>
      <c r="BL112" s="1" t="s">
        <v>3</v>
      </c>
      <c r="BM112" s="1" t="s">
        <v>3</v>
      </c>
      <c r="BN112" s="1" t="s">
        <v>3</v>
      </c>
      <c r="BO112" s="1" t="s">
        <v>3</v>
      </c>
      <c r="BP112" s="1" t="s">
        <v>3</v>
      </c>
      <c r="BQ112" s="1"/>
      <c r="BR112" s="1"/>
      <c r="BS112" s="1"/>
      <c r="BT112" s="1"/>
      <c r="BU112" s="1"/>
      <c r="BV112" s="1"/>
      <c r="BW112" s="1"/>
      <c r="BX112" s="1">
        <v>0</v>
      </c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>
        <v>0</v>
      </c>
    </row>
    <row r="114" spans="1:245" x14ac:dyDescent="0.2">
      <c r="A114" s="2">
        <v>52</v>
      </c>
      <c r="B114" s="2">
        <f t="shared" ref="B114:G114" si="104">B142</f>
        <v>1</v>
      </c>
      <c r="C114" s="2">
        <f t="shared" si="104"/>
        <v>4</v>
      </c>
      <c r="D114" s="2">
        <f t="shared" si="104"/>
        <v>112</v>
      </c>
      <c r="E114" s="2">
        <f t="shared" si="104"/>
        <v>0</v>
      </c>
      <c r="F114" s="2" t="str">
        <f t="shared" si="104"/>
        <v>Новый раздел</v>
      </c>
      <c r="G114" s="2" t="str">
        <f t="shared" si="104"/>
        <v>2 Система водоснабжения</v>
      </c>
      <c r="H114" s="2"/>
      <c r="I114" s="2"/>
      <c r="J114" s="2"/>
      <c r="K114" s="2"/>
      <c r="L114" s="2"/>
      <c r="M114" s="2"/>
      <c r="N114" s="2"/>
      <c r="O114" s="2">
        <f t="shared" ref="O114:AT114" si="105">O142</f>
        <v>56889.45</v>
      </c>
      <c r="P114" s="2">
        <f t="shared" si="105"/>
        <v>36952.61</v>
      </c>
      <c r="Q114" s="2">
        <f t="shared" si="105"/>
        <v>6768.65</v>
      </c>
      <c r="R114" s="2">
        <f t="shared" si="105"/>
        <v>799.47</v>
      </c>
      <c r="S114" s="2">
        <f t="shared" si="105"/>
        <v>13168.19</v>
      </c>
      <c r="T114" s="2">
        <f t="shared" si="105"/>
        <v>0</v>
      </c>
      <c r="U114" s="2">
        <f t="shared" si="105"/>
        <v>209.43134999999998</v>
      </c>
      <c r="V114" s="2">
        <f t="shared" si="105"/>
        <v>9.1472000000000016</v>
      </c>
      <c r="W114" s="2">
        <f t="shared" si="105"/>
        <v>0</v>
      </c>
      <c r="X114" s="2">
        <f t="shared" si="105"/>
        <v>15772.76</v>
      </c>
      <c r="Y114" s="2">
        <f t="shared" si="105"/>
        <v>9768.49</v>
      </c>
      <c r="Z114" s="2">
        <f t="shared" si="105"/>
        <v>0</v>
      </c>
      <c r="AA114" s="2">
        <f t="shared" si="105"/>
        <v>0</v>
      </c>
      <c r="AB114" s="2">
        <f t="shared" si="105"/>
        <v>56889.45</v>
      </c>
      <c r="AC114" s="2">
        <f t="shared" si="105"/>
        <v>36952.61</v>
      </c>
      <c r="AD114" s="2">
        <f t="shared" si="105"/>
        <v>6768.65</v>
      </c>
      <c r="AE114" s="2">
        <f t="shared" si="105"/>
        <v>799.47</v>
      </c>
      <c r="AF114" s="2">
        <f t="shared" si="105"/>
        <v>13168.19</v>
      </c>
      <c r="AG114" s="2">
        <f t="shared" si="105"/>
        <v>0</v>
      </c>
      <c r="AH114" s="2">
        <f t="shared" si="105"/>
        <v>209.43134999999998</v>
      </c>
      <c r="AI114" s="2">
        <f t="shared" si="105"/>
        <v>9.1472000000000016</v>
      </c>
      <c r="AJ114" s="2">
        <f t="shared" si="105"/>
        <v>0</v>
      </c>
      <c r="AK114" s="2">
        <f t="shared" si="105"/>
        <v>15772.76</v>
      </c>
      <c r="AL114" s="2">
        <f t="shared" si="105"/>
        <v>9768.49</v>
      </c>
      <c r="AM114" s="2">
        <f t="shared" si="105"/>
        <v>0</v>
      </c>
      <c r="AN114" s="2">
        <f t="shared" si="105"/>
        <v>0</v>
      </c>
      <c r="AO114" s="2">
        <f t="shared" si="105"/>
        <v>0</v>
      </c>
      <c r="AP114" s="2">
        <f t="shared" si="105"/>
        <v>0</v>
      </c>
      <c r="AQ114" s="2">
        <f t="shared" si="105"/>
        <v>0</v>
      </c>
      <c r="AR114" s="2">
        <f t="shared" si="105"/>
        <v>82430.7</v>
      </c>
      <c r="AS114" s="2">
        <f t="shared" si="105"/>
        <v>82430.7</v>
      </c>
      <c r="AT114" s="2">
        <f t="shared" si="105"/>
        <v>0</v>
      </c>
      <c r="AU114" s="2">
        <f t="shared" ref="AU114:BZ114" si="106">AU142</f>
        <v>0</v>
      </c>
      <c r="AV114" s="2">
        <f t="shared" si="106"/>
        <v>36952.61</v>
      </c>
      <c r="AW114" s="2">
        <f t="shared" si="106"/>
        <v>36952.61</v>
      </c>
      <c r="AX114" s="2">
        <f t="shared" si="106"/>
        <v>0</v>
      </c>
      <c r="AY114" s="2">
        <f t="shared" si="106"/>
        <v>36952.61</v>
      </c>
      <c r="AZ114" s="2">
        <f t="shared" si="106"/>
        <v>0</v>
      </c>
      <c r="BA114" s="2">
        <f t="shared" si="106"/>
        <v>0</v>
      </c>
      <c r="BB114" s="2">
        <f t="shared" si="106"/>
        <v>0</v>
      </c>
      <c r="BC114" s="2">
        <f t="shared" si="106"/>
        <v>0</v>
      </c>
      <c r="BD114" s="2">
        <f t="shared" si="106"/>
        <v>0</v>
      </c>
      <c r="BE114" s="2">
        <f t="shared" si="106"/>
        <v>0</v>
      </c>
      <c r="BF114" s="2">
        <f t="shared" si="106"/>
        <v>0</v>
      </c>
      <c r="BG114" s="2">
        <f t="shared" si="106"/>
        <v>0</v>
      </c>
      <c r="BH114" s="2">
        <f t="shared" si="106"/>
        <v>0</v>
      </c>
      <c r="BI114" s="2">
        <f t="shared" si="106"/>
        <v>0</v>
      </c>
      <c r="BJ114" s="2">
        <f t="shared" si="106"/>
        <v>0</v>
      </c>
      <c r="BK114" s="2">
        <f t="shared" si="106"/>
        <v>0</v>
      </c>
      <c r="BL114" s="2">
        <f t="shared" si="106"/>
        <v>0</v>
      </c>
      <c r="BM114" s="2">
        <f t="shared" si="106"/>
        <v>0</v>
      </c>
      <c r="BN114" s="2">
        <f t="shared" si="106"/>
        <v>0</v>
      </c>
      <c r="BO114" s="2">
        <f t="shared" si="106"/>
        <v>0</v>
      </c>
      <c r="BP114" s="2">
        <f t="shared" si="106"/>
        <v>0</v>
      </c>
      <c r="BQ114" s="2">
        <f t="shared" si="106"/>
        <v>0</v>
      </c>
      <c r="BR114" s="2">
        <f t="shared" si="106"/>
        <v>0</v>
      </c>
      <c r="BS114" s="2">
        <f t="shared" si="106"/>
        <v>0</v>
      </c>
      <c r="BT114" s="2">
        <f t="shared" si="106"/>
        <v>0</v>
      </c>
      <c r="BU114" s="2">
        <f t="shared" si="106"/>
        <v>0</v>
      </c>
      <c r="BV114" s="2">
        <f t="shared" si="106"/>
        <v>0</v>
      </c>
      <c r="BW114" s="2">
        <f t="shared" si="106"/>
        <v>0</v>
      </c>
      <c r="BX114" s="2">
        <f t="shared" si="106"/>
        <v>0</v>
      </c>
      <c r="BY114" s="2">
        <f t="shared" si="106"/>
        <v>0</v>
      </c>
      <c r="BZ114" s="2">
        <f t="shared" si="106"/>
        <v>0</v>
      </c>
      <c r="CA114" s="2">
        <f t="shared" ref="CA114:DF114" si="107">CA142</f>
        <v>82430.7</v>
      </c>
      <c r="CB114" s="2">
        <f t="shared" si="107"/>
        <v>82430.7</v>
      </c>
      <c r="CC114" s="2">
        <f t="shared" si="107"/>
        <v>0</v>
      </c>
      <c r="CD114" s="2">
        <f t="shared" si="107"/>
        <v>0</v>
      </c>
      <c r="CE114" s="2">
        <f t="shared" si="107"/>
        <v>36952.61</v>
      </c>
      <c r="CF114" s="2">
        <f t="shared" si="107"/>
        <v>36952.61</v>
      </c>
      <c r="CG114" s="2">
        <f t="shared" si="107"/>
        <v>0</v>
      </c>
      <c r="CH114" s="2">
        <f t="shared" si="107"/>
        <v>36952.61</v>
      </c>
      <c r="CI114" s="2">
        <f t="shared" si="107"/>
        <v>0</v>
      </c>
      <c r="CJ114" s="2">
        <f t="shared" si="107"/>
        <v>0</v>
      </c>
      <c r="CK114" s="2">
        <f t="shared" si="107"/>
        <v>0</v>
      </c>
      <c r="CL114" s="2">
        <f t="shared" si="107"/>
        <v>0</v>
      </c>
      <c r="CM114" s="2">
        <f t="shared" si="107"/>
        <v>0</v>
      </c>
      <c r="CN114" s="2">
        <f t="shared" si="107"/>
        <v>0</v>
      </c>
      <c r="CO114" s="2">
        <f t="shared" si="107"/>
        <v>0</v>
      </c>
      <c r="CP114" s="2">
        <f t="shared" si="107"/>
        <v>0</v>
      </c>
      <c r="CQ114" s="2">
        <f t="shared" si="107"/>
        <v>0</v>
      </c>
      <c r="CR114" s="2">
        <f t="shared" si="107"/>
        <v>0</v>
      </c>
      <c r="CS114" s="2">
        <f t="shared" si="107"/>
        <v>0</v>
      </c>
      <c r="CT114" s="2">
        <f t="shared" si="107"/>
        <v>0</v>
      </c>
      <c r="CU114" s="2">
        <f t="shared" si="107"/>
        <v>0</v>
      </c>
      <c r="CV114" s="2">
        <f t="shared" si="107"/>
        <v>0</v>
      </c>
      <c r="CW114" s="2">
        <f t="shared" si="107"/>
        <v>0</v>
      </c>
      <c r="CX114" s="2">
        <f t="shared" si="107"/>
        <v>0</v>
      </c>
      <c r="CY114" s="2">
        <f t="shared" si="107"/>
        <v>0</v>
      </c>
      <c r="CZ114" s="2">
        <f t="shared" si="107"/>
        <v>0</v>
      </c>
      <c r="DA114" s="2">
        <f t="shared" si="107"/>
        <v>0</v>
      </c>
      <c r="DB114" s="2">
        <f t="shared" si="107"/>
        <v>0</v>
      </c>
      <c r="DC114" s="2">
        <f t="shared" si="107"/>
        <v>0</v>
      </c>
      <c r="DD114" s="2">
        <f t="shared" si="107"/>
        <v>0</v>
      </c>
      <c r="DE114" s="2">
        <f t="shared" si="107"/>
        <v>0</v>
      </c>
      <c r="DF114" s="2">
        <f t="shared" si="107"/>
        <v>0</v>
      </c>
      <c r="DG114" s="3">
        <f t="shared" ref="DG114:EL114" si="108">DG142</f>
        <v>0</v>
      </c>
      <c r="DH114" s="3">
        <f t="shared" si="108"/>
        <v>0</v>
      </c>
      <c r="DI114" s="3">
        <f t="shared" si="108"/>
        <v>0</v>
      </c>
      <c r="DJ114" s="3">
        <f t="shared" si="108"/>
        <v>0</v>
      </c>
      <c r="DK114" s="3">
        <f t="shared" si="108"/>
        <v>0</v>
      </c>
      <c r="DL114" s="3">
        <f t="shared" si="108"/>
        <v>0</v>
      </c>
      <c r="DM114" s="3">
        <f t="shared" si="108"/>
        <v>0</v>
      </c>
      <c r="DN114" s="3">
        <f t="shared" si="108"/>
        <v>0</v>
      </c>
      <c r="DO114" s="3">
        <f t="shared" si="108"/>
        <v>0</v>
      </c>
      <c r="DP114" s="3">
        <f t="shared" si="108"/>
        <v>0</v>
      </c>
      <c r="DQ114" s="3">
        <f t="shared" si="108"/>
        <v>0</v>
      </c>
      <c r="DR114" s="3">
        <f t="shared" si="108"/>
        <v>0</v>
      </c>
      <c r="DS114" s="3">
        <f t="shared" si="108"/>
        <v>0</v>
      </c>
      <c r="DT114" s="3">
        <f t="shared" si="108"/>
        <v>0</v>
      </c>
      <c r="DU114" s="3">
        <f t="shared" si="108"/>
        <v>0</v>
      </c>
      <c r="DV114" s="3">
        <f t="shared" si="108"/>
        <v>0</v>
      </c>
      <c r="DW114" s="3">
        <f t="shared" si="108"/>
        <v>0</v>
      </c>
      <c r="DX114" s="3">
        <f t="shared" si="108"/>
        <v>0</v>
      </c>
      <c r="DY114" s="3">
        <f t="shared" si="108"/>
        <v>0</v>
      </c>
      <c r="DZ114" s="3">
        <f t="shared" si="108"/>
        <v>0</v>
      </c>
      <c r="EA114" s="3">
        <f t="shared" si="108"/>
        <v>0</v>
      </c>
      <c r="EB114" s="3">
        <f t="shared" si="108"/>
        <v>0</v>
      </c>
      <c r="EC114" s="3">
        <f t="shared" si="108"/>
        <v>0</v>
      </c>
      <c r="ED114" s="3">
        <f t="shared" si="108"/>
        <v>0</v>
      </c>
      <c r="EE114" s="3">
        <f t="shared" si="108"/>
        <v>0</v>
      </c>
      <c r="EF114" s="3">
        <f t="shared" si="108"/>
        <v>0</v>
      </c>
      <c r="EG114" s="3">
        <f t="shared" si="108"/>
        <v>0</v>
      </c>
      <c r="EH114" s="3">
        <f t="shared" si="108"/>
        <v>0</v>
      </c>
      <c r="EI114" s="3">
        <f t="shared" si="108"/>
        <v>0</v>
      </c>
      <c r="EJ114" s="3">
        <f t="shared" si="108"/>
        <v>0</v>
      </c>
      <c r="EK114" s="3">
        <f t="shared" si="108"/>
        <v>0</v>
      </c>
      <c r="EL114" s="3">
        <f t="shared" si="108"/>
        <v>0</v>
      </c>
      <c r="EM114" s="3">
        <f t="shared" ref="EM114:FR114" si="109">EM142</f>
        <v>0</v>
      </c>
      <c r="EN114" s="3">
        <f t="shared" si="109"/>
        <v>0</v>
      </c>
      <c r="EO114" s="3">
        <f t="shared" si="109"/>
        <v>0</v>
      </c>
      <c r="EP114" s="3">
        <f t="shared" si="109"/>
        <v>0</v>
      </c>
      <c r="EQ114" s="3">
        <f t="shared" si="109"/>
        <v>0</v>
      </c>
      <c r="ER114" s="3">
        <f t="shared" si="109"/>
        <v>0</v>
      </c>
      <c r="ES114" s="3">
        <f t="shared" si="109"/>
        <v>0</v>
      </c>
      <c r="ET114" s="3">
        <f t="shared" si="109"/>
        <v>0</v>
      </c>
      <c r="EU114" s="3">
        <f t="shared" si="109"/>
        <v>0</v>
      </c>
      <c r="EV114" s="3">
        <f t="shared" si="109"/>
        <v>0</v>
      </c>
      <c r="EW114" s="3">
        <f t="shared" si="109"/>
        <v>0</v>
      </c>
      <c r="EX114" s="3">
        <f t="shared" si="109"/>
        <v>0</v>
      </c>
      <c r="EY114" s="3">
        <f t="shared" si="109"/>
        <v>0</v>
      </c>
      <c r="EZ114" s="3">
        <f t="shared" si="109"/>
        <v>0</v>
      </c>
      <c r="FA114" s="3">
        <f t="shared" si="109"/>
        <v>0</v>
      </c>
      <c r="FB114" s="3">
        <f t="shared" si="109"/>
        <v>0</v>
      </c>
      <c r="FC114" s="3">
        <f t="shared" si="109"/>
        <v>0</v>
      </c>
      <c r="FD114" s="3">
        <f t="shared" si="109"/>
        <v>0</v>
      </c>
      <c r="FE114" s="3">
        <f t="shared" si="109"/>
        <v>0</v>
      </c>
      <c r="FF114" s="3">
        <f t="shared" si="109"/>
        <v>0</v>
      </c>
      <c r="FG114" s="3">
        <f t="shared" si="109"/>
        <v>0</v>
      </c>
      <c r="FH114" s="3">
        <f t="shared" si="109"/>
        <v>0</v>
      </c>
      <c r="FI114" s="3">
        <f t="shared" si="109"/>
        <v>0</v>
      </c>
      <c r="FJ114" s="3">
        <f t="shared" si="109"/>
        <v>0</v>
      </c>
      <c r="FK114" s="3">
        <f t="shared" si="109"/>
        <v>0</v>
      </c>
      <c r="FL114" s="3">
        <f t="shared" si="109"/>
        <v>0</v>
      </c>
      <c r="FM114" s="3">
        <f t="shared" si="109"/>
        <v>0</v>
      </c>
      <c r="FN114" s="3">
        <f t="shared" si="109"/>
        <v>0</v>
      </c>
      <c r="FO114" s="3">
        <f t="shared" si="109"/>
        <v>0</v>
      </c>
      <c r="FP114" s="3">
        <f t="shared" si="109"/>
        <v>0</v>
      </c>
      <c r="FQ114" s="3">
        <f t="shared" si="109"/>
        <v>0</v>
      </c>
      <c r="FR114" s="3">
        <f t="shared" si="109"/>
        <v>0</v>
      </c>
      <c r="FS114" s="3">
        <f t="shared" ref="FS114:GX114" si="110">FS142</f>
        <v>0</v>
      </c>
      <c r="FT114" s="3">
        <f t="shared" si="110"/>
        <v>0</v>
      </c>
      <c r="FU114" s="3">
        <f t="shared" si="110"/>
        <v>0</v>
      </c>
      <c r="FV114" s="3">
        <f t="shared" si="110"/>
        <v>0</v>
      </c>
      <c r="FW114" s="3">
        <f t="shared" si="110"/>
        <v>0</v>
      </c>
      <c r="FX114" s="3">
        <f t="shared" si="110"/>
        <v>0</v>
      </c>
      <c r="FY114" s="3">
        <f t="shared" si="110"/>
        <v>0</v>
      </c>
      <c r="FZ114" s="3">
        <f t="shared" si="110"/>
        <v>0</v>
      </c>
      <c r="GA114" s="3">
        <f t="shared" si="110"/>
        <v>0</v>
      </c>
      <c r="GB114" s="3">
        <f t="shared" si="110"/>
        <v>0</v>
      </c>
      <c r="GC114" s="3">
        <f t="shared" si="110"/>
        <v>0</v>
      </c>
      <c r="GD114" s="3">
        <f t="shared" si="110"/>
        <v>0</v>
      </c>
      <c r="GE114" s="3">
        <f t="shared" si="110"/>
        <v>0</v>
      </c>
      <c r="GF114" s="3">
        <f t="shared" si="110"/>
        <v>0</v>
      </c>
      <c r="GG114" s="3">
        <f t="shared" si="110"/>
        <v>0</v>
      </c>
      <c r="GH114" s="3">
        <f t="shared" si="110"/>
        <v>0</v>
      </c>
      <c r="GI114" s="3">
        <f t="shared" si="110"/>
        <v>0</v>
      </c>
      <c r="GJ114" s="3">
        <f t="shared" si="110"/>
        <v>0</v>
      </c>
      <c r="GK114" s="3">
        <f t="shared" si="110"/>
        <v>0</v>
      </c>
      <c r="GL114" s="3">
        <f t="shared" si="110"/>
        <v>0</v>
      </c>
      <c r="GM114" s="3">
        <f t="shared" si="110"/>
        <v>0</v>
      </c>
      <c r="GN114" s="3">
        <f t="shared" si="110"/>
        <v>0</v>
      </c>
      <c r="GO114" s="3">
        <f t="shared" si="110"/>
        <v>0</v>
      </c>
      <c r="GP114" s="3">
        <f t="shared" si="110"/>
        <v>0</v>
      </c>
      <c r="GQ114" s="3">
        <f t="shared" si="110"/>
        <v>0</v>
      </c>
      <c r="GR114" s="3">
        <f t="shared" si="110"/>
        <v>0</v>
      </c>
      <c r="GS114" s="3">
        <f t="shared" si="110"/>
        <v>0</v>
      </c>
      <c r="GT114" s="3">
        <f t="shared" si="110"/>
        <v>0</v>
      </c>
      <c r="GU114" s="3">
        <f t="shared" si="110"/>
        <v>0</v>
      </c>
      <c r="GV114" s="3">
        <f t="shared" si="110"/>
        <v>0</v>
      </c>
      <c r="GW114" s="3">
        <f t="shared" si="110"/>
        <v>0</v>
      </c>
      <c r="GX114" s="3">
        <f t="shared" si="110"/>
        <v>0</v>
      </c>
    </row>
    <row r="116" spans="1:245" x14ac:dyDescent="0.2">
      <c r="A116">
        <v>17</v>
      </c>
      <c r="B116">
        <v>1</v>
      </c>
      <c r="C116">
        <f>ROW(SmtRes!A175)</f>
        <v>175</v>
      </c>
      <c r="D116">
        <f>ROW(EtalonRes!A178)</f>
        <v>178</v>
      </c>
      <c r="E116" t="s">
        <v>310</v>
      </c>
      <c r="F116" t="s">
        <v>311</v>
      </c>
      <c r="G116" t="s">
        <v>312</v>
      </c>
      <c r="H116" t="s">
        <v>30</v>
      </c>
      <c r="I116">
        <v>0.27</v>
      </c>
      <c r="J116">
        <v>0</v>
      </c>
      <c r="O116">
        <f t="shared" ref="O116:O140" si="111">ROUND(CP116,2)</f>
        <v>520.30999999999995</v>
      </c>
      <c r="P116">
        <f t="shared" ref="P116:P140" si="112">ROUND(CQ116*I116,2)</f>
        <v>0</v>
      </c>
      <c r="Q116">
        <f t="shared" ref="Q116:Q140" si="113">ROUND(CR116*I116,2)</f>
        <v>12.5</v>
      </c>
      <c r="R116">
        <f t="shared" ref="R116:R140" si="114">ROUND(CS116*I116,2)</f>
        <v>2.38</v>
      </c>
      <c r="S116">
        <f t="shared" ref="S116:S140" si="115">ROUND(CT116*I116,2)</f>
        <v>507.81</v>
      </c>
      <c r="T116">
        <f t="shared" ref="T116:T140" si="116">ROUND(CU116*I116,2)</f>
        <v>0</v>
      </c>
      <c r="U116">
        <f t="shared" ref="U116:U140" si="117">CV116*I116</f>
        <v>9.3582000000000001</v>
      </c>
      <c r="V116">
        <f t="shared" ref="V116:V140" si="118">CW116*I116</f>
        <v>2.7000000000000003E-2</v>
      </c>
      <c r="W116">
        <f t="shared" ref="W116:W140" si="119">ROUND(CX116*I116,2)</f>
        <v>0</v>
      </c>
      <c r="X116">
        <f t="shared" ref="X116:X140" si="120">ROUND(CY116,2)</f>
        <v>377.54</v>
      </c>
      <c r="Y116">
        <f t="shared" ref="Y116:Y140" si="121">ROUND(CZ116,2)</f>
        <v>255.1</v>
      </c>
      <c r="AA116">
        <v>39083528</v>
      </c>
      <c r="AB116">
        <f t="shared" ref="AB116:AB140" si="122">ROUND((AC116+AD116+AF116),2)</f>
        <v>295.11</v>
      </c>
      <c r="AC116">
        <f>ROUND(((ES116*0)),2)</f>
        <v>0</v>
      </c>
      <c r="AD116">
        <f>ROUND((((ET116)-(EU116))+AE116),2)</f>
        <v>7.09</v>
      </c>
      <c r="AE116">
        <f>ROUND((EU116),2)</f>
        <v>1.35</v>
      </c>
      <c r="AF116">
        <f>ROUND((EV116),2)</f>
        <v>288.02</v>
      </c>
      <c r="AG116">
        <f t="shared" ref="AG116:AG140" si="123">ROUND((AP116),2)</f>
        <v>0</v>
      </c>
      <c r="AH116">
        <f>(EW116)</f>
        <v>34.659999999999997</v>
      </c>
      <c r="AI116">
        <f>(EX116)</f>
        <v>0.1</v>
      </c>
      <c r="AJ116">
        <f t="shared" ref="AJ116:AJ140" si="124">ROUND((AS116),2)</f>
        <v>0</v>
      </c>
      <c r="AK116">
        <v>328.71</v>
      </c>
      <c r="AL116">
        <v>33.6</v>
      </c>
      <c r="AM116">
        <v>7.09</v>
      </c>
      <c r="AN116">
        <v>1.35</v>
      </c>
      <c r="AO116">
        <v>288.02</v>
      </c>
      <c r="AP116">
        <v>0</v>
      </c>
      <c r="AQ116">
        <v>34.659999999999997</v>
      </c>
      <c r="AR116">
        <v>0.1</v>
      </c>
      <c r="AS116">
        <v>0</v>
      </c>
      <c r="AT116">
        <v>74</v>
      </c>
      <c r="AU116">
        <v>50</v>
      </c>
      <c r="AV116">
        <v>1</v>
      </c>
      <c r="AW116">
        <v>1</v>
      </c>
      <c r="AZ116">
        <v>6.53</v>
      </c>
      <c r="BA116">
        <v>6.53</v>
      </c>
      <c r="BB116">
        <v>6.53</v>
      </c>
      <c r="BC116">
        <v>6.53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1</v>
      </c>
      <c r="BJ116" t="s">
        <v>313</v>
      </c>
      <c r="BM116">
        <v>65001</v>
      </c>
      <c r="BN116">
        <v>0</v>
      </c>
      <c r="BO116" t="s">
        <v>3</v>
      </c>
      <c r="BP116">
        <v>0</v>
      </c>
      <c r="BQ116">
        <v>6</v>
      </c>
      <c r="BR116">
        <v>0</v>
      </c>
      <c r="BS116">
        <v>6.53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74</v>
      </c>
      <c r="CA116">
        <v>50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ref="CP116:CP140" si="125">(P116+Q116+S116)</f>
        <v>520.30999999999995</v>
      </c>
      <c r="CQ116">
        <f t="shared" ref="CQ116:CQ140" si="126">AC116*BC116</f>
        <v>0</v>
      </c>
      <c r="CR116">
        <f t="shared" ref="CR116:CR140" si="127">AD116*BB116</f>
        <v>46.297699999999999</v>
      </c>
      <c r="CS116">
        <f t="shared" ref="CS116:CS140" si="128">AE116*BS116</f>
        <v>8.8155000000000001</v>
      </c>
      <c r="CT116">
        <f t="shared" ref="CT116:CT140" si="129">AF116*BA116</f>
        <v>1880.7706000000001</v>
      </c>
      <c r="CU116">
        <f t="shared" ref="CU116:CU140" si="130">AG116</f>
        <v>0</v>
      </c>
      <c r="CV116">
        <f t="shared" ref="CV116:CV140" si="131">AH116</f>
        <v>34.659999999999997</v>
      </c>
      <c r="CW116">
        <f t="shared" ref="CW116:CW140" si="132">AI116</f>
        <v>0.1</v>
      </c>
      <c r="CX116">
        <f t="shared" ref="CX116:CX140" si="133">AJ116</f>
        <v>0</v>
      </c>
      <c r="CY116">
        <f t="shared" ref="CY116:CY140" si="134">(((S116+R116)*AT116)/100)</f>
        <v>377.54059999999998</v>
      </c>
      <c r="CZ116">
        <f t="shared" ref="CZ116:CZ140" si="135">(((S116+R116)*AU116)/100)</f>
        <v>255.095</v>
      </c>
      <c r="DC116" t="s">
        <v>3</v>
      </c>
      <c r="DD116" t="s">
        <v>314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1003</v>
      </c>
      <c r="DV116" t="s">
        <v>30</v>
      </c>
      <c r="DW116" t="s">
        <v>30</v>
      </c>
      <c r="DX116">
        <v>100</v>
      </c>
      <c r="EE116">
        <v>39174590</v>
      </c>
      <c r="EF116">
        <v>6</v>
      </c>
      <c r="EG116" t="s">
        <v>32</v>
      </c>
      <c r="EH116">
        <v>0</v>
      </c>
      <c r="EI116" t="s">
        <v>3</v>
      </c>
      <c r="EJ116">
        <v>1</v>
      </c>
      <c r="EK116">
        <v>65001</v>
      </c>
      <c r="EL116" t="s">
        <v>315</v>
      </c>
      <c r="EM116" t="s">
        <v>316</v>
      </c>
      <c r="EO116" t="s">
        <v>3</v>
      </c>
      <c r="EQ116">
        <v>0</v>
      </c>
      <c r="ER116">
        <v>328.71</v>
      </c>
      <c r="ES116">
        <v>33.6</v>
      </c>
      <c r="ET116">
        <v>7.09</v>
      </c>
      <c r="EU116">
        <v>1.35</v>
      </c>
      <c r="EV116">
        <v>288.02</v>
      </c>
      <c r="EW116">
        <v>34.659999999999997</v>
      </c>
      <c r="EX116">
        <v>0.1</v>
      </c>
      <c r="EY116">
        <v>0</v>
      </c>
      <c r="FQ116">
        <v>0</v>
      </c>
      <c r="FR116">
        <f t="shared" ref="FR116:FR140" si="136">ROUND(IF(AND(BH116=3,BI116=3),P116,0),2)</f>
        <v>0</v>
      </c>
      <c r="FS116">
        <v>0</v>
      </c>
      <c r="FX116">
        <v>74</v>
      </c>
      <c r="FY116">
        <v>50</v>
      </c>
      <c r="GA116" t="s">
        <v>3</v>
      </c>
      <c r="GD116">
        <v>0</v>
      </c>
      <c r="GF116">
        <v>-93922138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ref="GL116:GL140" si="137">ROUND(IF(AND(BH116=3,BI116=3,FS116&lt;&gt;0),P116,0),2)</f>
        <v>0</v>
      </c>
      <c r="GM116">
        <f t="shared" ref="GM116:GM140" si="138">ROUND(O116+X116+Y116+GK116,2)+GX116</f>
        <v>1152.95</v>
      </c>
      <c r="GN116">
        <f t="shared" ref="GN116:GN140" si="139">IF(OR(BI116=0,BI116=1),ROUND(O116+X116+Y116+GK116,2),0)</f>
        <v>1152.95</v>
      </c>
      <c r="GO116">
        <f t="shared" ref="GO116:GO140" si="140">IF(BI116=2,ROUND(O116+X116+Y116+GK116,2),0)</f>
        <v>0</v>
      </c>
      <c r="GP116">
        <f t="shared" ref="GP116:GP140" si="141">IF(BI116=4,ROUND(O116+X116+Y116+GK116,2)+GX116,0)</f>
        <v>0</v>
      </c>
      <c r="GR116">
        <v>0</v>
      </c>
      <c r="GS116">
        <v>3</v>
      </c>
      <c r="GT116">
        <v>0</v>
      </c>
      <c r="GU116" t="s">
        <v>3</v>
      </c>
      <c r="GV116">
        <f t="shared" ref="GV116:GV140" si="142">ROUND(GT116,2)</f>
        <v>0</v>
      </c>
      <c r="GW116">
        <v>1</v>
      </c>
      <c r="GX116">
        <f t="shared" ref="GX116:GX140" si="143">ROUND(GV116*GW116*I116,2)</f>
        <v>0</v>
      </c>
      <c r="HA116">
        <v>0</v>
      </c>
      <c r="HB116">
        <v>0</v>
      </c>
      <c r="IK116">
        <v>0</v>
      </c>
    </row>
    <row r="117" spans="1:245" x14ac:dyDescent="0.2">
      <c r="A117">
        <v>17</v>
      </c>
      <c r="B117">
        <v>1</v>
      </c>
      <c r="C117">
        <f>ROW(SmtRes!A182)</f>
        <v>182</v>
      </c>
      <c r="D117">
        <f>ROW(EtalonRes!A187)</f>
        <v>187</v>
      </c>
      <c r="E117" t="s">
        <v>317</v>
      </c>
      <c r="F117" t="s">
        <v>318</v>
      </c>
      <c r="G117" t="s">
        <v>319</v>
      </c>
      <c r="H117" t="s">
        <v>102</v>
      </c>
      <c r="I117">
        <v>8</v>
      </c>
      <c r="J117">
        <v>0</v>
      </c>
      <c r="O117">
        <f t="shared" si="111"/>
        <v>351.58</v>
      </c>
      <c r="P117">
        <f t="shared" si="112"/>
        <v>0</v>
      </c>
      <c r="Q117">
        <f t="shared" si="113"/>
        <v>73.14</v>
      </c>
      <c r="R117">
        <f t="shared" si="114"/>
        <v>2.61</v>
      </c>
      <c r="S117">
        <f t="shared" si="115"/>
        <v>278.44</v>
      </c>
      <c r="T117">
        <f t="shared" si="116"/>
        <v>0</v>
      </c>
      <c r="U117">
        <f t="shared" si="117"/>
        <v>4.7039999999999997</v>
      </c>
      <c r="V117">
        <f t="shared" si="118"/>
        <v>3.2000000000000001E-2</v>
      </c>
      <c r="W117">
        <f t="shared" si="119"/>
        <v>0</v>
      </c>
      <c r="X117">
        <f t="shared" si="120"/>
        <v>323.20999999999998</v>
      </c>
      <c r="Y117">
        <f t="shared" si="121"/>
        <v>199.55</v>
      </c>
      <c r="AA117">
        <v>39083528</v>
      </c>
      <c r="AB117">
        <f t="shared" si="122"/>
        <v>6.73</v>
      </c>
      <c r="AC117">
        <f>ROUND(((ES117*0)),2)</f>
        <v>0</v>
      </c>
      <c r="AD117">
        <f>ROUND(((((ET117*0.4))-((EU117*0.4)))+AE117),2)</f>
        <v>1.4</v>
      </c>
      <c r="AE117">
        <f>ROUND(((EU117*0.4)),2)</f>
        <v>0.05</v>
      </c>
      <c r="AF117">
        <f>ROUND(((EV117*0.4)),2)</f>
        <v>5.33</v>
      </c>
      <c r="AG117">
        <f t="shared" si="123"/>
        <v>0</v>
      </c>
      <c r="AH117">
        <f>((EW117*0.4))</f>
        <v>0.58799999999999997</v>
      </c>
      <c r="AI117">
        <f>((EX117*0.4))</f>
        <v>4.0000000000000001E-3</v>
      </c>
      <c r="AJ117">
        <f t="shared" si="124"/>
        <v>0</v>
      </c>
      <c r="AK117">
        <v>42.04</v>
      </c>
      <c r="AL117">
        <v>25.21</v>
      </c>
      <c r="AM117">
        <v>3.5</v>
      </c>
      <c r="AN117">
        <v>0.12</v>
      </c>
      <c r="AO117">
        <v>13.33</v>
      </c>
      <c r="AP117">
        <v>0</v>
      </c>
      <c r="AQ117">
        <v>1.47</v>
      </c>
      <c r="AR117">
        <v>0.01</v>
      </c>
      <c r="AS117">
        <v>0</v>
      </c>
      <c r="AT117">
        <v>115</v>
      </c>
      <c r="AU117">
        <v>71</v>
      </c>
      <c r="AV117">
        <v>1</v>
      </c>
      <c r="AW117">
        <v>1</v>
      </c>
      <c r="AZ117">
        <v>6.53</v>
      </c>
      <c r="BA117">
        <v>6.53</v>
      </c>
      <c r="BB117">
        <v>6.53</v>
      </c>
      <c r="BC117">
        <v>6.53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320</v>
      </c>
      <c r="BM117">
        <v>16001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6.53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128</v>
      </c>
      <c r="CA117">
        <v>83</v>
      </c>
      <c r="CF117">
        <v>0</v>
      </c>
      <c r="CG117">
        <v>0</v>
      </c>
      <c r="CM117">
        <v>0</v>
      </c>
      <c r="CN117" t="s">
        <v>321</v>
      </c>
      <c r="CO117">
        <v>0</v>
      </c>
      <c r="CP117">
        <f t="shared" si="125"/>
        <v>351.58</v>
      </c>
      <c r="CQ117">
        <f t="shared" si="126"/>
        <v>0</v>
      </c>
      <c r="CR117">
        <f t="shared" si="127"/>
        <v>9.1419999999999995</v>
      </c>
      <c r="CS117">
        <f t="shared" si="128"/>
        <v>0.32650000000000001</v>
      </c>
      <c r="CT117">
        <f t="shared" si="129"/>
        <v>34.804900000000004</v>
      </c>
      <c r="CU117">
        <f t="shared" si="130"/>
        <v>0</v>
      </c>
      <c r="CV117">
        <f t="shared" si="131"/>
        <v>0.58799999999999997</v>
      </c>
      <c r="CW117">
        <f t="shared" si="132"/>
        <v>4.0000000000000001E-3</v>
      </c>
      <c r="CX117">
        <f t="shared" si="133"/>
        <v>0</v>
      </c>
      <c r="CY117">
        <f t="shared" si="134"/>
        <v>323.20749999999998</v>
      </c>
      <c r="CZ117">
        <f t="shared" si="135"/>
        <v>199.5455</v>
      </c>
      <c r="DC117" t="s">
        <v>3</v>
      </c>
      <c r="DD117" t="s">
        <v>314</v>
      </c>
      <c r="DE117" t="s">
        <v>322</v>
      </c>
      <c r="DF117" t="s">
        <v>322</v>
      </c>
      <c r="DG117" t="s">
        <v>322</v>
      </c>
      <c r="DH117" t="s">
        <v>3</v>
      </c>
      <c r="DI117" t="s">
        <v>322</v>
      </c>
      <c r="DJ117" t="s">
        <v>322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102</v>
      </c>
      <c r="DW117" t="s">
        <v>102</v>
      </c>
      <c r="DX117">
        <v>1</v>
      </c>
      <c r="EE117">
        <v>39174530</v>
      </c>
      <c r="EF117">
        <v>2</v>
      </c>
      <c r="EG117" t="s">
        <v>18</v>
      </c>
      <c r="EH117">
        <v>0</v>
      </c>
      <c r="EI117" t="s">
        <v>3</v>
      </c>
      <c r="EJ117">
        <v>1</v>
      </c>
      <c r="EK117">
        <v>16001</v>
      </c>
      <c r="EL117" t="s">
        <v>323</v>
      </c>
      <c r="EM117" t="s">
        <v>324</v>
      </c>
      <c r="EO117" t="s">
        <v>325</v>
      </c>
      <c r="EQ117">
        <v>0</v>
      </c>
      <c r="ER117">
        <v>42.04</v>
      </c>
      <c r="ES117">
        <v>25.21</v>
      </c>
      <c r="ET117">
        <v>3.5</v>
      </c>
      <c r="EU117">
        <v>0.12</v>
      </c>
      <c r="EV117">
        <v>13.33</v>
      </c>
      <c r="EW117">
        <v>1.47</v>
      </c>
      <c r="EX117">
        <v>0.01</v>
      </c>
      <c r="EY117">
        <v>0</v>
      </c>
      <c r="FQ117">
        <v>0</v>
      </c>
      <c r="FR117">
        <f t="shared" si="136"/>
        <v>0</v>
      </c>
      <c r="FS117">
        <v>0</v>
      </c>
      <c r="FT117" t="s">
        <v>21</v>
      </c>
      <c r="FU117" t="s">
        <v>22</v>
      </c>
      <c r="FX117">
        <v>115.2</v>
      </c>
      <c r="FY117">
        <v>70.55</v>
      </c>
      <c r="GA117" t="s">
        <v>3</v>
      </c>
      <c r="GD117">
        <v>0</v>
      </c>
      <c r="GF117">
        <v>36748840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37"/>
        <v>0</v>
      </c>
      <c r="GM117">
        <f t="shared" si="138"/>
        <v>874.34</v>
      </c>
      <c r="GN117">
        <f t="shared" si="139"/>
        <v>874.34</v>
      </c>
      <c r="GO117">
        <f t="shared" si="140"/>
        <v>0</v>
      </c>
      <c r="GP117">
        <f t="shared" si="141"/>
        <v>0</v>
      </c>
      <c r="GR117">
        <v>0</v>
      </c>
      <c r="GS117">
        <v>3</v>
      </c>
      <c r="GT117">
        <v>0</v>
      </c>
      <c r="GU117" t="s">
        <v>3</v>
      </c>
      <c r="GV117">
        <f t="shared" si="142"/>
        <v>0</v>
      </c>
      <c r="GW117">
        <v>1</v>
      </c>
      <c r="GX117">
        <f t="shared" si="143"/>
        <v>0</v>
      </c>
      <c r="HA117">
        <v>0</v>
      </c>
      <c r="HB117">
        <v>0</v>
      </c>
      <c r="IK117">
        <v>0</v>
      </c>
    </row>
    <row r="118" spans="1:245" x14ac:dyDescent="0.2">
      <c r="A118">
        <v>17</v>
      </c>
      <c r="B118">
        <v>1</v>
      </c>
      <c r="C118">
        <f>ROW(SmtRes!A185)</f>
        <v>185</v>
      </c>
      <c r="D118">
        <f>ROW(EtalonRes!A191)</f>
        <v>191</v>
      </c>
      <c r="E118" t="s">
        <v>326</v>
      </c>
      <c r="F118" t="s">
        <v>327</v>
      </c>
      <c r="G118" t="s">
        <v>328</v>
      </c>
      <c r="H118" t="s">
        <v>329</v>
      </c>
      <c r="I118">
        <v>0.04</v>
      </c>
      <c r="J118">
        <v>0</v>
      </c>
      <c r="O118">
        <f t="shared" si="111"/>
        <v>116.42</v>
      </c>
      <c r="P118">
        <f t="shared" si="112"/>
        <v>0</v>
      </c>
      <c r="Q118">
        <f t="shared" si="113"/>
        <v>2.12</v>
      </c>
      <c r="R118">
        <f t="shared" si="114"/>
        <v>0.92</v>
      </c>
      <c r="S118">
        <f t="shared" si="115"/>
        <v>114.3</v>
      </c>
      <c r="T118">
        <f t="shared" si="116"/>
        <v>0</v>
      </c>
      <c r="U118">
        <f t="shared" si="117"/>
        <v>2.052</v>
      </c>
      <c r="V118">
        <f t="shared" si="118"/>
        <v>1.0400000000000001E-2</v>
      </c>
      <c r="W118">
        <f t="shared" si="119"/>
        <v>0</v>
      </c>
      <c r="X118">
        <f t="shared" si="120"/>
        <v>85.26</v>
      </c>
      <c r="Y118">
        <f t="shared" si="121"/>
        <v>57.61</v>
      </c>
      <c r="AA118">
        <v>39083528</v>
      </c>
      <c r="AB118">
        <f t="shared" si="122"/>
        <v>445.72</v>
      </c>
      <c r="AC118">
        <f t="shared" ref="AC118:AC140" si="144">ROUND((ES118),2)</f>
        <v>0</v>
      </c>
      <c r="AD118">
        <f>ROUND((((ET118)-(EU118))+AE118),2)</f>
        <v>8.1300000000000008</v>
      </c>
      <c r="AE118">
        <f>ROUND((EU118),2)</f>
        <v>3.51</v>
      </c>
      <c r="AF118">
        <f>ROUND((EV118),2)</f>
        <v>437.59</v>
      </c>
      <c r="AG118">
        <f t="shared" si="123"/>
        <v>0</v>
      </c>
      <c r="AH118">
        <f>(EW118)</f>
        <v>51.3</v>
      </c>
      <c r="AI118">
        <f>(EX118)</f>
        <v>0.26</v>
      </c>
      <c r="AJ118">
        <f t="shared" si="124"/>
        <v>0</v>
      </c>
      <c r="AK118">
        <v>445.72</v>
      </c>
      <c r="AL118">
        <v>0</v>
      </c>
      <c r="AM118">
        <v>8.1300000000000008</v>
      </c>
      <c r="AN118">
        <v>3.51</v>
      </c>
      <c r="AO118">
        <v>437.59</v>
      </c>
      <c r="AP118">
        <v>0</v>
      </c>
      <c r="AQ118">
        <v>51.3</v>
      </c>
      <c r="AR118">
        <v>0.26</v>
      </c>
      <c r="AS118">
        <v>0</v>
      </c>
      <c r="AT118">
        <v>74</v>
      </c>
      <c r="AU118">
        <v>50</v>
      </c>
      <c r="AV118">
        <v>1</v>
      </c>
      <c r="AW118">
        <v>1</v>
      </c>
      <c r="AZ118">
        <v>6.53</v>
      </c>
      <c r="BA118">
        <v>6.53</v>
      </c>
      <c r="BB118">
        <v>6.53</v>
      </c>
      <c r="BC118">
        <v>6.53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1</v>
      </c>
      <c r="BJ118" t="s">
        <v>330</v>
      </c>
      <c r="BM118">
        <v>65001</v>
      </c>
      <c r="BN118">
        <v>0</v>
      </c>
      <c r="BO118" t="s">
        <v>3</v>
      </c>
      <c r="BP118">
        <v>0</v>
      </c>
      <c r="BQ118">
        <v>6</v>
      </c>
      <c r="BR118">
        <v>0</v>
      </c>
      <c r="BS118">
        <v>6.53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74</v>
      </c>
      <c r="CA118">
        <v>50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125"/>
        <v>116.42</v>
      </c>
      <c r="CQ118">
        <f t="shared" si="126"/>
        <v>0</v>
      </c>
      <c r="CR118">
        <f t="shared" si="127"/>
        <v>53.08890000000001</v>
      </c>
      <c r="CS118">
        <f t="shared" si="128"/>
        <v>22.920300000000001</v>
      </c>
      <c r="CT118">
        <f t="shared" si="129"/>
        <v>2857.4627</v>
      </c>
      <c r="CU118">
        <f t="shared" si="130"/>
        <v>0</v>
      </c>
      <c r="CV118">
        <f t="shared" si="131"/>
        <v>51.3</v>
      </c>
      <c r="CW118">
        <f t="shared" si="132"/>
        <v>0.26</v>
      </c>
      <c r="CX118">
        <f t="shared" si="133"/>
        <v>0</v>
      </c>
      <c r="CY118">
        <f t="shared" si="134"/>
        <v>85.262800000000013</v>
      </c>
      <c r="CZ118">
        <f t="shared" si="135"/>
        <v>57.61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329</v>
      </c>
      <c r="DW118" t="s">
        <v>329</v>
      </c>
      <c r="DX118">
        <v>1</v>
      </c>
      <c r="EE118">
        <v>39174590</v>
      </c>
      <c r="EF118">
        <v>6</v>
      </c>
      <c r="EG118" t="s">
        <v>32</v>
      </c>
      <c r="EH118">
        <v>0</v>
      </c>
      <c r="EI118" t="s">
        <v>3</v>
      </c>
      <c r="EJ118">
        <v>1</v>
      </c>
      <c r="EK118">
        <v>65001</v>
      </c>
      <c r="EL118" t="s">
        <v>315</v>
      </c>
      <c r="EM118" t="s">
        <v>316</v>
      </c>
      <c r="EO118" t="s">
        <v>3</v>
      </c>
      <c r="EQ118">
        <v>0</v>
      </c>
      <c r="ER118">
        <v>445.72</v>
      </c>
      <c r="ES118">
        <v>0</v>
      </c>
      <c r="ET118">
        <v>8.1300000000000008</v>
      </c>
      <c r="EU118">
        <v>3.51</v>
      </c>
      <c r="EV118">
        <v>437.59</v>
      </c>
      <c r="EW118">
        <v>51.3</v>
      </c>
      <c r="EX118">
        <v>0.26</v>
      </c>
      <c r="EY118">
        <v>0</v>
      </c>
      <c r="FQ118">
        <v>0</v>
      </c>
      <c r="FR118">
        <f t="shared" si="136"/>
        <v>0</v>
      </c>
      <c r="FS118">
        <v>0</v>
      </c>
      <c r="FX118">
        <v>74</v>
      </c>
      <c r="FY118">
        <v>50</v>
      </c>
      <c r="GA118" t="s">
        <v>3</v>
      </c>
      <c r="GD118">
        <v>0</v>
      </c>
      <c r="GF118">
        <v>-14916723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37"/>
        <v>0</v>
      </c>
      <c r="GM118">
        <f t="shared" si="138"/>
        <v>259.29000000000002</v>
      </c>
      <c r="GN118">
        <f t="shared" si="139"/>
        <v>259.29000000000002</v>
      </c>
      <c r="GO118">
        <f t="shared" si="140"/>
        <v>0</v>
      </c>
      <c r="GP118">
        <f t="shared" si="141"/>
        <v>0</v>
      </c>
      <c r="GR118">
        <v>0</v>
      </c>
      <c r="GS118">
        <v>3</v>
      </c>
      <c r="GT118">
        <v>0</v>
      </c>
      <c r="GU118" t="s">
        <v>3</v>
      </c>
      <c r="GV118">
        <f t="shared" si="142"/>
        <v>0</v>
      </c>
      <c r="GW118">
        <v>1</v>
      </c>
      <c r="GX118">
        <f t="shared" si="143"/>
        <v>0</v>
      </c>
      <c r="HA118">
        <v>0</v>
      </c>
      <c r="HB118"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ROW(SmtRes!A188)</f>
        <v>188</v>
      </c>
      <c r="D119">
        <f>ROW(EtalonRes!A195)</f>
        <v>195</v>
      </c>
      <c r="E119" t="s">
        <v>331</v>
      </c>
      <c r="F119" t="s">
        <v>332</v>
      </c>
      <c r="G119" t="s">
        <v>333</v>
      </c>
      <c r="H119" t="s">
        <v>329</v>
      </c>
      <c r="I119">
        <v>0.04</v>
      </c>
      <c r="J119">
        <v>0</v>
      </c>
      <c r="O119">
        <f t="shared" si="111"/>
        <v>82.36</v>
      </c>
      <c r="P119">
        <f t="shared" si="112"/>
        <v>0</v>
      </c>
      <c r="Q119">
        <f t="shared" si="113"/>
        <v>0.56999999999999995</v>
      </c>
      <c r="R119">
        <f t="shared" si="114"/>
        <v>0.25</v>
      </c>
      <c r="S119">
        <f t="shared" si="115"/>
        <v>81.790000000000006</v>
      </c>
      <c r="T119">
        <f t="shared" si="116"/>
        <v>0</v>
      </c>
      <c r="U119">
        <f t="shared" si="117"/>
        <v>1.4684000000000001</v>
      </c>
      <c r="V119">
        <f t="shared" si="118"/>
        <v>2.8000000000000004E-3</v>
      </c>
      <c r="W119">
        <f t="shared" si="119"/>
        <v>0</v>
      </c>
      <c r="X119">
        <f t="shared" si="120"/>
        <v>60.71</v>
      </c>
      <c r="Y119">
        <f t="shared" si="121"/>
        <v>41.02</v>
      </c>
      <c r="AA119">
        <v>39083528</v>
      </c>
      <c r="AB119">
        <f t="shared" si="122"/>
        <v>315.33</v>
      </c>
      <c r="AC119">
        <f t="shared" si="144"/>
        <v>0</v>
      </c>
      <c r="AD119">
        <f>ROUND((((ET119)-(EU119))+AE119),2)</f>
        <v>2.19</v>
      </c>
      <c r="AE119">
        <f>ROUND((EU119),2)</f>
        <v>0.95</v>
      </c>
      <c r="AF119">
        <f>ROUND((EV119),2)</f>
        <v>313.14</v>
      </c>
      <c r="AG119">
        <f t="shared" si="123"/>
        <v>0</v>
      </c>
      <c r="AH119">
        <f>(EW119)</f>
        <v>36.71</v>
      </c>
      <c r="AI119">
        <f>(EX119)</f>
        <v>7.0000000000000007E-2</v>
      </c>
      <c r="AJ119">
        <f t="shared" si="124"/>
        <v>0</v>
      </c>
      <c r="AK119">
        <v>315.33</v>
      </c>
      <c r="AL119">
        <v>0</v>
      </c>
      <c r="AM119">
        <v>2.19</v>
      </c>
      <c r="AN119">
        <v>0.95</v>
      </c>
      <c r="AO119">
        <v>313.14</v>
      </c>
      <c r="AP119">
        <v>0</v>
      </c>
      <c r="AQ119">
        <v>36.71</v>
      </c>
      <c r="AR119">
        <v>7.0000000000000007E-2</v>
      </c>
      <c r="AS119">
        <v>0</v>
      </c>
      <c r="AT119">
        <v>74</v>
      </c>
      <c r="AU119">
        <v>50</v>
      </c>
      <c r="AV119">
        <v>1</v>
      </c>
      <c r="AW119">
        <v>1</v>
      </c>
      <c r="AZ119">
        <v>6.53</v>
      </c>
      <c r="BA119">
        <v>6.53</v>
      </c>
      <c r="BB119">
        <v>6.53</v>
      </c>
      <c r="BC119">
        <v>6.53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334</v>
      </c>
      <c r="BM119">
        <v>65001</v>
      </c>
      <c r="BN119">
        <v>0</v>
      </c>
      <c r="BO119" t="s">
        <v>3</v>
      </c>
      <c r="BP119">
        <v>0</v>
      </c>
      <c r="BQ119">
        <v>6</v>
      </c>
      <c r="BR119">
        <v>0</v>
      </c>
      <c r="BS119">
        <v>6.53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74</v>
      </c>
      <c r="CA119">
        <v>50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25"/>
        <v>82.36</v>
      </c>
      <c r="CQ119">
        <f t="shared" si="126"/>
        <v>0</v>
      </c>
      <c r="CR119">
        <f t="shared" si="127"/>
        <v>14.300700000000001</v>
      </c>
      <c r="CS119">
        <f t="shared" si="128"/>
        <v>6.2035</v>
      </c>
      <c r="CT119">
        <f t="shared" si="129"/>
        <v>2044.8042</v>
      </c>
      <c r="CU119">
        <f t="shared" si="130"/>
        <v>0</v>
      </c>
      <c r="CV119">
        <f t="shared" si="131"/>
        <v>36.71</v>
      </c>
      <c r="CW119">
        <f t="shared" si="132"/>
        <v>7.0000000000000007E-2</v>
      </c>
      <c r="CX119">
        <f t="shared" si="133"/>
        <v>0</v>
      </c>
      <c r="CY119">
        <f t="shared" si="134"/>
        <v>60.709600000000002</v>
      </c>
      <c r="CZ119">
        <f t="shared" si="135"/>
        <v>41.02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329</v>
      </c>
      <c r="DW119" t="s">
        <v>329</v>
      </c>
      <c r="DX119">
        <v>1</v>
      </c>
      <c r="EE119">
        <v>39174590</v>
      </c>
      <c r="EF119">
        <v>6</v>
      </c>
      <c r="EG119" t="s">
        <v>32</v>
      </c>
      <c r="EH119">
        <v>0</v>
      </c>
      <c r="EI119" t="s">
        <v>3</v>
      </c>
      <c r="EJ119">
        <v>1</v>
      </c>
      <c r="EK119">
        <v>65001</v>
      </c>
      <c r="EL119" t="s">
        <v>315</v>
      </c>
      <c r="EM119" t="s">
        <v>316</v>
      </c>
      <c r="EO119" t="s">
        <v>3</v>
      </c>
      <c r="EQ119">
        <v>0</v>
      </c>
      <c r="ER119">
        <v>315.33</v>
      </c>
      <c r="ES119">
        <v>0</v>
      </c>
      <c r="ET119">
        <v>2.19</v>
      </c>
      <c r="EU119">
        <v>0.95</v>
      </c>
      <c r="EV119">
        <v>313.14</v>
      </c>
      <c r="EW119">
        <v>36.71</v>
      </c>
      <c r="EX119">
        <v>7.0000000000000007E-2</v>
      </c>
      <c r="EY119">
        <v>0</v>
      </c>
      <c r="FQ119">
        <v>0</v>
      </c>
      <c r="FR119">
        <f t="shared" si="136"/>
        <v>0</v>
      </c>
      <c r="FS119">
        <v>0</v>
      </c>
      <c r="FX119">
        <v>74</v>
      </c>
      <c r="FY119">
        <v>50</v>
      </c>
      <c r="GA119" t="s">
        <v>3</v>
      </c>
      <c r="GD119">
        <v>0</v>
      </c>
      <c r="GF119">
        <v>610234898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37"/>
        <v>0</v>
      </c>
      <c r="GM119">
        <f t="shared" si="138"/>
        <v>184.09</v>
      </c>
      <c r="GN119">
        <f t="shared" si="139"/>
        <v>184.09</v>
      </c>
      <c r="GO119">
        <f t="shared" si="140"/>
        <v>0</v>
      </c>
      <c r="GP119">
        <f t="shared" si="141"/>
        <v>0</v>
      </c>
      <c r="GR119">
        <v>0</v>
      </c>
      <c r="GS119">
        <v>3</v>
      </c>
      <c r="GT119">
        <v>0</v>
      </c>
      <c r="GU119" t="s">
        <v>3</v>
      </c>
      <c r="GV119">
        <f t="shared" si="142"/>
        <v>0</v>
      </c>
      <c r="GW119">
        <v>1</v>
      </c>
      <c r="GX119">
        <f t="shared" si="143"/>
        <v>0</v>
      </c>
      <c r="HA119">
        <v>0</v>
      </c>
      <c r="HB119">
        <v>0</v>
      </c>
      <c r="IK119">
        <v>0</v>
      </c>
    </row>
    <row r="120" spans="1:245" x14ac:dyDescent="0.2">
      <c r="A120">
        <v>17</v>
      </c>
      <c r="B120">
        <v>1</v>
      </c>
      <c r="C120">
        <f>ROW(SmtRes!A203)</f>
        <v>203</v>
      </c>
      <c r="D120">
        <f>ROW(EtalonRes!A212)</f>
        <v>212</v>
      </c>
      <c r="E120" t="s">
        <v>335</v>
      </c>
      <c r="F120" t="s">
        <v>336</v>
      </c>
      <c r="G120" t="s">
        <v>337</v>
      </c>
      <c r="H120" t="s">
        <v>30</v>
      </c>
      <c r="I120">
        <v>0.5</v>
      </c>
      <c r="J120">
        <v>0</v>
      </c>
      <c r="O120">
        <f t="shared" si="111"/>
        <v>12808.53</v>
      </c>
      <c r="P120">
        <f t="shared" si="112"/>
        <v>182.45</v>
      </c>
      <c r="Q120">
        <f t="shared" si="113"/>
        <v>5540.18</v>
      </c>
      <c r="R120">
        <f t="shared" si="114"/>
        <v>749.84</v>
      </c>
      <c r="S120">
        <f t="shared" si="115"/>
        <v>7085.9</v>
      </c>
      <c r="T120">
        <f t="shared" si="116"/>
        <v>0</v>
      </c>
      <c r="U120">
        <f t="shared" si="117"/>
        <v>109.38799999999999</v>
      </c>
      <c r="V120">
        <f t="shared" si="118"/>
        <v>8.5250000000000004</v>
      </c>
      <c r="W120">
        <f t="shared" si="119"/>
        <v>0</v>
      </c>
      <c r="X120">
        <f t="shared" si="120"/>
        <v>9011.1</v>
      </c>
      <c r="Y120">
        <f t="shared" si="121"/>
        <v>5563.38</v>
      </c>
      <c r="AA120">
        <v>39083528</v>
      </c>
      <c r="AB120">
        <f t="shared" si="122"/>
        <v>3922.98</v>
      </c>
      <c r="AC120">
        <f t="shared" si="144"/>
        <v>55.88</v>
      </c>
      <c r="AD120">
        <f>ROUND(((((ET120*1.25))-((EU120*1.25)))+AE120),2)</f>
        <v>1696.84</v>
      </c>
      <c r="AE120">
        <f>ROUND(((EU120*1.25)),2)</f>
        <v>229.66</v>
      </c>
      <c r="AF120">
        <f>ROUND(((EV120*1.15)),2)</f>
        <v>2170.2600000000002</v>
      </c>
      <c r="AG120">
        <f t="shared" si="123"/>
        <v>0</v>
      </c>
      <c r="AH120">
        <f>((EW120*1.15))</f>
        <v>218.77599999999998</v>
      </c>
      <c r="AI120">
        <f>((EX120*1.25))</f>
        <v>17.05</v>
      </c>
      <c r="AJ120">
        <f t="shared" si="124"/>
        <v>0</v>
      </c>
      <c r="AK120">
        <v>3300.53</v>
      </c>
      <c r="AL120">
        <v>55.88</v>
      </c>
      <c r="AM120">
        <v>1357.47</v>
      </c>
      <c r="AN120">
        <v>183.73</v>
      </c>
      <c r="AO120">
        <v>1887.18</v>
      </c>
      <c r="AP120">
        <v>0</v>
      </c>
      <c r="AQ120">
        <v>190.24</v>
      </c>
      <c r="AR120">
        <v>13.64</v>
      </c>
      <c r="AS120">
        <v>0</v>
      </c>
      <c r="AT120">
        <v>115</v>
      </c>
      <c r="AU120">
        <v>71</v>
      </c>
      <c r="AV120">
        <v>1</v>
      </c>
      <c r="AW120">
        <v>1</v>
      </c>
      <c r="AZ120">
        <v>6.53</v>
      </c>
      <c r="BA120">
        <v>6.53</v>
      </c>
      <c r="BB120">
        <v>6.53</v>
      </c>
      <c r="BC120">
        <v>6.53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1</v>
      </c>
      <c r="BJ120" t="s">
        <v>338</v>
      </c>
      <c r="BM120">
        <v>16001</v>
      </c>
      <c r="BN120">
        <v>0</v>
      </c>
      <c r="BO120" t="s">
        <v>3</v>
      </c>
      <c r="BP120">
        <v>0</v>
      </c>
      <c r="BQ120">
        <v>2</v>
      </c>
      <c r="BR120">
        <v>0</v>
      </c>
      <c r="BS120">
        <v>6.53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128</v>
      </c>
      <c r="CA120">
        <v>83</v>
      </c>
      <c r="CF120">
        <v>0</v>
      </c>
      <c r="CG120">
        <v>0</v>
      </c>
      <c r="CM120">
        <v>0</v>
      </c>
      <c r="CN120" t="s">
        <v>1353</v>
      </c>
      <c r="CO120">
        <v>0</v>
      </c>
      <c r="CP120">
        <f t="shared" si="125"/>
        <v>12808.529999999999</v>
      </c>
      <c r="CQ120">
        <f t="shared" si="126"/>
        <v>364.89640000000003</v>
      </c>
      <c r="CR120">
        <f t="shared" si="127"/>
        <v>11080.3652</v>
      </c>
      <c r="CS120">
        <f t="shared" si="128"/>
        <v>1499.6798000000001</v>
      </c>
      <c r="CT120">
        <f t="shared" si="129"/>
        <v>14171.797800000002</v>
      </c>
      <c r="CU120">
        <f t="shared" si="130"/>
        <v>0</v>
      </c>
      <c r="CV120">
        <f t="shared" si="131"/>
        <v>218.77599999999998</v>
      </c>
      <c r="CW120">
        <f t="shared" si="132"/>
        <v>17.05</v>
      </c>
      <c r="CX120">
        <f t="shared" si="133"/>
        <v>0</v>
      </c>
      <c r="CY120">
        <f t="shared" si="134"/>
        <v>9011.1010000000006</v>
      </c>
      <c r="CZ120">
        <f t="shared" si="135"/>
        <v>5563.3754000000008</v>
      </c>
      <c r="DC120" t="s">
        <v>3</v>
      </c>
      <c r="DD120" t="s">
        <v>3</v>
      </c>
      <c r="DE120" t="s">
        <v>75</v>
      </c>
      <c r="DF120" t="s">
        <v>75</v>
      </c>
      <c r="DG120" t="s">
        <v>76</v>
      </c>
      <c r="DH120" t="s">
        <v>3</v>
      </c>
      <c r="DI120" t="s">
        <v>76</v>
      </c>
      <c r="DJ120" t="s">
        <v>75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1003</v>
      </c>
      <c r="DV120" t="s">
        <v>30</v>
      </c>
      <c r="DW120" t="s">
        <v>30</v>
      </c>
      <c r="DX120">
        <v>100</v>
      </c>
      <c r="EE120">
        <v>39174530</v>
      </c>
      <c r="EF120">
        <v>2</v>
      </c>
      <c r="EG120" t="s">
        <v>18</v>
      </c>
      <c r="EH120">
        <v>0</v>
      </c>
      <c r="EI120" t="s">
        <v>3</v>
      </c>
      <c r="EJ120">
        <v>1</v>
      </c>
      <c r="EK120">
        <v>16001</v>
      </c>
      <c r="EL120" t="s">
        <v>323</v>
      </c>
      <c r="EM120" t="s">
        <v>324</v>
      </c>
      <c r="EO120" t="s">
        <v>79</v>
      </c>
      <c r="EQ120">
        <v>0</v>
      </c>
      <c r="ER120">
        <v>3300.53</v>
      </c>
      <c r="ES120">
        <v>55.88</v>
      </c>
      <c r="ET120">
        <v>1357.47</v>
      </c>
      <c r="EU120">
        <v>183.73</v>
      </c>
      <c r="EV120">
        <v>1887.18</v>
      </c>
      <c r="EW120">
        <v>190.24</v>
      </c>
      <c r="EX120">
        <v>13.64</v>
      </c>
      <c r="EY120">
        <v>0</v>
      </c>
      <c r="FQ120">
        <v>0</v>
      </c>
      <c r="FR120">
        <f t="shared" si="136"/>
        <v>0</v>
      </c>
      <c r="FS120">
        <v>0</v>
      </c>
      <c r="FT120" t="s">
        <v>21</v>
      </c>
      <c r="FU120" t="s">
        <v>22</v>
      </c>
      <c r="FX120">
        <v>115.2</v>
      </c>
      <c r="FY120">
        <v>70.55</v>
      </c>
      <c r="GA120" t="s">
        <v>3</v>
      </c>
      <c r="GD120">
        <v>0</v>
      </c>
      <c r="GF120">
        <v>-506903989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37"/>
        <v>0</v>
      </c>
      <c r="GM120">
        <f t="shared" si="138"/>
        <v>27383.01</v>
      </c>
      <c r="GN120">
        <f t="shared" si="139"/>
        <v>27383.01</v>
      </c>
      <c r="GO120">
        <f t="shared" si="140"/>
        <v>0</v>
      </c>
      <c r="GP120">
        <f t="shared" si="141"/>
        <v>0</v>
      </c>
      <c r="GR120">
        <v>0</v>
      </c>
      <c r="GS120">
        <v>3</v>
      </c>
      <c r="GT120">
        <v>0</v>
      </c>
      <c r="GU120" t="s">
        <v>3</v>
      </c>
      <c r="GV120">
        <f t="shared" si="142"/>
        <v>0</v>
      </c>
      <c r="GW120">
        <v>1</v>
      </c>
      <c r="GX120">
        <f t="shared" si="143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201</v>
      </c>
      <c r="E121" t="s">
        <v>339</v>
      </c>
      <c r="F121" t="s">
        <v>340</v>
      </c>
      <c r="G121" t="s">
        <v>341</v>
      </c>
      <c r="H121" t="s">
        <v>342</v>
      </c>
      <c r="I121">
        <f>I120*J121</f>
        <v>5</v>
      </c>
      <c r="J121">
        <v>10</v>
      </c>
      <c r="O121">
        <f t="shared" si="111"/>
        <v>3163.79</v>
      </c>
      <c r="P121">
        <f t="shared" si="112"/>
        <v>3163.79</v>
      </c>
      <c r="Q121">
        <f t="shared" si="113"/>
        <v>0</v>
      </c>
      <c r="R121">
        <f t="shared" si="114"/>
        <v>0</v>
      </c>
      <c r="S121">
        <f t="shared" si="115"/>
        <v>0</v>
      </c>
      <c r="T121">
        <f t="shared" si="116"/>
        <v>0</v>
      </c>
      <c r="U121">
        <f t="shared" si="117"/>
        <v>0</v>
      </c>
      <c r="V121">
        <f t="shared" si="118"/>
        <v>0</v>
      </c>
      <c r="W121">
        <f t="shared" si="119"/>
        <v>0</v>
      </c>
      <c r="X121">
        <f t="shared" si="120"/>
        <v>0</v>
      </c>
      <c r="Y121">
        <f t="shared" si="121"/>
        <v>0</v>
      </c>
      <c r="AA121">
        <v>39083528</v>
      </c>
      <c r="AB121">
        <f t="shared" si="122"/>
        <v>96.9</v>
      </c>
      <c r="AC121">
        <f t="shared" si="144"/>
        <v>96.9</v>
      </c>
      <c r="AD121">
        <f>ROUND((((ET121)-(EU121))+AE121),2)</f>
        <v>0</v>
      </c>
      <c r="AE121">
        <f t="shared" ref="AE121:AF123" si="145">ROUND((EU121),2)</f>
        <v>0</v>
      </c>
      <c r="AF121">
        <f t="shared" si="145"/>
        <v>0</v>
      </c>
      <c r="AG121">
        <f t="shared" si="123"/>
        <v>0</v>
      </c>
      <c r="AH121">
        <f t="shared" ref="AH121:AI123" si="146">(EW121)</f>
        <v>0</v>
      </c>
      <c r="AI121">
        <f t="shared" si="146"/>
        <v>0</v>
      </c>
      <c r="AJ121">
        <f t="shared" si="124"/>
        <v>0</v>
      </c>
      <c r="AK121">
        <v>96.9</v>
      </c>
      <c r="AL121">
        <v>96.9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115</v>
      </c>
      <c r="AU121">
        <v>71</v>
      </c>
      <c r="AV121">
        <v>1</v>
      </c>
      <c r="AW121">
        <v>1</v>
      </c>
      <c r="AZ121">
        <v>6.53</v>
      </c>
      <c r="BA121">
        <v>1</v>
      </c>
      <c r="BB121">
        <v>1</v>
      </c>
      <c r="BC121">
        <v>6.53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343</v>
      </c>
      <c r="BM121">
        <v>16001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128</v>
      </c>
      <c r="CA121">
        <v>83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25"/>
        <v>3163.79</v>
      </c>
      <c r="CQ121">
        <f t="shared" si="126"/>
        <v>632.75700000000006</v>
      </c>
      <c r="CR121">
        <f t="shared" si="127"/>
        <v>0</v>
      </c>
      <c r="CS121">
        <f t="shared" si="128"/>
        <v>0</v>
      </c>
      <c r="CT121">
        <f t="shared" si="129"/>
        <v>0</v>
      </c>
      <c r="CU121">
        <f t="shared" si="130"/>
        <v>0</v>
      </c>
      <c r="CV121">
        <f t="shared" si="131"/>
        <v>0</v>
      </c>
      <c r="CW121">
        <f t="shared" si="132"/>
        <v>0</v>
      </c>
      <c r="CX121">
        <f t="shared" si="133"/>
        <v>0</v>
      </c>
      <c r="CY121">
        <f t="shared" si="134"/>
        <v>0</v>
      </c>
      <c r="CZ121">
        <f t="shared" si="135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1010</v>
      </c>
      <c r="DV121" t="s">
        <v>342</v>
      </c>
      <c r="DW121" t="s">
        <v>342</v>
      </c>
      <c r="DX121">
        <v>10</v>
      </c>
      <c r="EE121">
        <v>39174530</v>
      </c>
      <c r="EF121">
        <v>2</v>
      </c>
      <c r="EG121" t="s">
        <v>18</v>
      </c>
      <c r="EH121">
        <v>0</v>
      </c>
      <c r="EI121" t="s">
        <v>3</v>
      </c>
      <c r="EJ121">
        <v>1</v>
      </c>
      <c r="EK121">
        <v>16001</v>
      </c>
      <c r="EL121" t="s">
        <v>323</v>
      </c>
      <c r="EM121" t="s">
        <v>324</v>
      </c>
      <c r="EO121" t="s">
        <v>3</v>
      </c>
      <c r="EQ121">
        <v>0</v>
      </c>
      <c r="ER121">
        <v>96.9</v>
      </c>
      <c r="ES121">
        <v>96.9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6"/>
        <v>0</v>
      </c>
      <c r="FS121">
        <v>0</v>
      </c>
      <c r="FT121" t="s">
        <v>21</v>
      </c>
      <c r="FU121" t="s">
        <v>22</v>
      </c>
      <c r="FX121">
        <v>115.2</v>
      </c>
      <c r="FY121">
        <v>70.55</v>
      </c>
      <c r="GA121" t="s">
        <v>3</v>
      </c>
      <c r="GD121">
        <v>0</v>
      </c>
      <c r="GF121">
        <v>392491266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37"/>
        <v>0</v>
      </c>
      <c r="GM121">
        <f t="shared" si="138"/>
        <v>3163.79</v>
      </c>
      <c r="GN121">
        <f t="shared" si="139"/>
        <v>3163.79</v>
      </c>
      <c r="GO121">
        <f t="shared" si="140"/>
        <v>0</v>
      </c>
      <c r="GP121">
        <f t="shared" si="141"/>
        <v>0</v>
      </c>
      <c r="GR121">
        <v>0</v>
      </c>
      <c r="GS121">
        <v>3</v>
      </c>
      <c r="GT121">
        <v>0</v>
      </c>
      <c r="GU121" t="s">
        <v>3</v>
      </c>
      <c r="GV121">
        <f t="shared" si="142"/>
        <v>0</v>
      </c>
      <c r="GW121">
        <v>1</v>
      </c>
      <c r="GX121">
        <f t="shared" si="143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202</v>
      </c>
      <c r="E122" t="s">
        <v>344</v>
      </c>
      <c r="F122" t="s">
        <v>345</v>
      </c>
      <c r="G122" t="s">
        <v>346</v>
      </c>
      <c r="H122" t="s">
        <v>133</v>
      </c>
      <c r="I122">
        <f>I120*J122</f>
        <v>30</v>
      </c>
      <c r="J122">
        <v>60</v>
      </c>
      <c r="O122">
        <f t="shared" si="111"/>
        <v>901.14</v>
      </c>
      <c r="P122">
        <f t="shared" si="112"/>
        <v>901.14</v>
      </c>
      <c r="Q122">
        <f t="shared" si="113"/>
        <v>0</v>
      </c>
      <c r="R122">
        <f t="shared" si="114"/>
        <v>0</v>
      </c>
      <c r="S122">
        <f t="shared" si="115"/>
        <v>0</v>
      </c>
      <c r="T122">
        <f t="shared" si="116"/>
        <v>0</v>
      </c>
      <c r="U122">
        <f t="shared" si="117"/>
        <v>0</v>
      </c>
      <c r="V122">
        <f t="shared" si="118"/>
        <v>0</v>
      </c>
      <c r="W122">
        <f t="shared" si="119"/>
        <v>0</v>
      </c>
      <c r="X122">
        <f t="shared" si="120"/>
        <v>0</v>
      </c>
      <c r="Y122">
        <f t="shared" si="121"/>
        <v>0</v>
      </c>
      <c r="AA122">
        <v>39083528</v>
      </c>
      <c r="AB122">
        <f t="shared" si="122"/>
        <v>4.5999999999999996</v>
      </c>
      <c r="AC122">
        <f t="shared" si="144"/>
        <v>4.5999999999999996</v>
      </c>
      <c r="AD122">
        <f>ROUND((((ET122)-(EU122))+AE122),2)</f>
        <v>0</v>
      </c>
      <c r="AE122">
        <f t="shared" si="145"/>
        <v>0</v>
      </c>
      <c r="AF122">
        <f t="shared" si="145"/>
        <v>0</v>
      </c>
      <c r="AG122">
        <f t="shared" si="123"/>
        <v>0</v>
      </c>
      <c r="AH122">
        <f t="shared" si="146"/>
        <v>0</v>
      </c>
      <c r="AI122">
        <f t="shared" si="146"/>
        <v>0</v>
      </c>
      <c r="AJ122">
        <f t="shared" si="124"/>
        <v>0</v>
      </c>
      <c r="AK122">
        <v>4.5999999999999996</v>
      </c>
      <c r="AL122">
        <v>4.5999999999999996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115</v>
      </c>
      <c r="AU122">
        <v>71</v>
      </c>
      <c r="AV122">
        <v>1</v>
      </c>
      <c r="AW122">
        <v>1</v>
      </c>
      <c r="AZ122">
        <v>6.53</v>
      </c>
      <c r="BA122">
        <v>1</v>
      </c>
      <c r="BB122">
        <v>1</v>
      </c>
      <c r="BC122">
        <v>6.53</v>
      </c>
      <c r="BD122" t="s">
        <v>3</v>
      </c>
      <c r="BE122" t="s">
        <v>3</v>
      </c>
      <c r="BF122" t="s">
        <v>3</v>
      </c>
      <c r="BG122" t="s">
        <v>3</v>
      </c>
      <c r="BH122">
        <v>3</v>
      </c>
      <c r="BI122">
        <v>1</v>
      </c>
      <c r="BJ122" t="s">
        <v>347</v>
      </c>
      <c r="BM122">
        <v>16001</v>
      </c>
      <c r="BN122">
        <v>0</v>
      </c>
      <c r="BO122" t="s">
        <v>3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128</v>
      </c>
      <c r="CA122">
        <v>83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25"/>
        <v>901.14</v>
      </c>
      <c r="CQ122">
        <f t="shared" si="126"/>
        <v>30.038</v>
      </c>
      <c r="CR122">
        <f t="shared" si="127"/>
        <v>0</v>
      </c>
      <c r="CS122">
        <f t="shared" si="128"/>
        <v>0</v>
      </c>
      <c r="CT122">
        <f t="shared" si="129"/>
        <v>0</v>
      </c>
      <c r="CU122">
        <f t="shared" si="130"/>
        <v>0</v>
      </c>
      <c r="CV122">
        <f t="shared" si="131"/>
        <v>0</v>
      </c>
      <c r="CW122">
        <f t="shared" si="132"/>
        <v>0</v>
      </c>
      <c r="CX122">
        <f t="shared" si="133"/>
        <v>0</v>
      </c>
      <c r="CY122">
        <f t="shared" si="134"/>
        <v>0</v>
      </c>
      <c r="CZ122">
        <f t="shared" si="135"/>
        <v>0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1003</v>
      </c>
      <c r="DV122" t="s">
        <v>133</v>
      </c>
      <c r="DW122" t="s">
        <v>133</v>
      </c>
      <c r="DX122">
        <v>1</v>
      </c>
      <c r="EE122">
        <v>39174530</v>
      </c>
      <c r="EF122">
        <v>2</v>
      </c>
      <c r="EG122" t="s">
        <v>18</v>
      </c>
      <c r="EH122">
        <v>0</v>
      </c>
      <c r="EI122" t="s">
        <v>3</v>
      </c>
      <c r="EJ122">
        <v>1</v>
      </c>
      <c r="EK122">
        <v>16001</v>
      </c>
      <c r="EL122" t="s">
        <v>323</v>
      </c>
      <c r="EM122" t="s">
        <v>324</v>
      </c>
      <c r="EO122" t="s">
        <v>3</v>
      </c>
      <c r="EQ122">
        <v>0</v>
      </c>
      <c r="ER122">
        <v>4.5999999999999996</v>
      </c>
      <c r="ES122">
        <v>4.5999999999999996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36"/>
        <v>0</v>
      </c>
      <c r="FS122">
        <v>0</v>
      </c>
      <c r="FT122" t="s">
        <v>21</v>
      </c>
      <c r="FU122" t="s">
        <v>22</v>
      </c>
      <c r="FX122">
        <v>115.2</v>
      </c>
      <c r="FY122">
        <v>70.55</v>
      </c>
      <c r="GA122" t="s">
        <v>3</v>
      </c>
      <c r="GD122">
        <v>0</v>
      </c>
      <c r="GF122">
        <v>2095653139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37"/>
        <v>0</v>
      </c>
      <c r="GM122">
        <f t="shared" si="138"/>
        <v>901.14</v>
      </c>
      <c r="GN122">
        <f t="shared" si="139"/>
        <v>901.14</v>
      </c>
      <c r="GO122">
        <f t="shared" si="140"/>
        <v>0</v>
      </c>
      <c r="GP122">
        <f t="shared" si="141"/>
        <v>0</v>
      </c>
      <c r="GR122">
        <v>0</v>
      </c>
      <c r="GS122">
        <v>3</v>
      </c>
      <c r="GT122">
        <v>0</v>
      </c>
      <c r="GU122" t="s">
        <v>3</v>
      </c>
      <c r="GV122">
        <f t="shared" si="142"/>
        <v>0</v>
      </c>
      <c r="GW122">
        <v>1</v>
      </c>
      <c r="GX122">
        <f t="shared" si="143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203</v>
      </c>
      <c r="E123" t="s">
        <v>348</v>
      </c>
      <c r="F123" t="s">
        <v>349</v>
      </c>
      <c r="G123" t="s">
        <v>350</v>
      </c>
      <c r="H123" t="s">
        <v>133</v>
      </c>
      <c r="I123">
        <f>I120*J123</f>
        <v>20</v>
      </c>
      <c r="J123">
        <v>40</v>
      </c>
      <c r="O123">
        <f t="shared" si="111"/>
        <v>1278.57</v>
      </c>
      <c r="P123">
        <f t="shared" si="112"/>
        <v>1278.57</v>
      </c>
      <c r="Q123">
        <f t="shared" si="113"/>
        <v>0</v>
      </c>
      <c r="R123">
        <f t="shared" si="114"/>
        <v>0</v>
      </c>
      <c r="S123">
        <f t="shared" si="115"/>
        <v>0</v>
      </c>
      <c r="T123">
        <f t="shared" si="116"/>
        <v>0</v>
      </c>
      <c r="U123">
        <f t="shared" si="117"/>
        <v>0</v>
      </c>
      <c r="V123">
        <f t="shared" si="118"/>
        <v>0</v>
      </c>
      <c r="W123">
        <f t="shared" si="119"/>
        <v>0</v>
      </c>
      <c r="X123">
        <f t="shared" si="120"/>
        <v>0</v>
      </c>
      <c r="Y123">
        <f t="shared" si="121"/>
        <v>0</v>
      </c>
      <c r="AA123">
        <v>39083528</v>
      </c>
      <c r="AB123">
        <f t="shared" si="122"/>
        <v>9.7899999999999991</v>
      </c>
      <c r="AC123">
        <f t="shared" si="144"/>
        <v>9.7899999999999991</v>
      </c>
      <c r="AD123">
        <f>ROUND((((ET123)-(EU123))+AE123),2)</f>
        <v>0</v>
      </c>
      <c r="AE123">
        <f t="shared" si="145"/>
        <v>0</v>
      </c>
      <c r="AF123">
        <f t="shared" si="145"/>
        <v>0</v>
      </c>
      <c r="AG123">
        <f t="shared" si="123"/>
        <v>0</v>
      </c>
      <c r="AH123">
        <f t="shared" si="146"/>
        <v>0</v>
      </c>
      <c r="AI123">
        <f t="shared" si="146"/>
        <v>0</v>
      </c>
      <c r="AJ123">
        <f t="shared" si="124"/>
        <v>0</v>
      </c>
      <c r="AK123">
        <v>9.7899999999999991</v>
      </c>
      <c r="AL123">
        <v>9.7899999999999991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115</v>
      </c>
      <c r="AU123">
        <v>71</v>
      </c>
      <c r="AV123">
        <v>1</v>
      </c>
      <c r="AW123">
        <v>1</v>
      </c>
      <c r="AZ123">
        <v>6.53</v>
      </c>
      <c r="BA123">
        <v>1</v>
      </c>
      <c r="BB123">
        <v>1</v>
      </c>
      <c r="BC123">
        <v>6.53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351</v>
      </c>
      <c r="BM123">
        <v>16001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128</v>
      </c>
      <c r="CA123">
        <v>83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25"/>
        <v>1278.57</v>
      </c>
      <c r="CQ123">
        <f t="shared" si="126"/>
        <v>63.928699999999999</v>
      </c>
      <c r="CR123">
        <f t="shared" si="127"/>
        <v>0</v>
      </c>
      <c r="CS123">
        <f t="shared" si="128"/>
        <v>0</v>
      </c>
      <c r="CT123">
        <f t="shared" si="129"/>
        <v>0</v>
      </c>
      <c r="CU123">
        <f t="shared" si="130"/>
        <v>0</v>
      </c>
      <c r="CV123">
        <f t="shared" si="131"/>
        <v>0</v>
      </c>
      <c r="CW123">
        <f t="shared" si="132"/>
        <v>0</v>
      </c>
      <c r="CX123">
        <f t="shared" si="133"/>
        <v>0</v>
      </c>
      <c r="CY123">
        <f t="shared" si="134"/>
        <v>0</v>
      </c>
      <c r="CZ123">
        <f t="shared" si="135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1003</v>
      </c>
      <c r="DV123" t="s">
        <v>133</v>
      </c>
      <c r="DW123" t="s">
        <v>133</v>
      </c>
      <c r="DX123">
        <v>1</v>
      </c>
      <c r="EE123">
        <v>39174530</v>
      </c>
      <c r="EF123">
        <v>2</v>
      </c>
      <c r="EG123" t="s">
        <v>18</v>
      </c>
      <c r="EH123">
        <v>0</v>
      </c>
      <c r="EI123" t="s">
        <v>3</v>
      </c>
      <c r="EJ123">
        <v>1</v>
      </c>
      <c r="EK123">
        <v>16001</v>
      </c>
      <c r="EL123" t="s">
        <v>323</v>
      </c>
      <c r="EM123" t="s">
        <v>324</v>
      </c>
      <c r="EO123" t="s">
        <v>3</v>
      </c>
      <c r="EQ123">
        <v>0</v>
      </c>
      <c r="ER123">
        <v>9.7899999999999991</v>
      </c>
      <c r="ES123">
        <v>9.7899999999999991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6"/>
        <v>0</v>
      </c>
      <c r="FS123">
        <v>0</v>
      </c>
      <c r="FT123" t="s">
        <v>21</v>
      </c>
      <c r="FU123" t="s">
        <v>22</v>
      </c>
      <c r="FX123">
        <v>115.2</v>
      </c>
      <c r="FY123">
        <v>70.55</v>
      </c>
      <c r="GA123" t="s">
        <v>3</v>
      </c>
      <c r="GD123">
        <v>0</v>
      </c>
      <c r="GF123">
        <v>-1238824711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37"/>
        <v>0</v>
      </c>
      <c r="GM123">
        <f t="shared" si="138"/>
        <v>1278.57</v>
      </c>
      <c r="GN123">
        <f t="shared" si="139"/>
        <v>1278.57</v>
      </c>
      <c r="GO123">
        <f t="shared" si="140"/>
        <v>0</v>
      </c>
      <c r="GP123">
        <f t="shared" si="141"/>
        <v>0</v>
      </c>
      <c r="GR123">
        <v>0</v>
      </c>
      <c r="GS123">
        <v>3</v>
      </c>
      <c r="GT123">
        <v>0</v>
      </c>
      <c r="GU123" t="s">
        <v>3</v>
      </c>
      <c r="GV123">
        <f t="shared" si="142"/>
        <v>0</v>
      </c>
      <c r="GW123">
        <v>1</v>
      </c>
      <c r="GX123">
        <f t="shared" si="143"/>
        <v>0</v>
      </c>
      <c r="HA123">
        <v>0</v>
      </c>
      <c r="HB123"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ROW(SmtRes!A212)</f>
        <v>212</v>
      </c>
      <c r="D124">
        <f>ROW(EtalonRes!A221)</f>
        <v>221</v>
      </c>
      <c r="E124" t="s">
        <v>352</v>
      </c>
      <c r="F124" t="s">
        <v>318</v>
      </c>
      <c r="G124" t="s">
        <v>353</v>
      </c>
      <c r="H124" t="s">
        <v>102</v>
      </c>
      <c r="I124">
        <v>26</v>
      </c>
      <c r="J124">
        <v>0</v>
      </c>
      <c r="O124">
        <f t="shared" si="111"/>
        <v>7626.52</v>
      </c>
      <c r="P124">
        <f t="shared" si="112"/>
        <v>4280.1499999999996</v>
      </c>
      <c r="Q124">
        <f t="shared" si="113"/>
        <v>743.64</v>
      </c>
      <c r="R124">
        <f t="shared" si="114"/>
        <v>25.47</v>
      </c>
      <c r="S124">
        <f t="shared" si="115"/>
        <v>2602.73</v>
      </c>
      <c r="T124">
        <f t="shared" si="116"/>
        <v>0</v>
      </c>
      <c r="U124">
        <f t="shared" si="117"/>
        <v>43.952999999999996</v>
      </c>
      <c r="V124">
        <f t="shared" si="118"/>
        <v>0.32500000000000001</v>
      </c>
      <c r="W124">
        <f t="shared" si="119"/>
        <v>0</v>
      </c>
      <c r="X124">
        <f t="shared" si="120"/>
        <v>3022.43</v>
      </c>
      <c r="Y124">
        <f t="shared" si="121"/>
        <v>1866.02</v>
      </c>
      <c r="AA124">
        <v>39083528</v>
      </c>
      <c r="AB124">
        <f t="shared" si="122"/>
        <v>44.92</v>
      </c>
      <c r="AC124">
        <f t="shared" si="144"/>
        <v>25.21</v>
      </c>
      <c r="AD124">
        <f>ROUND(((((ET124*1.25))-((EU124*1.25)))+AE124),2)</f>
        <v>4.38</v>
      </c>
      <c r="AE124">
        <f>ROUND(((EU124*1.25)),2)</f>
        <v>0.15</v>
      </c>
      <c r="AF124">
        <f>ROUND(((EV124*1.15)),2)</f>
        <v>15.33</v>
      </c>
      <c r="AG124">
        <f t="shared" si="123"/>
        <v>0</v>
      </c>
      <c r="AH124">
        <f>((EW124*1.15))</f>
        <v>1.6904999999999999</v>
      </c>
      <c r="AI124">
        <f>((EX124*1.25))</f>
        <v>1.2500000000000001E-2</v>
      </c>
      <c r="AJ124">
        <f t="shared" si="124"/>
        <v>0</v>
      </c>
      <c r="AK124">
        <v>42.04</v>
      </c>
      <c r="AL124">
        <v>25.21</v>
      </c>
      <c r="AM124">
        <v>3.5</v>
      </c>
      <c r="AN124">
        <v>0.12</v>
      </c>
      <c r="AO124">
        <v>13.33</v>
      </c>
      <c r="AP124">
        <v>0</v>
      </c>
      <c r="AQ124">
        <v>1.47</v>
      </c>
      <c r="AR124">
        <v>0.01</v>
      </c>
      <c r="AS124">
        <v>0</v>
      </c>
      <c r="AT124">
        <v>115</v>
      </c>
      <c r="AU124">
        <v>71</v>
      </c>
      <c r="AV124">
        <v>1</v>
      </c>
      <c r="AW124">
        <v>1</v>
      </c>
      <c r="AZ124">
        <v>6.53</v>
      </c>
      <c r="BA124">
        <v>6.53</v>
      </c>
      <c r="BB124">
        <v>6.53</v>
      </c>
      <c r="BC124">
        <v>6.53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1</v>
      </c>
      <c r="BJ124" t="s">
        <v>320</v>
      </c>
      <c r="BM124">
        <v>16001</v>
      </c>
      <c r="BN124">
        <v>0</v>
      </c>
      <c r="BO124" t="s">
        <v>3</v>
      </c>
      <c r="BP124">
        <v>0</v>
      </c>
      <c r="BQ124">
        <v>2</v>
      </c>
      <c r="BR124">
        <v>0</v>
      </c>
      <c r="BS124">
        <v>6.53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128</v>
      </c>
      <c r="CA124">
        <v>83</v>
      </c>
      <c r="CF124">
        <v>0</v>
      </c>
      <c r="CG124">
        <v>0</v>
      </c>
      <c r="CM124">
        <v>0</v>
      </c>
      <c r="CN124" t="s">
        <v>1353</v>
      </c>
      <c r="CO124">
        <v>0</v>
      </c>
      <c r="CP124">
        <f t="shared" si="125"/>
        <v>7626.52</v>
      </c>
      <c r="CQ124">
        <f t="shared" si="126"/>
        <v>164.62130000000002</v>
      </c>
      <c r="CR124">
        <f t="shared" si="127"/>
        <v>28.601400000000002</v>
      </c>
      <c r="CS124">
        <f t="shared" si="128"/>
        <v>0.97950000000000004</v>
      </c>
      <c r="CT124">
        <f t="shared" si="129"/>
        <v>100.1049</v>
      </c>
      <c r="CU124">
        <f t="shared" si="130"/>
        <v>0</v>
      </c>
      <c r="CV124">
        <f t="shared" si="131"/>
        <v>1.6904999999999999</v>
      </c>
      <c r="CW124">
        <f t="shared" si="132"/>
        <v>1.2500000000000001E-2</v>
      </c>
      <c r="CX124">
        <f t="shared" si="133"/>
        <v>0</v>
      </c>
      <c r="CY124">
        <f t="shared" si="134"/>
        <v>3022.43</v>
      </c>
      <c r="CZ124">
        <f t="shared" si="135"/>
        <v>1866.0219999999999</v>
      </c>
      <c r="DC124" t="s">
        <v>3</v>
      </c>
      <c r="DD124" t="s">
        <v>3</v>
      </c>
      <c r="DE124" t="s">
        <v>75</v>
      </c>
      <c r="DF124" t="s">
        <v>75</v>
      </c>
      <c r="DG124" t="s">
        <v>76</v>
      </c>
      <c r="DH124" t="s">
        <v>3</v>
      </c>
      <c r="DI124" t="s">
        <v>76</v>
      </c>
      <c r="DJ124" t="s">
        <v>75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102</v>
      </c>
      <c r="DW124" t="s">
        <v>102</v>
      </c>
      <c r="DX124">
        <v>1</v>
      </c>
      <c r="EE124">
        <v>39174530</v>
      </c>
      <c r="EF124">
        <v>2</v>
      </c>
      <c r="EG124" t="s">
        <v>18</v>
      </c>
      <c r="EH124">
        <v>0</v>
      </c>
      <c r="EI124" t="s">
        <v>3</v>
      </c>
      <c r="EJ124">
        <v>1</v>
      </c>
      <c r="EK124">
        <v>16001</v>
      </c>
      <c r="EL124" t="s">
        <v>323</v>
      </c>
      <c r="EM124" t="s">
        <v>324</v>
      </c>
      <c r="EO124" t="s">
        <v>79</v>
      </c>
      <c r="EQ124">
        <v>0</v>
      </c>
      <c r="ER124">
        <v>42.04</v>
      </c>
      <c r="ES124">
        <v>25.21</v>
      </c>
      <c r="ET124">
        <v>3.5</v>
      </c>
      <c r="EU124">
        <v>0.12</v>
      </c>
      <c r="EV124">
        <v>13.33</v>
      </c>
      <c r="EW124">
        <v>1.47</v>
      </c>
      <c r="EX124">
        <v>0.01</v>
      </c>
      <c r="EY124">
        <v>0</v>
      </c>
      <c r="FQ124">
        <v>0</v>
      </c>
      <c r="FR124">
        <f t="shared" si="136"/>
        <v>0</v>
      </c>
      <c r="FS124">
        <v>0</v>
      </c>
      <c r="FT124" t="s">
        <v>21</v>
      </c>
      <c r="FU124" t="s">
        <v>22</v>
      </c>
      <c r="FX124">
        <v>115.2</v>
      </c>
      <c r="FY124">
        <v>70.55</v>
      </c>
      <c r="GA124" t="s">
        <v>3</v>
      </c>
      <c r="GD124">
        <v>0</v>
      </c>
      <c r="GF124">
        <v>1420229388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37"/>
        <v>0</v>
      </c>
      <c r="GM124">
        <f t="shared" si="138"/>
        <v>12514.97</v>
      </c>
      <c r="GN124">
        <f t="shared" si="139"/>
        <v>12514.97</v>
      </c>
      <c r="GO124">
        <f t="shared" si="140"/>
        <v>0</v>
      </c>
      <c r="GP124">
        <f t="shared" si="141"/>
        <v>0</v>
      </c>
      <c r="GR124">
        <v>0</v>
      </c>
      <c r="GS124">
        <v>3</v>
      </c>
      <c r="GT124">
        <v>0</v>
      </c>
      <c r="GU124" t="s">
        <v>3</v>
      </c>
      <c r="GV124">
        <f t="shared" si="142"/>
        <v>0</v>
      </c>
      <c r="GW124">
        <v>1</v>
      </c>
      <c r="GX124">
        <f t="shared" si="143"/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211</v>
      </c>
      <c r="E125" t="s">
        <v>354</v>
      </c>
      <c r="F125" t="s">
        <v>355</v>
      </c>
      <c r="G125" t="s">
        <v>356</v>
      </c>
      <c r="H125" t="s">
        <v>109</v>
      </c>
      <c r="I125">
        <f>I124*J125</f>
        <v>20</v>
      </c>
      <c r="J125">
        <v>0.76923076923076927</v>
      </c>
      <c r="O125">
        <f t="shared" si="111"/>
        <v>3911.47</v>
      </c>
      <c r="P125">
        <f t="shared" si="112"/>
        <v>3911.47</v>
      </c>
      <c r="Q125">
        <f t="shared" si="113"/>
        <v>0</v>
      </c>
      <c r="R125">
        <f t="shared" si="114"/>
        <v>0</v>
      </c>
      <c r="S125">
        <f t="shared" si="115"/>
        <v>0</v>
      </c>
      <c r="T125">
        <f t="shared" si="116"/>
        <v>0</v>
      </c>
      <c r="U125">
        <f t="shared" si="117"/>
        <v>0</v>
      </c>
      <c r="V125">
        <f t="shared" si="118"/>
        <v>0</v>
      </c>
      <c r="W125">
        <f t="shared" si="119"/>
        <v>0</v>
      </c>
      <c r="X125">
        <f t="shared" si="120"/>
        <v>0</v>
      </c>
      <c r="Y125">
        <f t="shared" si="121"/>
        <v>0</v>
      </c>
      <c r="AA125">
        <v>39083528</v>
      </c>
      <c r="AB125">
        <f t="shared" si="122"/>
        <v>29.95</v>
      </c>
      <c r="AC125">
        <f t="shared" si="144"/>
        <v>29.95</v>
      </c>
      <c r="AD125">
        <f>ROUND((((ET125)-(EU125))+AE125),2)</f>
        <v>0</v>
      </c>
      <c r="AE125">
        <f>ROUND((EU125),2)</f>
        <v>0</v>
      </c>
      <c r="AF125">
        <f>ROUND((EV125),2)</f>
        <v>0</v>
      </c>
      <c r="AG125">
        <f t="shared" si="123"/>
        <v>0</v>
      </c>
      <c r="AH125">
        <f>(EW125)</f>
        <v>0</v>
      </c>
      <c r="AI125">
        <f>(EX125)</f>
        <v>0</v>
      </c>
      <c r="AJ125">
        <f t="shared" si="124"/>
        <v>0</v>
      </c>
      <c r="AK125">
        <v>29.95</v>
      </c>
      <c r="AL125">
        <v>29.95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115</v>
      </c>
      <c r="AU125">
        <v>71</v>
      </c>
      <c r="AV125">
        <v>1</v>
      </c>
      <c r="AW125">
        <v>1</v>
      </c>
      <c r="AZ125">
        <v>6.53</v>
      </c>
      <c r="BA125">
        <v>1</v>
      </c>
      <c r="BB125">
        <v>1</v>
      </c>
      <c r="BC125">
        <v>6.53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1</v>
      </c>
      <c r="BJ125" t="s">
        <v>357</v>
      </c>
      <c r="BM125">
        <v>16001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128</v>
      </c>
      <c r="CA125">
        <v>83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25"/>
        <v>3911.47</v>
      </c>
      <c r="CQ125">
        <f t="shared" si="126"/>
        <v>195.5735</v>
      </c>
      <c r="CR125">
        <f t="shared" si="127"/>
        <v>0</v>
      </c>
      <c r="CS125">
        <f t="shared" si="128"/>
        <v>0</v>
      </c>
      <c r="CT125">
        <f t="shared" si="129"/>
        <v>0</v>
      </c>
      <c r="CU125">
        <f t="shared" si="130"/>
        <v>0</v>
      </c>
      <c r="CV125">
        <f t="shared" si="131"/>
        <v>0</v>
      </c>
      <c r="CW125">
        <f t="shared" si="132"/>
        <v>0</v>
      </c>
      <c r="CX125">
        <f t="shared" si="133"/>
        <v>0</v>
      </c>
      <c r="CY125">
        <f t="shared" si="134"/>
        <v>0</v>
      </c>
      <c r="CZ125">
        <f t="shared" si="135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109</v>
      </c>
      <c r="DW125" t="s">
        <v>109</v>
      </c>
      <c r="DX125">
        <v>1</v>
      </c>
      <c r="EE125">
        <v>39174530</v>
      </c>
      <c r="EF125">
        <v>2</v>
      </c>
      <c r="EG125" t="s">
        <v>18</v>
      </c>
      <c r="EH125">
        <v>0</v>
      </c>
      <c r="EI125" t="s">
        <v>3</v>
      </c>
      <c r="EJ125">
        <v>1</v>
      </c>
      <c r="EK125">
        <v>16001</v>
      </c>
      <c r="EL125" t="s">
        <v>323</v>
      </c>
      <c r="EM125" t="s">
        <v>324</v>
      </c>
      <c r="EO125" t="s">
        <v>3</v>
      </c>
      <c r="EQ125">
        <v>0</v>
      </c>
      <c r="ER125">
        <v>29.95</v>
      </c>
      <c r="ES125">
        <v>29.95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36"/>
        <v>0</v>
      </c>
      <c r="FS125">
        <v>0</v>
      </c>
      <c r="FT125" t="s">
        <v>21</v>
      </c>
      <c r="FU125" t="s">
        <v>22</v>
      </c>
      <c r="FX125">
        <v>115.2</v>
      </c>
      <c r="FY125">
        <v>70.55</v>
      </c>
      <c r="GA125" t="s">
        <v>3</v>
      </c>
      <c r="GD125">
        <v>0</v>
      </c>
      <c r="GF125">
        <v>-100599253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37"/>
        <v>0</v>
      </c>
      <c r="GM125">
        <f t="shared" si="138"/>
        <v>3911.47</v>
      </c>
      <c r="GN125">
        <f t="shared" si="139"/>
        <v>3911.47</v>
      </c>
      <c r="GO125">
        <f t="shared" si="140"/>
        <v>0</v>
      </c>
      <c r="GP125">
        <f t="shared" si="141"/>
        <v>0</v>
      </c>
      <c r="GR125">
        <v>0</v>
      </c>
      <c r="GS125">
        <v>3</v>
      </c>
      <c r="GT125">
        <v>0</v>
      </c>
      <c r="GU125" t="s">
        <v>3</v>
      </c>
      <c r="GV125">
        <f t="shared" si="142"/>
        <v>0</v>
      </c>
      <c r="GW125">
        <v>1</v>
      </c>
      <c r="GX125">
        <f t="shared" si="143"/>
        <v>0</v>
      </c>
      <c r="HA125">
        <v>0</v>
      </c>
      <c r="HB125">
        <v>0</v>
      </c>
      <c r="IK125">
        <v>0</v>
      </c>
    </row>
    <row r="126" spans="1:245" x14ac:dyDescent="0.2">
      <c r="A126">
        <v>18</v>
      </c>
      <c r="B126">
        <v>1</v>
      </c>
      <c r="C126">
        <v>212</v>
      </c>
      <c r="E126" t="s">
        <v>358</v>
      </c>
      <c r="F126" t="s">
        <v>359</v>
      </c>
      <c r="G126" t="s">
        <v>360</v>
      </c>
      <c r="H126" t="s">
        <v>109</v>
      </c>
      <c r="I126">
        <f>I124*J126</f>
        <v>6</v>
      </c>
      <c r="J126">
        <v>0.23076923076923078</v>
      </c>
      <c r="O126">
        <f t="shared" si="111"/>
        <v>1622.44</v>
      </c>
      <c r="P126">
        <f t="shared" si="112"/>
        <v>1622.44</v>
      </c>
      <c r="Q126">
        <f t="shared" si="113"/>
        <v>0</v>
      </c>
      <c r="R126">
        <f t="shared" si="114"/>
        <v>0</v>
      </c>
      <c r="S126">
        <f t="shared" si="115"/>
        <v>0</v>
      </c>
      <c r="T126">
        <f t="shared" si="116"/>
        <v>0</v>
      </c>
      <c r="U126">
        <f t="shared" si="117"/>
        <v>0</v>
      </c>
      <c r="V126">
        <f t="shared" si="118"/>
        <v>0</v>
      </c>
      <c r="W126">
        <f t="shared" si="119"/>
        <v>0</v>
      </c>
      <c r="X126">
        <f t="shared" si="120"/>
        <v>0</v>
      </c>
      <c r="Y126">
        <f t="shared" si="121"/>
        <v>0</v>
      </c>
      <c r="AA126">
        <v>39083528</v>
      </c>
      <c r="AB126">
        <f t="shared" si="122"/>
        <v>41.41</v>
      </c>
      <c r="AC126">
        <f t="shared" si="144"/>
        <v>41.41</v>
      </c>
      <c r="AD126">
        <f>ROUND((((ET126)-(EU126))+AE126),2)</f>
        <v>0</v>
      </c>
      <c r="AE126">
        <f>ROUND((EU126),2)</f>
        <v>0</v>
      </c>
      <c r="AF126">
        <f>ROUND((EV126),2)</f>
        <v>0</v>
      </c>
      <c r="AG126">
        <f t="shared" si="123"/>
        <v>0</v>
      </c>
      <c r="AH126">
        <f>(EW126)</f>
        <v>0</v>
      </c>
      <c r="AI126">
        <f>(EX126)</f>
        <v>0</v>
      </c>
      <c r="AJ126">
        <f t="shared" si="124"/>
        <v>0</v>
      </c>
      <c r="AK126">
        <v>41.41</v>
      </c>
      <c r="AL126">
        <v>41.41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115</v>
      </c>
      <c r="AU126">
        <v>71</v>
      </c>
      <c r="AV126">
        <v>1</v>
      </c>
      <c r="AW126">
        <v>1</v>
      </c>
      <c r="AZ126">
        <v>6.53</v>
      </c>
      <c r="BA126">
        <v>1</v>
      </c>
      <c r="BB126">
        <v>1</v>
      </c>
      <c r="BC126">
        <v>6.53</v>
      </c>
      <c r="BD126" t="s">
        <v>3</v>
      </c>
      <c r="BE126" t="s">
        <v>3</v>
      </c>
      <c r="BF126" t="s">
        <v>3</v>
      </c>
      <c r="BG126" t="s">
        <v>3</v>
      </c>
      <c r="BH126">
        <v>3</v>
      </c>
      <c r="BI126">
        <v>1</v>
      </c>
      <c r="BJ126" t="s">
        <v>361</v>
      </c>
      <c r="BM126">
        <v>16001</v>
      </c>
      <c r="BN126">
        <v>0</v>
      </c>
      <c r="BO126" t="s">
        <v>3</v>
      </c>
      <c r="BP126">
        <v>0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128</v>
      </c>
      <c r="CA126">
        <v>83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125"/>
        <v>1622.44</v>
      </c>
      <c r="CQ126">
        <f t="shared" si="126"/>
        <v>270.40729999999996</v>
      </c>
      <c r="CR126">
        <f t="shared" si="127"/>
        <v>0</v>
      </c>
      <c r="CS126">
        <f t="shared" si="128"/>
        <v>0</v>
      </c>
      <c r="CT126">
        <f t="shared" si="129"/>
        <v>0</v>
      </c>
      <c r="CU126">
        <f t="shared" si="130"/>
        <v>0</v>
      </c>
      <c r="CV126">
        <f t="shared" si="131"/>
        <v>0</v>
      </c>
      <c r="CW126">
        <f t="shared" si="132"/>
        <v>0</v>
      </c>
      <c r="CX126">
        <f t="shared" si="133"/>
        <v>0</v>
      </c>
      <c r="CY126">
        <f t="shared" si="134"/>
        <v>0</v>
      </c>
      <c r="CZ126">
        <f t="shared" si="135"/>
        <v>0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1010</v>
      </c>
      <c r="DV126" t="s">
        <v>109</v>
      </c>
      <c r="DW126" t="s">
        <v>109</v>
      </c>
      <c r="DX126">
        <v>1</v>
      </c>
      <c r="EE126">
        <v>39174530</v>
      </c>
      <c r="EF126">
        <v>2</v>
      </c>
      <c r="EG126" t="s">
        <v>18</v>
      </c>
      <c r="EH126">
        <v>0</v>
      </c>
      <c r="EI126" t="s">
        <v>3</v>
      </c>
      <c r="EJ126">
        <v>1</v>
      </c>
      <c r="EK126">
        <v>16001</v>
      </c>
      <c r="EL126" t="s">
        <v>323</v>
      </c>
      <c r="EM126" t="s">
        <v>324</v>
      </c>
      <c r="EO126" t="s">
        <v>3</v>
      </c>
      <c r="EQ126">
        <v>0</v>
      </c>
      <c r="ER126">
        <v>41.41</v>
      </c>
      <c r="ES126">
        <v>41.41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36"/>
        <v>0</v>
      </c>
      <c r="FS126">
        <v>0</v>
      </c>
      <c r="FT126" t="s">
        <v>21</v>
      </c>
      <c r="FU126" t="s">
        <v>22</v>
      </c>
      <c r="FX126">
        <v>115.2</v>
      </c>
      <c r="FY126">
        <v>70.55</v>
      </c>
      <c r="GA126" t="s">
        <v>3</v>
      </c>
      <c r="GD126">
        <v>0</v>
      </c>
      <c r="GF126">
        <v>458687168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37"/>
        <v>0</v>
      </c>
      <c r="GM126">
        <f t="shared" si="138"/>
        <v>1622.44</v>
      </c>
      <c r="GN126">
        <f t="shared" si="139"/>
        <v>1622.44</v>
      </c>
      <c r="GO126">
        <f t="shared" si="140"/>
        <v>0</v>
      </c>
      <c r="GP126">
        <f t="shared" si="141"/>
        <v>0</v>
      </c>
      <c r="GR126">
        <v>0</v>
      </c>
      <c r="GS126">
        <v>3</v>
      </c>
      <c r="GT126">
        <v>0</v>
      </c>
      <c r="GU126" t="s">
        <v>3</v>
      </c>
      <c r="GV126">
        <f t="shared" si="142"/>
        <v>0</v>
      </c>
      <c r="GW126">
        <v>1</v>
      </c>
      <c r="GX126">
        <f t="shared" si="143"/>
        <v>0</v>
      </c>
      <c r="HA126">
        <v>0</v>
      </c>
      <c r="HB126">
        <v>0</v>
      </c>
      <c r="IK126">
        <v>0</v>
      </c>
    </row>
    <row r="127" spans="1:245" x14ac:dyDescent="0.2">
      <c r="A127">
        <v>17</v>
      </c>
      <c r="B127">
        <v>1</v>
      </c>
      <c r="C127">
        <f>ROW(SmtRes!A224)</f>
        <v>224</v>
      </c>
      <c r="D127">
        <f>ROW(EtalonRes!A233)</f>
        <v>233</v>
      </c>
      <c r="E127" t="s">
        <v>362</v>
      </c>
      <c r="F127" t="s">
        <v>363</v>
      </c>
      <c r="G127" t="s">
        <v>364</v>
      </c>
      <c r="H127" t="s">
        <v>365</v>
      </c>
      <c r="I127">
        <v>0.4</v>
      </c>
      <c r="J127">
        <v>0</v>
      </c>
      <c r="O127">
        <f t="shared" si="111"/>
        <v>796.27</v>
      </c>
      <c r="P127">
        <f t="shared" si="112"/>
        <v>110.2</v>
      </c>
      <c r="Q127">
        <f t="shared" si="113"/>
        <v>60.47</v>
      </c>
      <c r="R127">
        <f t="shared" si="114"/>
        <v>14.08</v>
      </c>
      <c r="S127">
        <f t="shared" si="115"/>
        <v>625.6</v>
      </c>
      <c r="T127">
        <f t="shared" si="116"/>
        <v>0</v>
      </c>
      <c r="U127">
        <f t="shared" si="117"/>
        <v>9.9589999999999996</v>
      </c>
      <c r="V127">
        <f t="shared" si="118"/>
        <v>0.17500000000000002</v>
      </c>
      <c r="W127">
        <f t="shared" si="119"/>
        <v>0</v>
      </c>
      <c r="X127">
        <f t="shared" si="120"/>
        <v>735.63</v>
      </c>
      <c r="Y127">
        <f t="shared" si="121"/>
        <v>454.17</v>
      </c>
      <c r="AA127">
        <v>39083528</v>
      </c>
      <c r="AB127">
        <f t="shared" si="122"/>
        <v>304.85000000000002</v>
      </c>
      <c r="AC127">
        <f t="shared" si="144"/>
        <v>42.19</v>
      </c>
      <c r="AD127">
        <f>ROUND(((((ET127*1.25))-((EU127*1.25)))+AE127),2)</f>
        <v>23.15</v>
      </c>
      <c r="AE127">
        <f>ROUND(((EU127*1.25)),2)</f>
        <v>5.39</v>
      </c>
      <c r="AF127">
        <f>ROUND(((EV127*1.15)),2)</f>
        <v>239.51</v>
      </c>
      <c r="AG127">
        <f t="shared" si="123"/>
        <v>0</v>
      </c>
      <c r="AH127">
        <f>((EW127*1.15))</f>
        <v>24.897499999999997</v>
      </c>
      <c r="AI127">
        <f>((EX127*1.25))</f>
        <v>0.4375</v>
      </c>
      <c r="AJ127">
        <f t="shared" si="124"/>
        <v>0</v>
      </c>
      <c r="AK127">
        <v>268.98</v>
      </c>
      <c r="AL127">
        <v>42.19</v>
      </c>
      <c r="AM127">
        <v>18.52</v>
      </c>
      <c r="AN127">
        <v>4.3099999999999996</v>
      </c>
      <c r="AO127">
        <v>208.27</v>
      </c>
      <c r="AP127">
        <v>0</v>
      </c>
      <c r="AQ127">
        <v>21.65</v>
      </c>
      <c r="AR127">
        <v>0.35</v>
      </c>
      <c r="AS127">
        <v>0</v>
      </c>
      <c r="AT127">
        <v>115</v>
      </c>
      <c r="AU127">
        <v>71</v>
      </c>
      <c r="AV127">
        <v>1</v>
      </c>
      <c r="AW127">
        <v>1</v>
      </c>
      <c r="AZ127">
        <v>6.53</v>
      </c>
      <c r="BA127">
        <v>6.53</v>
      </c>
      <c r="BB127">
        <v>6.53</v>
      </c>
      <c r="BC127">
        <v>6.53</v>
      </c>
      <c r="BD127" t="s">
        <v>3</v>
      </c>
      <c r="BE127" t="s">
        <v>3</v>
      </c>
      <c r="BF127" t="s">
        <v>3</v>
      </c>
      <c r="BG127" t="s">
        <v>3</v>
      </c>
      <c r="BH127">
        <v>0</v>
      </c>
      <c r="BI127">
        <v>1</v>
      </c>
      <c r="BJ127" t="s">
        <v>366</v>
      </c>
      <c r="BM127">
        <v>17001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6.53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128</v>
      </c>
      <c r="CA127">
        <v>83</v>
      </c>
      <c r="CF127">
        <v>0</v>
      </c>
      <c r="CG127">
        <v>0</v>
      </c>
      <c r="CM127">
        <v>0</v>
      </c>
      <c r="CN127" t="s">
        <v>1353</v>
      </c>
      <c r="CO127">
        <v>0</v>
      </c>
      <c r="CP127">
        <f t="shared" si="125"/>
        <v>796.27</v>
      </c>
      <c r="CQ127">
        <f t="shared" si="126"/>
        <v>275.50069999999999</v>
      </c>
      <c r="CR127">
        <f t="shared" si="127"/>
        <v>151.1695</v>
      </c>
      <c r="CS127">
        <f t="shared" si="128"/>
        <v>35.1967</v>
      </c>
      <c r="CT127">
        <f t="shared" si="129"/>
        <v>1564.0002999999999</v>
      </c>
      <c r="CU127">
        <f t="shared" si="130"/>
        <v>0</v>
      </c>
      <c r="CV127">
        <f t="shared" si="131"/>
        <v>24.897499999999997</v>
      </c>
      <c r="CW127">
        <f t="shared" si="132"/>
        <v>0.4375</v>
      </c>
      <c r="CX127">
        <f t="shared" si="133"/>
        <v>0</v>
      </c>
      <c r="CY127">
        <f t="shared" si="134"/>
        <v>735.63200000000006</v>
      </c>
      <c r="CZ127">
        <f t="shared" si="135"/>
        <v>454.17280000000005</v>
      </c>
      <c r="DC127" t="s">
        <v>3</v>
      </c>
      <c r="DD127" t="s">
        <v>3</v>
      </c>
      <c r="DE127" t="s">
        <v>75</v>
      </c>
      <c r="DF127" t="s">
        <v>75</v>
      </c>
      <c r="DG127" t="s">
        <v>76</v>
      </c>
      <c r="DH127" t="s">
        <v>3</v>
      </c>
      <c r="DI127" t="s">
        <v>76</v>
      </c>
      <c r="DJ127" t="s">
        <v>75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1013</v>
      </c>
      <c r="DV127" t="s">
        <v>365</v>
      </c>
      <c r="DW127" t="s">
        <v>365</v>
      </c>
      <c r="DX127">
        <v>1</v>
      </c>
      <c r="EE127">
        <v>39174531</v>
      </c>
      <c r="EF127">
        <v>2</v>
      </c>
      <c r="EG127" t="s">
        <v>18</v>
      </c>
      <c r="EH127">
        <v>0</v>
      </c>
      <c r="EI127" t="s">
        <v>3</v>
      </c>
      <c r="EJ127">
        <v>1</v>
      </c>
      <c r="EK127">
        <v>17001</v>
      </c>
      <c r="EL127" t="s">
        <v>245</v>
      </c>
      <c r="EM127" t="s">
        <v>246</v>
      </c>
      <c r="EO127" t="s">
        <v>79</v>
      </c>
      <c r="EQ127">
        <v>0</v>
      </c>
      <c r="ER127">
        <v>268.98</v>
      </c>
      <c r="ES127">
        <v>42.19</v>
      </c>
      <c r="ET127">
        <v>18.52</v>
      </c>
      <c r="EU127">
        <v>4.3099999999999996</v>
      </c>
      <c r="EV127">
        <v>208.27</v>
      </c>
      <c r="EW127">
        <v>21.65</v>
      </c>
      <c r="EX127">
        <v>0.35</v>
      </c>
      <c r="EY127">
        <v>0</v>
      </c>
      <c r="FQ127">
        <v>0</v>
      </c>
      <c r="FR127">
        <f t="shared" si="136"/>
        <v>0</v>
      </c>
      <c r="FS127">
        <v>0</v>
      </c>
      <c r="FT127" t="s">
        <v>21</v>
      </c>
      <c r="FU127" t="s">
        <v>22</v>
      </c>
      <c r="FX127">
        <v>115.2</v>
      </c>
      <c r="FY127">
        <v>70.55</v>
      </c>
      <c r="GA127" t="s">
        <v>3</v>
      </c>
      <c r="GD127">
        <v>0</v>
      </c>
      <c r="GF127">
        <v>-1272156335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37"/>
        <v>0</v>
      </c>
      <c r="GM127">
        <f t="shared" si="138"/>
        <v>1986.07</v>
      </c>
      <c r="GN127">
        <f t="shared" si="139"/>
        <v>1986.07</v>
      </c>
      <c r="GO127">
        <f t="shared" si="140"/>
        <v>0</v>
      </c>
      <c r="GP127">
        <f t="shared" si="141"/>
        <v>0</v>
      </c>
      <c r="GR127">
        <v>0</v>
      </c>
      <c r="GS127">
        <v>3</v>
      </c>
      <c r="GT127">
        <v>0</v>
      </c>
      <c r="GU127" t="s">
        <v>3</v>
      </c>
      <c r="GV127">
        <f t="shared" si="142"/>
        <v>0</v>
      </c>
      <c r="GW127">
        <v>1</v>
      </c>
      <c r="GX127">
        <f t="shared" si="143"/>
        <v>0</v>
      </c>
      <c r="HA127">
        <v>0</v>
      </c>
      <c r="HB127">
        <v>0</v>
      </c>
      <c r="IK127">
        <v>0</v>
      </c>
    </row>
    <row r="128" spans="1:245" x14ac:dyDescent="0.2">
      <c r="A128">
        <v>18</v>
      </c>
      <c r="B128">
        <v>1</v>
      </c>
      <c r="C128">
        <v>218</v>
      </c>
      <c r="E128" t="s">
        <v>367</v>
      </c>
      <c r="F128" t="s">
        <v>368</v>
      </c>
      <c r="G128" t="s">
        <v>369</v>
      </c>
      <c r="H128" t="s">
        <v>370</v>
      </c>
      <c r="I128">
        <f>I127*J128</f>
        <v>0.16</v>
      </c>
      <c r="J128">
        <v>0.39999999999999997</v>
      </c>
      <c r="O128">
        <f t="shared" si="111"/>
        <v>27.37</v>
      </c>
      <c r="P128">
        <f t="shared" si="112"/>
        <v>27.37</v>
      </c>
      <c r="Q128">
        <f t="shared" si="113"/>
        <v>0</v>
      </c>
      <c r="R128">
        <f t="shared" si="114"/>
        <v>0</v>
      </c>
      <c r="S128">
        <f t="shared" si="115"/>
        <v>0</v>
      </c>
      <c r="T128">
        <f t="shared" si="116"/>
        <v>0</v>
      </c>
      <c r="U128">
        <f t="shared" si="117"/>
        <v>0</v>
      </c>
      <c r="V128">
        <f t="shared" si="118"/>
        <v>0</v>
      </c>
      <c r="W128">
        <f t="shared" si="119"/>
        <v>0</v>
      </c>
      <c r="X128">
        <f t="shared" si="120"/>
        <v>0</v>
      </c>
      <c r="Y128">
        <f t="shared" si="121"/>
        <v>0</v>
      </c>
      <c r="AA128">
        <v>39083528</v>
      </c>
      <c r="AB128">
        <f t="shared" si="122"/>
        <v>26.2</v>
      </c>
      <c r="AC128">
        <f t="shared" si="144"/>
        <v>26.2</v>
      </c>
      <c r="AD128">
        <f>ROUND((((ET128)-(EU128))+AE128),2)</f>
        <v>0</v>
      </c>
      <c r="AE128">
        <f t="shared" ref="AE128:AF131" si="147">ROUND((EU128),2)</f>
        <v>0</v>
      </c>
      <c r="AF128">
        <f t="shared" si="147"/>
        <v>0</v>
      </c>
      <c r="AG128">
        <f t="shared" si="123"/>
        <v>0</v>
      </c>
      <c r="AH128">
        <f t="shared" ref="AH128:AI131" si="148">(EW128)</f>
        <v>0</v>
      </c>
      <c r="AI128">
        <f t="shared" si="148"/>
        <v>0</v>
      </c>
      <c r="AJ128">
        <f t="shared" si="124"/>
        <v>0</v>
      </c>
      <c r="AK128">
        <v>26.2</v>
      </c>
      <c r="AL128">
        <v>26.2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115</v>
      </c>
      <c r="AU128">
        <v>71</v>
      </c>
      <c r="AV128">
        <v>1</v>
      </c>
      <c r="AW128">
        <v>1</v>
      </c>
      <c r="AZ128">
        <v>6.53</v>
      </c>
      <c r="BA128">
        <v>1</v>
      </c>
      <c r="BB128">
        <v>1</v>
      </c>
      <c r="BC128">
        <v>6.53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371</v>
      </c>
      <c r="BM128">
        <v>17001</v>
      </c>
      <c r="BN128">
        <v>0</v>
      </c>
      <c r="BO128" t="s">
        <v>3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128</v>
      </c>
      <c r="CA128">
        <v>83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125"/>
        <v>27.37</v>
      </c>
      <c r="CQ128">
        <f t="shared" si="126"/>
        <v>171.08600000000001</v>
      </c>
      <c r="CR128">
        <f t="shared" si="127"/>
        <v>0</v>
      </c>
      <c r="CS128">
        <f t="shared" si="128"/>
        <v>0</v>
      </c>
      <c r="CT128">
        <f t="shared" si="129"/>
        <v>0</v>
      </c>
      <c r="CU128">
        <f t="shared" si="130"/>
        <v>0</v>
      </c>
      <c r="CV128">
        <f t="shared" si="131"/>
        <v>0</v>
      </c>
      <c r="CW128">
        <f t="shared" si="132"/>
        <v>0</v>
      </c>
      <c r="CX128">
        <f t="shared" si="133"/>
        <v>0</v>
      </c>
      <c r="CY128">
        <f t="shared" si="134"/>
        <v>0</v>
      </c>
      <c r="CZ128">
        <f t="shared" si="135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1010</v>
      </c>
      <c r="DV128" t="s">
        <v>370</v>
      </c>
      <c r="DW128" t="s">
        <v>370</v>
      </c>
      <c r="DX128">
        <v>100</v>
      </c>
      <c r="EE128">
        <v>39174531</v>
      </c>
      <c r="EF128">
        <v>2</v>
      </c>
      <c r="EG128" t="s">
        <v>18</v>
      </c>
      <c r="EH128">
        <v>0</v>
      </c>
      <c r="EI128" t="s">
        <v>3</v>
      </c>
      <c r="EJ128">
        <v>1</v>
      </c>
      <c r="EK128">
        <v>17001</v>
      </c>
      <c r="EL128" t="s">
        <v>245</v>
      </c>
      <c r="EM128" t="s">
        <v>246</v>
      </c>
      <c r="EO128" t="s">
        <v>3</v>
      </c>
      <c r="EQ128">
        <v>0</v>
      </c>
      <c r="ER128">
        <v>26.2</v>
      </c>
      <c r="ES128">
        <v>26.2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36"/>
        <v>0</v>
      </c>
      <c r="FS128">
        <v>0</v>
      </c>
      <c r="FT128" t="s">
        <v>21</v>
      </c>
      <c r="FU128" t="s">
        <v>22</v>
      </c>
      <c r="FX128">
        <v>115.2</v>
      </c>
      <c r="FY128">
        <v>70.55</v>
      </c>
      <c r="GA128" t="s">
        <v>3</v>
      </c>
      <c r="GD128">
        <v>0</v>
      </c>
      <c r="GF128">
        <v>1797855604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37"/>
        <v>0</v>
      </c>
      <c r="GM128">
        <f t="shared" si="138"/>
        <v>27.37</v>
      </c>
      <c r="GN128">
        <f t="shared" si="139"/>
        <v>27.37</v>
      </c>
      <c r="GO128">
        <f t="shared" si="140"/>
        <v>0</v>
      </c>
      <c r="GP128">
        <f t="shared" si="141"/>
        <v>0</v>
      </c>
      <c r="GR128">
        <v>0</v>
      </c>
      <c r="GS128">
        <v>3</v>
      </c>
      <c r="GT128">
        <v>0</v>
      </c>
      <c r="GU128" t="s">
        <v>3</v>
      </c>
      <c r="GV128">
        <f t="shared" si="142"/>
        <v>0</v>
      </c>
      <c r="GW128">
        <v>1</v>
      </c>
      <c r="GX128">
        <f t="shared" si="143"/>
        <v>0</v>
      </c>
      <c r="HA128">
        <v>0</v>
      </c>
      <c r="HB128">
        <v>0</v>
      </c>
      <c r="IK128">
        <v>0</v>
      </c>
    </row>
    <row r="129" spans="1:245" x14ac:dyDescent="0.2">
      <c r="A129">
        <v>18</v>
      </c>
      <c r="B129">
        <v>1</v>
      </c>
      <c r="C129">
        <v>222</v>
      </c>
      <c r="E129" t="s">
        <v>372</v>
      </c>
      <c r="F129" t="s">
        <v>373</v>
      </c>
      <c r="G129" t="s">
        <v>374</v>
      </c>
      <c r="H129" t="s">
        <v>89</v>
      </c>
      <c r="I129">
        <f>I127*J129</f>
        <v>4</v>
      </c>
      <c r="J129">
        <v>10</v>
      </c>
      <c r="O129">
        <f t="shared" si="111"/>
        <v>5438.45</v>
      </c>
      <c r="P129">
        <f t="shared" si="112"/>
        <v>5438.45</v>
      </c>
      <c r="Q129">
        <f t="shared" si="113"/>
        <v>0</v>
      </c>
      <c r="R129">
        <f t="shared" si="114"/>
        <v>0</v>
      </c>
      <c r="S129">
        <f t="shared" si="115"/>
        <v>0</v>
      </c>
      <c r="T129">
        <f t="shared" si="116"/>
        <v>0</v>
      </c>
      <c r="U129">
        <f t="shared" si="117"/>
        <v>0</v>
      </c>
      <c r="V129">
        <f t="shared" si="118"/>
        <v>0</v>
      </c>
      <c r="W129">
        <f t="shared" si="119"/>
        <v>0</v>
      </c>
      <c r="X129">
        <f t="shared" si="120"/>
        <v>0</v>
      </c>
      <c r="Y129">
        <f t="shared" si="121"/>
        <v>0</v>
      </c>
      <c r="AA129">
        <v>39083528</v>
      </c>
      <c r="AB129">
        <f t="shared" si="122"/>
        <v>208.21</v>
      </c>
      <c r="AC129">
        <f t="shared" si="144"/>
        <v>208.21</v>
      </c>
      <c r="AD129">
        <f>ROUND((((ET129)-(EU129))+AE129),2)</f>
        <v>0</v>
      </c>
      <c r="AE129">
        <f t="shared" si="147"/>
        <v>0</v>
      </c>
      <c r="AF129">
        <f t="shared" si="147"/>
        <v>0</v>
      </c>
      <c r="AG129">
        <f t="shared" si="123"/>
        <v>0</v>
      </c>
      <c r="AH129">
        <f t="shared" si="148"/>
        <v>0</v>
      </c>
      <c r="AI129">
        <f t="shared" si="148"/>
        <v>0</v>
      </c>
      <c r="AJ129">
        <f t="shared" si="124"/>
        <v>0</v>
      </c>
      <c r="AK129">
        <v>208.21</v>
      </c>
      <c r="AL129">
        <v>208.21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115</v>
      </c>
      <c r="AU129">
        <v>71</v>
      </c>
      <c r="AV129">
        <v>1</v>
      </c>
      <c r="AW129">
        <v>1</v>
      </c>
      <c r="AZ129">
        <v>6.53</v>
      </c>
      <c r="BA129">
        <v>1</v>
      </c>
      <c r="BB129">
        <v>1</v>
      </c>
      <c r="BC129">
        <v>6.53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375</v>
      </c>
      <c r="BM129">
        <v>17001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128</v>
      </c>
      <c r="CA129">
        <v>83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25"/>
        <v>5438.45</v>
      </c>
      <c r="CQ129">
        <f t="shared" si="126"/>
        <v>1359.6113</v>
      </c>
      <c r="CR129">
        <f t="shared" si="127"/>
        <v>0</v>
      </c>
      <c r="CS129">
        <f t="shared" si="128"/>
        <v>0</v>
      </c>
      <c r="CT129">
        <f t="shared" si="129"/>
        <v>0</v>
      </c>
      <c r="CU129">
        <f t="shared" si="130"/>
        <v>0</v>
      </c>
      <c r="CV129">
        <f t="shared" si="131"/>
        <v>0</v>
      </c>
      <c r="CW129">
        <f t="shared" si="132"/>
        <v>0</v>
      </c>
      <c r="CX129">
        <f t="shared" si="133"/>
        <v>0</v>
      </c>
      <c r="CY129">
        <f t="shared" si="134"/>
        <v>0</v>
      </c>
      <c r="CZ129">
        <f t="shared" si="135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89</v>
      </c>
      <c r="DW129" t="s">
        <v>89</v>
      </c>
      <c r="DX129">
        <v>1</v>
      </c>
      <c r="EE129">
        <v>39174531</v>
      </c>
      <c r="EF129">
        <v>2</v>
      </c>
      <c r="EG129" t="s">
        <v>18</v>
      </c>
      <c r="EH129">
        <v>0</v>
      </c>
      <c r="EI129" t="s">
        <v>3</v>
      </c>
      <c r="EJ129">
        <v>1</v>
      </c>
      <c r="EK129">
        <v>17001</v>
      </c>
      <c r="EL129" t="s">
        <v>245</v>
      </c>
      <c r="EM129" t="s">
        <v>246</v>
      </c>
      <c r="EO129" t="s">
        <v>3</v>
      </c>
      <c r="EQ129">
        <v>0</v>
      </c>
      <c r="ER129">
        <v>208.21</v>
      </c>
      <c r="ES129">
        <v>208.21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36"/>
        <v>0</v>
      </c>
      <c r="FS129">
        <v>0</v>
      </c>
      <c r="FT129" t="s">
        <v>21</v>
      </c>
      <c r="FU129" t="s">
        <v>22</v>
      </c>
      <c r="FX129">
        <v>115.2</v>
      </c>
      <c r="FY129">
        <v>70.55</v>
      </c>
      <c r="GA129" t="s">
        <v>3</v>
      </c>
      <c r="GD129">
        <v>0</v>
      </c>
      <c r="GF129">
        <v>-1995068535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37"/>
        <v>0</v>
      </c>
      <c r="GM129">
        <f t="shared" si="138"/>
        <v>5438.45</v>
      </c>
      <c r="GN129">
        <f t="shared" si="139"/>
        <v>5438.45</v>
      </c>
      <c r="GO129">
        <f t="shared" si="140"/>
        <v>0</v>
      </c>
      <c r="GP129">
        <f t="shared" si="141"/>
        <v>0</v>
      </c>
      <c r="GR129">
        <v>0</v>
      </c>
      <c r="GS129">
        <v>3</v>
      </c>
      <c r="GT129">
        <v>0</v>
      </c>
      <c r="GU129" t="s">
        <v>3</v>
      </c>
      <c r="GV129">
        <f t="shared" si="142"/>
        <v>0</v>
      </c>
      <c r="GW129">
        <v>1</v>
      </c>
      <c r="GX129">
        <f t="shared" si="143"/>
        <v>0</v>
      </c>
      <c r="HA129">
        <v>0</v>
      </c>
      <c r="HB129">
        <v>0</v>
      </c>
      <c r="IK129">
        <v>0</v>
      </c>
    </row>
    <row r="130" spans="1:245" x14ac:dyDescent="0.2">
      <c r="A130">
        <v>18</v>
      </c>
      <c r="B130">
        <v>1</v>
      </c>
      <c r="C130">
        <v>224</v>
      </c>
      <c r="E130" t="s">
        <v>376</v>
      </c>
      <c r="F130" t="s">
        <v>377</v>
      </c>
      <c r="G130" t="s">
        <v>378</v>
      </c>
      <c r="H130" t="s">
        <v>109</v>
      </c>
      <c r="I130">
        <f>I127*J130</f>
        <v>4</v>
      </c>
      <c r="J130">
        <v>10</v>
      </c>
      <c r="O130">
        <f t="shared" si="111"/>
        <v>3409.44</v>
      </c>
      <c r="P130">
        <f t="shared" si="112"/>
        <v>3409.44</v>
      </c>
      <c r="Q130">
        <f t="shared" si="113"/>
        <v>0</v>
      </c>
      <c r="R130">
        <f t="shared" si="114"/>
        <v>0</v>
      </c>
      <c r="S130">
        <f t="shared" si="115"/>
        <v>0</v>
      </c>
      <c r="T130">
        <f t="shared" si="116"/>
        <v>0</v>
      </c>
      <c r="U130">
        <f t="shared" si="117"/>
        <v>0</v>
      </c>
      <c r="V130">
        <f t="shared" si="118"/>
        <v>0</v>
      </c>
      <c r="W130">
        <f t="shared" si="119"/>
        <v>0</v>
      </c>
      <c r="X130">
        <f t="shared" si="120"/>
        <v>0</v>
      </c>
      <c r="Y130">
        <f t="shared" si="121"/>
        <v>0</v>
      </c>
      <c r="AA130">
        <v>39083528</v>
      </c>
      <c r="AB130">
        <f t="shared" si="122"/>
        <v>130.53</v>
      </c>
      <c r="AC130">
        <f t="shared" si="144"/>
        <v>130.53</v>
      </c>
      <c r="AD130">
        <f>ROUND((((ET130)-(EU130))+AE130),2)</f>
        <v>0</v>
      </c>
      <c r="AE130">
        <f t="shared" si="147"/>
        <v>0</v>
      </c>
      <c r="AF130">
        <f t="shared" si="147"/>
        <v>0</v>
      </c>
      <c r="AG130">
        <f t="shared" si="123"/>
        <v>0</v>
      </c>
      <c r="AH130">
        <f t="shared" si="148"/>
        <v>0</v>
      </c>
      <c r="AI130">
        <f t="shared" si="148"/>
        <v>0</v>
      </c>
      <c r="AJ130">
        <f t="shared" si="124"/>
        <v>0</v>
      </c>
      <c r="AK130">
        <v>130.53</v>
      </c>
      <c r="AL130">
        <v>130.53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115</v>
      </c>
      <c r="AU130">
        <v>71</v>
      </c>
      <c r="AV130">
        <v>1</v>
      </c>
      <c r="AW130">
        <v>1</v>
      </c>
      <c r="AZ130">
        <v>6.53</v>
      </c>
      <c r="BA130">
        <v>1</v>
      </c>
      <c r="BB130">
        <v>1</v>
      </c>
      <c r="BC130">
        <v>6.53</v>
      </c>
      <c r="BD130" t="s">
        <v>3</v>
      </c>
      <c r="BE130" t="s">
        <v>3</v>
      </c>
      <c r="BF130" t="s">
        <v>3</v>
      </c>
      <c r="BG130" t="s">
        <v>3</v>
      </c>
      <c r="BH130">
        <v>3</v>
      </c>
      <c r="BI130">
        <v>1</v>
      </c>
      <c r="BJ130" t="s">
        <v>379</v>
      </c>
      <c r="BM130">
        <v>17001</v>
      </c>
      <c r="BN130">
        <v>0</v>
      </c>
      <c r="BO130" t="s">
        <v>3</v>
      </c>
      <c r="BP130">
        <v>0</v>
      </c>
      <c r="BQ130">
        <v>2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128</v>
      </c>
      <c r="CA130">
        <v>83</v>
      </c>
      <c r="CF130">
        <v>0</v>
      </c>
      <c r="CG130">
        <v>0</v>
      </c>
      <c r="CM130">
        <v>0</v>
      </c>
      <c r="CN130" t="s">
        <v>3</v>
      </c>
      <c r="CO130">
        <v>0</v>
      </c>
      <c r="CP130">
        <f t="shared" si="125"/>
        <v>3409.44</v>
      </c>
      <c r="CQ130">
        <f t="shared" si="126"/>
        <v>852.36090000000002</v>
      </c>
      <c r="CR130">
        <f t="shared" si="127"/>
        <v>0</v>
      </c>
      <c r="CS130">
        <f t="shared" si="128"/>
        <v>0</v>
      </c>
      <c r="CT130">
        <f t="shared" si="129"/>
        <v>0</v>
      </c>
      <c r="CU130">
        <f t="shared" si="130"/>
        <v>0</v>
      </c>
      <c r="CV130">
        <f t="shared" si="131"/>
        <v>0</v>
      </c>
      <c r="CW130">
        <f t="shared" si="132"/>
        <v>0</v>
      </c>
      <c r="CX130">
        <f t="shared" si="133"/>
        <v>0</v>
      </c>
      <c r="CY130">
        <f t="shared" si="134"/>
        <v>0</v>
      </c>
      <c r="CZ130">
        <f t="shared" si="135"/>
        <v>0</v>
      </c>
      <c r="DC130" t="s">
        <v>3</v>
      </c>
      <c r="DD130" t="s">
        <v>3</v>
      </c>
      <c r="DE130" t="s">
        <v>3</v>
      </c>
      <c r="DF130" t="s">
        <v>3</v>
      </c>
      <c r="DG130" t="s">
        <v>3</v>
      </c>
      <c r="DH130" t="s">
        <v>3</v>
      </c>
      <c r="DI130" t="s">
        <v>3</v>
      </c>
      <c r="DJ130" t="s">
        <v>3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1010</v>
      </c>
      <c r="DV130" t="s">
        <v>109</v>
      </c>
      <c r="DW130" t="s">
        <v>109</v>
      </c>
      <c r="DX130">
        <v>1</v>
      </c>
      <c r="EE130">
        <v>39174531</v>
      </c>
      <c r="EF130">
        <v>2</v>
      </c>
      <c r="EG130" t="s">
        <v>18</v>
      </c>
      <c r="EH130">
        <v>0</v>
      </c>
      <c r="EI130" t="s">
        <v>3</v>
      </c>
      <c r="EJ130">
        <v>1</v>
      </c>
      <c r="EK130">
        <v>17001</v>
      </c>
      <c r="EL130" t="s">
        <v>245</v>
      </c>
      <c r="EM130" t="s">
        <v>246</v>
      </c>
      <c r="EO130" t="s">
        <v>3</v>
      </c>
      <c r="EQ130">
        <v>0</v>
      </c>
      <c r="ER130">
        <v>130.53</v>
      </c>
      <c r="ES130">
        <v>130.53</v>
      </c>
      <c r="ET130">
        <v>0</v>
      </c>
      <c r="EU130">
        <v>0</v>
      </c>
      <c r="EV130">
        <v>0</v>
      </c>
      <c r="EW130">
        <v>0</v>
      </c>
      <c r="EX130">
        <v>0</v>
      </c>
      <c r="FQ130">
        <v>0</v>
      </c>
      <c r="FR130">
        <f t="shared" si="136"/>
        <v>0</v>
      </c>
      <c r="FS130">
        <v>0</v>
      </c>
      <c r="FT130" t="s">
        <v>21</v>
      </c>
      <c r="FU130" t="s">
        <v>22</v>
      </c>
      <c r="FX130">
        <v>115.2</v>
      </c>
      <c r="FY130">
        <v>70.55</v>
      </c>
      <c r="GA130" t="s">
        <v>3</v>
      </c>
      <c r="GD130">
        <v>0</v>
      </c>
      <c r="GF130">
        <v>-592144113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37"/>
        <v>0</v>
      </c>
      <c r="GM130">
        <f t="shared" si="138"/>
        <v>3409.44</v>
      </c>
      <c r="GN130">
        <f t="shared" si="139"/>
        <v>3409.44</v>
      </c>
      <c r="GO130">
        <f t="shared" si="140"/>
        <v>0</v>
      </c>
      <c r="GP130">
        <f t="shared" si="141"/>
        <v>0</v>
      </c>
      <c r="GR130">
        <v>0</v>
      </c>
      <c r="GS130">
        <v>3</v>
      </c>
      <c r="GT130">
        <v>0</v>
      </c>
      <c r="GU130" t="s">
        <v>3</v>
      </c>
      <c r="GV130">
        <f t="shared" si="142"/>
        <v>0</v>
      </c>
      <c r="GW130">
        <v>1</v>
      </c>
      <c r="GX130">
        <f t="shared" si="143"/>
        <v>0</v>
      </c>
      <c r="HA130">
        <v>0</v>
      </c>
      <c r="HB130">
        <v>0</v>
      </c>
      <c r="IK130">
        <v>0</v>
      </c>
    </row>
    <row r="131" spans="1:245" x14ac:dyDescent="0.2">
      <c r="A131">
        <v>18</v>
      </c>
      <c r="B131">
        <v>1</v>
      </c>
      <c r="C131">
        <v>223</v>
      </c>
      <c r="E131" t="s">
        <v>380</v>
      </c>
      <c r="F131" t="s">
        <v>381</v>
      </c>
      <c r="G131" t="s">
        <v>382</v>
      </c>
      <c r="H131" t="s">
        <v>342</v>
      </c>
      <c r="I131">
        <f>I127*J131</f>
        <v>0.8</v>
      </c>
      <c r="J131">
        <v>2</v>
      </c>
      <c r="O131">
        <f t="shared" si="111"/>
        <v>646.73</v>
      </c>
      <c r="P131">
        <f t="shared" si="112"/>
        <v>646.73</v>
      </c>
      <c r="Q131">
        <f t="shared" si="113"/>
        <v>0</v>
      </c>
      <c r="R131">
        <f t="shared" si="114"/>
        <v>0</v>
      </c>
      <c r="S131">
        <f t="shared" si="115"/>
        <v>0</v>
      </c>
      <c r="T131">
        <f t="shared" si="116"/>
        <v>0</v>
      </c>
      <c r="U131">
        <f t="shared" si="117"/>
        <v>0</v>
      </c>
      <c r="V131">
        <f t="shared" si="118"/>
        <v>0</v>
      </c>
      <c r="W131">
        <f t="shared" si="119"/>
        <v>0</v>
      </c>
      <c r="X131">
        <f t="shared" si="120"/>
        <v>0</v>
      </c>
      <c r="Y131">
        <f t="shared" si="121"/>
        <v>0</v>
      </c>
      <c r="AA131">
        <v>39083528</v>
      </c>
      <c r="AB131">
        <f t="shared" si="122"/>
        <v>123.8</v>
      </c>
      <c r="AC131">
        <f t="shared" si="144"/>
        <v>123.8</v>
      </c>
      <c r="AD131">
        <f>ROUND((((ET131)-(EU131))+AE131),2)</f>
        <v>0</v>
      </c>
      <c r="AE131">
        <f t="shared" si="147"/>
        <v>0</v>
      </c>
      <c r="AF131">
        <f t="shared" si="147"/>
        <v>0</v>
      </c>
      <c r="AG131">
        <f t="shared" si="123"/>
        <v>0</v>
      </c>
      <c r="AH131">
        <f t="shared" si="148"/>
        <v>0</v>
      </c>
      <c r="AI131">
        <f t="shared" si="148"/>
        <v>0</v>
      </c>
      <c r="AJ131">
        <f t="shared" si="124"/>
        <v>0</v>
      </c>
      <c r="AK131">
        <v>123.8</v>
      </c>
      <c r="AL131">
        <v>123.8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115</v>
      </c>
      <c r="AU131">
        <v>71</v>
      </c>
      <c r="AV131">
        <v>1</v>
      </c>
      <c r="AW131">
        <v>1</v>
      </c>
      <c r="AZ131">
        <v>6.53</v>
      </c>
      <c r="BA131">
        <v>1</v>
      </c>
      <c r="BB131">
        <v>1</v>
      </c>
      <c r="BC131">
        <v>6.53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1</v>
      </c>
      <c r="BJ131" t="s">
        <v>383</v>
      </c>
      <c r="BM131">
        <v>17001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128</v>
      </c>
      <c r="CA131">
        <v>83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25"/>
        <v>646.73</v>
      </c>
      <c r="CQ131">
        <f t="shared" si="126"/>
        <v>808.41399999999999</v>
      </c>
      <c r="CR131">
        <f t="shared" si="127"/>
        <v>0</v>
      </c>
      <c r="CS131">
        <f t="shared" si="128"/>
        <v>0</v>
      </c>
      <c r="CT131">
        <f t="shared" si="129"/>
        <v>0</v>
      </c>
      <c r="CU131">
        <f t="shared" si="130"/>
        <v>0</v>
      </c>
      <c r="CV131">
        <f t="shared" si="131"/>
        <v>0</v>
      </c>
      <c r="CW131">
        <f t="shared" si="132"/>
        <v>0</v>
      </c>
      <c r="CX131">
        <f t="shared" si="133"/>
        <v>0</v>
      </c>
      <c r="CY131">
        <f t="shared" si="134"/>
        <v>0</v>
      </c>
      <c r="CZ131">
        <f t="shared" si="135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342</v>
      </c>
      <c r="DW131" t="s">
        <v>342</v>
      </c>
      <c r="DX131">
        <v>10</v>
      </c>
      <c r="EE131">
        <v>39174531</v>
      </c>
      <c r="EF131">
        <v>2</v>
      </c>
      <c r="EG131" t="s">
        <v>18</v>
      </c>
      <c r="EH131">
        <v>0</v>
      </c>
      <c r="EI131" t="s">
        <v>3</v>
      </c>
      <c r="EJ131">
        <v>1</v>
      </c>
      <c r="EK131">
        <v>17001</v>
      </c>
      <c r="EL131" t="s">
        <v>245</v>
      </c>
      <c r="EM131" t="s">
        <v>246</v>
      </c>
      <c r="EO131" t="s">
        <v>3</v>
      </c>
      <c r="EQ131">
        <v>0</v>
      </c>
      <c r="ER131">
        <v>123.8</v>
      </c>
      <c r="ES131">
        <v>123.8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36"/>
        <v>0</v>
      </c>
      <c r="FS131">
        <v>0</v>
      </c>
      <c r="FT131" t="s">
        <v>21</v>
      </c>
      <c r="FU131" t="s">
        <v>22</v>
      </c>
      <c r="FX131">
        <v>115.2</v>
      </c>
      <c r="FY131">
        <v>70.55</v>
      </c>
      <c r="GA131" t="s">
        <v>3</v>
      </c>
      <c r="GD131">
        <v>0</v>
      </c>
      <c r="GF131">
        <v>1877292091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37"/>
        <v>0</v>
      </c>
      <c r="GM131">
        <f t="shared" si="138"/>
        <v>646.73</v>
      </c>
      <c r="GN131">
        <f t="shared" si="139"/>
        <v>646.73</v>
      </c>
      <c r="GO131">
        <f t="shared" si="140"/>
        <v>0</v>
      </c>
      <c r="GP131">
        <f t="shared" si="141"/>
        <v>0</v>
      </c>
      <c r="GR131">
        <v>0</v>
      </c>
      <c r="GS131">
        <v>3</v>
      </c>
      <c r="GT131">
        <v>0</v>
      </c>
      <c r="GU131" t="s">
        <v>3</v>
      </c>
      <c r="GV131">
        <f t="shared" si="142"/>
        <v>0</v>
      </c>
      <c r="GW131">
        <v>1</v>
      </c>
      <c r="GX131">
        <f t="shared" si="143"/>
        <v>0</v>
      </c>
      <c r="HA131">
        <v>0</v>
      </c>
      <c r="HB131">
        <v>0</v>
      </c>
      <c r="IK131">
        <v>0</v>
      </c>
    </row>
    <row r="132" spans="1:245" x14ac:dyDescent="0.2">
      <c r="A132">
        <v>17</v>
      </c>
      <c r="B132">
        <v>1</v>
      </c>
      <c r="C132">
        <f>ROW(SmtRes!A230)</f>
        <v>230</v>
      </c>
      <c r="D132">
        <f>ROW(EtalonRes!A240)</f>
        <v>240</v>
      </c>
      <c r="E132" t="s">
        <v>384</v>
      </c>
      <c r="F132" t="s">
        <v>385</v>
      </c>
      <c r="G132" t="s">
        <v>386</v>
      </c>
      <c r="H132" t="s">
        <v>243</v>
      </c>
      <c r="I132">
        <v>0.4</v>
      </c>
      <c r="J132">
        <v>0</v>
      </c>
      <c r="O132">
        <f t="shared" si="111"/>
        <v>230.95</v>
      </c>
      <c r="P132">
        <f t="shared" si="112"/>
        <v>28.68</v>
      </c>
      <c r="Q132">
        <f t="shared" si="113"/>
        <v>0</v>
      </c>
      <c r="R132">
        <f t="shared" si="114"/>
        <v>0</v>
      </c>
      <c r="S132">
        <f t="shared" si="115"/>
        <v>202.27</v>
      </c>
      <c r="T132">
        <f t="shared" si="116"/>
        <v>0</v>
      </c>
      <c r="U132">
        <f t="shared" si="117"/>
        <v>3.2199999999999998</v>
      </c>
      <c r="V132">
        <f t="shared" si="118"/>
        <v>0</v>
      </c>
      <c r="W132">
        <f t="shared" si="119"/>
        <v>0</v>
      </c>
      <c r="X132">
        <f t="shared" si="120"/>
        <v>232.61</v>
      </c>
      <c r="Y132">
        <f t="shared" si="121"/>
        <v>143.61000000000001</v>
      </c>
      <c r="AA132">
        <v>39083528</v>
      </c>
      <c r="AB132">
        <f t="shared" si="122"/>
        <v>88.42</v>
      </c>
      <c r="AC132">
        <f t="shared" si="144"/>
        <v>10.98</v>
      </c>
      <c r="AD132">
        <f>ROUND(((((ET132*1.25))-((EU132*1.25)))+AE132),2)</f>
        <v>0</v>
      </c>
      <c r="AE132">
        <f>ROUND(((EU132*1.25)),2)</f>
        <v>0</v>
      </c>
      <c r="AF132">
        <f>ROUND(((EV132*1.15)),2)</f>
        <v>77.44</v>
      </c>
      <c r="AG132">
        <f t="shared" si="123"/>
        <v>0</v>
      </c>
      <c r="AH132">
        <f>((EW132*1.15))</f>
        <v>8.0499999999999989</v>
      </c>
      <c r="AI132">
        <f>((EX132*1.25))</f>
        <v>0</v>
      </c>
      <c r="AJ132">
        <f t="shared" si="124"/>
        <v>0</v>
      </c>
      <c r="AK132">
        <v>78.319999999999993</v>
      </c>
      <c r="AL132">
        <v>10.98</v>
      </c>
      <c r="AM132">
        <v>0</v>
      </c>
      <c r="AN132">
        <v>0</v>
      </c>
      <c r="AO132">
        <v>67.34</v>
      </c>
      <c r="AP132">
        <v>0</v>
      </c>
      <c r="AQ132">
        <v>7</v>
      </c>
      <c r="AR132">
        <v>0</v>
      </c>
      <c r="AS132">
        <v>0</v>
      </c>
      <c r="AT132">
        <v>115</v>
      </c>
      <c r="AU132">
        <v>71</v>
      </c>
      <c r="AV132">
        <v>1</v>
      </c>
      <c r="AW132">
        <v>1</v>
      </c>
      <c r="AZ132">
        <v>6.53</v>
      </c>
      <c r="BA132">
        <v>6.53</v>
      </c>
      <c r="BB132">
        <v>6.53</v>
      </c>
      <c r="BC132">
        <v>6.53</v>
      </c>
      <c r="BD132" t="s">
        <v>3</v>
      </c>
      <c r="BE132" t="s">
        <v>3</v>
      </c>
      <c r="BF132" t="s">
        <v>3</v>
      </c>
      <c r="BG132" t="s">
        <v>3</v>
      </c>
      <c r="BH132">
        <v>0</v>
      </c>
      <c r="BI132">
        <v>1</v>
      </c>
      <c r="BJ132" t="s">
        <v>387</v>
      </c>
      <c r="BM132">
        <v>17001</v>
      </c>
      <c r="BN132">
        <v>0</v>
      </c>
      <c r="BO132" t="s">
        <v>3</v>
      </c>
      <c r="BP132">
        <v>0</v>
      </c>
      <c r="BQ132">
        <v>2</v>
      </c>
      <c r="BR132">
        <v>0</v>
      </c>
      <c r="BS132">
        <v>6.53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128</v>
      </c>
      <c r="CA132">
        <v>83</v>
      </c>
      <c r="CF132">
        <v>0</v>
      </c>
      <c r="CG132">
        <v>0</v>
      </c>
      <c r="CM132">
        <v>0</v>
      </c>
      <c r="CN132" t="s">
        <v>1353</v>
      </c>
      <c r="CO132">
        <v>0</v>
      </c>
      <c r="CP132">
        <f t="shared" si="125"/>
        <v>230.95000000000002</v>
      </c>
      <c r="CQ132">
        <f t="shared" si="126"/>
        <v>71.699400000000011</v>
      </c>
      <c r="CR132">
        <f t="shared" si="127"/>
        <v>0</v>
      </c>
      <c r="CS132">
        <f t="shared" si="128"/>
        <v>0</v>
      </c>
      <c r="CT132">
        <f t="shared" si="129"/>
        <v>505.6832</v>
      </c>
      <c r="CU132">
        <f t="shared" si="130"/>
        <v>0</v>
      </c>
      <c r="CV132">
        <f t="shared" si="131"/>
        <v>8.0499999999999989</v>
      </c>
      <c r="CW132">
        <f t="shared" si="132"/>
        <v>0</v>
      </c>
      <c r="CX132">
        <f t="shared" si="133"/>
        <v>0</v>
      </c>
      <c r="CY132">
        <f t="shared" si="134"/>
        <v>232.61050000000003</v>
      </c>
      <c r="CZ132">
        <f t="shared" si="135"/>
        <v>143.61170000000001</v>
      </c>
      <c r="DC132" t="s">
        <v>3</v>
      </c>
      <c r="DD132" t="s">
        <v>3</v>
      </c>
      <c r="DE132" t="s">
        <v>75</v>
      </c>
      <c r="DF132" t="s">
        <v>75</v>
      </c>
      <c r="DG132" t="s">
        <v>76</v>
      </c>
      <c r="DH132" t="s">
        <v>3</v>
      </c>
      <c r="DI132" t="s">
        <v>76</v>
      </c>
      <c r="DJ132" t="s">
        <v>75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243</v>
      </c>
      <c r="DW132" t="s">
        <v>243</v>
      </c>
      <c r="DX132">
        <v>1</v>
      </c>
      <c r="EE132">
        <v>39174531</v>
      </c>
      <c r="EF132">
        <v>2</v>
      </c>
      <c r="EG132" t="s">
        <v>18</v>
      </c>
      <c r="EH132">
        <v>0</v>
      </c>
      <c r="EI132" t="s">
        <v>3</v>
      </c>
      <c r="EJ132">
        <v>1</v>
      </c>
      <c r="EK132">
        <v>17001</v>
      </c>
      <c r="EL132" t="s">
        <v>245</v>
      </c>
      <c r="EM132" t="s">
        <v>246</v>
      </c>
      <c r="EO132" t="s">
        <v>79</v>
      </c>
      <c r="EQ132">
        <v>0</v>
      </c>
      <c r="ER132">
        <v>78.319999999999993</v>
      </c>
      <c r="ES132">
        <v>10.98</v>
      </c>
      <c r="ET132">
        <v>0</v>
      </c>
      <c r="EU132">
        <v>0</v>
      </c>
      <c r="EV132">
        <v>67.34</v>
      </c>
      <c r="EW132">
        <v>7</v>
      </c>
      <c r="EX132">
        <v>0</v>
      </c>
      <c r="EY132">
        <v>0</v>
      </c>
      <c r="FQ132">
        <v>0</v>
      </c>
      <c r="FR132">
        <f t="shared" si="136"/>
        <v>0</v>
      </c>
      <c r="FS132">
        <v>0</v>
      </c>
      <c r="FT132" t="s">
        <v>21</v>
      </c>
      <c r="FU132" t="s">
        <v>22</v>
      </c>
      <c r="FX132">
        <v>115.2</v>
      </c>
      <c r="FY132">
        <v>70.55</v>
      </c>
      <c r="GA132" t="s">
        <v>3</v>
      </c>
      <c r="GD132">
        <v>0</v>
      </c>
      <c r="GF132">
        <v>725969486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37"/>
        <v>0</v>
      </c>
      <c r="GM132">
        <f t="shared" si="138"/>
        <v>607.16999999999996</v>
      </c>
      <c r="GN132">
        <f t="shared" si="139"/>
        <v>607.16999999999996</v>
      </c>
      <c r="GO132">
        <f t="shared" si="140"/>
        <v>0</v>
      </c>
      <c r="GP132">
        <f t="shared" si="141"/>
        <v>0</v>
      </c>
      <c r="GR132">
        <v>0</v>
      </c>
      <c r="GS132">
        <v>3</v>
      </c>
      <c r="GT132">
        <v>0</v>
      </c>
      <c r="GU132" t="s">
        <v>3</v>
      </c>
      <c r="GV132">
        <f t="shared" si="142"/>
        <v>0</v>
      </c>
      <c r="GW132">
        <v>1</v>
      </c>
      <c r="GX132">
        <f t="shared" si="143"/>
        <v>0</v>
      </c>
      <c r="HA132">
        <v>0</v>
      </c>
      <c r="HB132">
        <v>0</v>
      </c>
      <c r="IK132">
        <v>0</v>
      </c>
    </row>
    <row r="133" spans="1:245" x14ac:dyDescent="0.2">
      <c r="A133">
        <v>18</v>
      </c>
      <c r="B133">
        <v>1</v>
      </c>
      <c r="C133">
        <v>227</v>
      </c>
      <c r="E133" t="s">
        <v>388</v>
      </c>
      <c r="F133" t="s">
        <v>368</v>
      </c>
      <c r="G133" t="s">
        <v>369</v>
      </c>
      <c r="H133" t="s">
        <v>370</v>
      </c>
      <c r="I133">
        <f>I132*J133</f>
        <v>0.08</v>
      </c>
      <c r="J133">
        <v>0.19999999999999998</v>
      </c>
      <c r="O133">
        <f t="shared" si="111"/>
        <v>13.69</v>
      </c>
      <c r="P133">
        <f t="shared" si="112"/>
        <v>13.69</v>
      </c>
      <c r="Q133">
        <f t="shared" si="113"/>
        <v>0</v>
      </c>
      <c r="R133">
        <f t="shared" si="114"/>
        <v>0</v>
      </c>
      <c r="S133">
        <f t="shared" si="115"/>
        <v>0</v>
      </c>
      <c r="T133">
        <f t="shared" si="116"/>
        <v>0</v>
      </c>
      <c r="U133">
        <f t="shared" si="117"/>
        <v>0</v>
      </c>
      <c r="V133">
        <f t="shared" si="118"/>
        <v>0</v>
      </c>
      <c r="W133">
        <f t="shared" si="119"/>
        <v>0</v>
      </c>
      <c r="X133">
        <f t="shared" si="120"/>
        <v>0</v>
      </c>
      <c r="Y133">
        <f t="shared" si="121"/>
        <v>0</v>
      </c>
      <c r="AA133">
        <v>39083528</v>
      </c>
      <c r="AB133">
        <f t="shared" si="122"/>
        <v>26.2</v>
      </c>
      <c r="AC133">
        <f t="shared" si="144"/>
        <v>26.2</v>
      </c>
      <c r="AD133">
        <f>ROUND((((ET133)-(EU133))+AE133),2)</f>
        <v>0</v>
      </c>
      <c r="AE133">
        <f>ROUND((EU133),2)</f>
        <v>0</v>
      </c>
      <c r="AF133">
        <f>ROUND((EV133),2)</f>
        <v>0</v>
      </c>
      <c r="AG133">
        <f t="shared" si="123"/>
        <v>0</v>
      </c>
      <c r="AH133">
        <f>(EW133)</f>
        <v>0</v>
      </c>
      <c r="AI133">
        <f>(EX133)</f>
        <v>0</v>
      </c>
      <c r="AJ133">
        <f t="shared" si="124"/>
        <v>0</v>
      </c>
      <c r="AK133">
        <v>26.2</v>
      </c>
      <c r="AL133">
        <v>26.2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115</v>
      </c>
      <c r="AU133">
        <v>71</v>
      </c>
      <c r="AV133">
        <v>1</v>
      </c>
      <c r="AW133">
        <v>1</v>
      </c>
      <c r="AZ133">
        <v>6.53</v>
      </c>
      <c r="BA133">
        <v>1</v>
      </c>
      <c r="BB133">
        <v>1</v>
      </c>
      <c r="BC133">
        <v>6.53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371</v>
      </c>
      <c r="BM133">
        <v>17001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128</v>
      </c>
      <c r="CA133">
        <v>83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25"/>
        <v>13.69</v>
      </c>
      <c r="CQ133">
        <f t="shared" si="126"/>
        <v>171.08600000000001</v>
      </c>
      <c r="CR133">
        <f t="shared" si="127"/>
        <v>0</v>
      </c>
      <c r="CS133">
        <f t="shared" si="128"/>
        <v>0</v>
      </c>
      <c r="CT133">
        <f t="shared" si="129"/>
        <v>0</v>
      </c>
      <c r="CU133">
        <f t="shared" si="130"/>
        <v>0</v>
      </c>
      <c r="CV133">
        <f t="shared" si="131"/>
        <v>0</v>
      </c>
      <c r="CW133">
        <f t="shared" si="132"/>
        <v>0</v>
      </c>
      <c r="CX133">
        <f t="shared" si="133"/>
        <v>0</v>
      </c>
      <c r="CY133">
        <f t="shared" si="134"/>
        <v>0</v>
      </c>
      <c r="CZ133">
        <f t="shared" si="135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1010</v>
      </c>
      <c r="DV133" t="s">
        <v>370</v>
      </c>
      <c r="DW133" t="s">
        <v>370</v>
      </c>
      <c r="DX133">
        <v>100</v>
      </c>
      <c r="EE133">
        <v>39174531</v>
      </c>
      <c r="EF133">
        <v>2</v>
      </c>
      <c r="EG133" t="s">
        <v>18</v>
      </c>
      <c r="EH133">
        <v>0</v>
      </c>
      <c r="EI133" t="s">
        <v>3</v>
      </c>
      <c r="EJ133">
        <v>1</v>
      </c>
      <c r="EK133">
        <v>17001</v>
      </c>
      <c r="EL133" t="s">
        <v>245</v>
      </c>
      <c r="EM133" t="s">
        <v>246</v>
      </c>
      <c r="EO133" t="s">
        <v>3</v>
      </c>
      <c r="EQ133">
        <v>0</v>
      </c>
      <c r="ER133">
        <v>26.2</v>
      </c>
      <c r="ES133">
        <v>26.2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36"/>
        <v>0</v>
      </c>
      <c r="FS133">
        <v>0</v>
      </c>
      <c r="FT133" t="s">
        <v>21</v>
      </c>
      <c r="FU133" t="s">
        <v>22</v>
      </c>
      <c r="FX133">
        <v>115.2</v>
      </c>
      <c r="FY133">
        <v>70.55</v>
      </c>
      <c r="GA133" t="s">
        <v>3</v>
      </c>
      <c r="GD133">
        <v>0</v>
      </c>
      <c r="GF133">
        <v>1797855604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37"/>
        <v>0</v>
      </c>
      <c r="GM133">
        <f t="shared" si="138"/>
        <v>13.69</v>
      </c>
      <c r="GN133">
        <f t="shared" si="139"/>
        <v>13.69</v>
      </c>
      <c r="GO133">
        <f t="shared" si="140"/>
        <v>0</v>
      </c>
      <c r="GP133">
        <f t="shared" si="141"/>
        <v>0</v>
      </c>
      <c r="GR133">
        <v>0</v>
      </c>
      <c r="GS133">
        <v>3</v>
      </c>
      <c r="GT133">
        <v>0</v>
      </c>
      <c r="GU133" t="s">
        <v>3</v>
      </c>
      <c r="GV133">
        <f t="shared" si="142"/>
        <v>0</v>
      </c>
      <c r="GW133">
        <v>1</v>
      </c>
      <c r="GX133">
        <f t="shared" si="143"/>
        <v>0</v>
      </c>
      <c r="HA133">
        <v>0</v>
      </c>
      <c r="HB133">
        <v>0</v>
      </c>
      <c r="IK133">
        <v>0</v>
      </c>
    </row>
    <row r="134" spans="1:245" x14ac:dyDescent="0.2">
      <c r="A134">
        <v>18</v>
      </c>
      <c r="B134">
        <v>1</v>
      </c>
      <c r="C134">
        <v>230</v>
      </c>
      <c r="E134" t="s">
        <v>389</v>
      </c>
      <c r="F134" t="s">
        <v>390</v>
      </c>
      <c r="G134" t="s">
        <v>391</v>
      </c>
      <c r="H134" t="s">
        <v>89</v>
      </c>
      <c r="I134">
        <f>I132*J134</f>
        <v>4</v>
      </c>
      <c r="J134">
        <v>10</v>
      </c>
      <c r="O134">
        <f t="shared" si="111"/>
        <v>8103.73</v>
      </c>
      <c r="P134">
        <f t="shared" si="112"/>
        <v>8103.73</v>
      </c>
      <c r="Q134">
        <f t="shared" si="113"/>
        <v>0</v>
      </c>
      <c r="R134">
        <f t="shared" si="114"/>
        <v>0</v>
      </c>
      <c r="S134">
        <f t="shared" si="115"/>
        <v>0</v>
      </c>
      <c r="T134">
        <f t="shared" si="116"/>
        <v>0</v>
      </c>
      <c r="U134">
        <f t="shared" si="117"/>
        <v>0</v>
      </c>
      <c r="V134">
        <f t="shared" si="118"/>
        <v>0</v>
      </c>
      <c r="W134">
        <f t="shared" si="119"/>
        <v>0</v>
      </c>
      <c r="X134">
        <f t="shared" si="120"/>
        <v>0</v>
      </c>
      <c r="Y134">
        <f t="shared" si="121"/>
        <v>0</v>
      </c>
      <c r="AA134">
        <v>39083528</v>
      </c>
      <c r="AB134">
        <f t="shared" si="122"/>
        <v>310.25</v>
      </c>
      <c r="AC134">
        <f t="shared" si="144"/>
        <v>310.25</v>
      </c>
      <c r="AD134">
        <f>ROUND((((ET134)-(EU134))+AE134),2)</f>
        <v>0</v>
      </c>
      <c r="AE134">
        <f>ROUND((EU134),2)</f>
        <v>0</v>
      </c>
      <c r="AF134">
        <f>ROUND((EV134),2)</f>
        <v>0</v>
      </c>
      <c r="AG134">
        <f t="shared" si="123"/>
        <v>0</v>
      </c>
      <c r="AH134">
        <f>(EW134)</f>
        <v>0</v>
      </c>
      <c r="AI134">
        <f>(EX134)</f>
        <v>0</v>
      </c>
      <c r="AJ134">
        <f t="shared" si="124"/>
        <v>0</v>
      </c>
      <c r="AK134">
        <v>310.25</v>
      </c>
      <c r="AL134">
        <v>310.25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115</v>
      </c>
      <c r="AU134">
        <v>71</v>
      </c>
      <c r="AV134">
        <v>1</v>
      </c>
      <c r="AW134">
        <v>1</v>
      </c>
      <c r="AZ134">
        <v>6.53</v>
      </c>
      <c r="BA134">
        <v>1</v>
      </c>
      <c r="BB134">
        <v>1</v>
      </c>
      <c r="BC134">
        <v>6.53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1</v>
      </c>
      <c r="BJ134" t="s">
        <v>392</v>
      </c>
      <c r="BM134">
        <v>17001</v>
      </c>
      <c r="BN134">
        <v>0</v>
      </c>
      <c r="BO134" t="s">
        <v>3</v>
      </c>
      <c r="BP134">
        <v>0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128</v>
      </c>
      <c r="CA134">
        <v>83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25"/>
        <v>8103.73</v>
      </c>
      <c r="CQ134">
        <f t="shared" si="126"/>
        <v>2025.9325000000001</v>
      </c>
      <c r="CR134">
        <f t="shared" si="127"/>
        <v>0</v>
      </c>
      <c r="CS134">
        <f t="shared" si="128"/>
        <v>0</v>
      </c>
      <c r="CT134">
        <f t="shared" si="129"/>
        <v>0</v>
      </c>
      <c r="CU134">
        <f t="shared" si="130"/>
        <v>0</v>
      </c>
      <c r="CV134">
        <f t="shared" si="131"/>
        <v>0</v>
      </c>
      <c r="CW134">
        <f t="shared" si="132"/>
        <v>0</v>
      </c>
      <c r="CX134">
        <f t="shared" si="133"/>
        <v>0</v>
      </c>
      <c r="CY134">
        <f t="shared" si="134"/>
        <v>0</v>
      </c>
      <c r="CZ134">
        <f t="shared" si="135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1013</v>
      </c>
      <c r="DV134" t="s">
        <v>89</v>
      </c>
      <c r="DW134" t="s">
        <v>89</v>
      </c>
      <c r="DX134">
        <v>1</v>
      </c>
      <c r="EE134">
        <v>39174531</v>
      </c>
      <c r="EF134">
        <v>2</v>
      </c>
      <c r="EG134" t="s">
        <v>18</v>
      </c>
      <c r="EH134">
        <v>0</v>
      </c>
      <c r="EI134" t="s">
        <v>3</v>
      </c>
      <c r="EJ134">
        <v>1</v>
      </c>
      <c r="EK134">
        <v>17001</v>
      </c>
      <c r="EL134" t="s">
        <v>245</v>
      </c>
      <c r="EM134" t="s">
        <v>246</v>
      </c>
      <c r="EO134" t="s">
        <v>3</v>
      </c>
      <c r="EQ134">
        <v>0</v>
      </c>
      <c r="ER134">
        <v>310.25</v>
      </c>
      <c r="ES134">
        <v>310.25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36"/>
        <v>0</v>
      </c>
      <c r="FS134">
        <v>0</v>
      </c>
      <c r="FT134" t="s">
        <v>21</v>
      </c>
      <c r="FU134" t="s">
        <v>22</v>
      </c>
      <c r="FX134">
        <v>115.2</v>
      </c>
      <c r="FY134">
        <v>70.55</v>
      </c>
      <c r="GA134" t="s">
        <v>3</v>
      </c>
      <c r="GD134">
        <v>0</v>
      </c>
      <c r="GF134">
        <v>-1287446369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37"/>
        <v>0</v>
      </c>
      <c r="GM134">
        <f t="shared" si="138"/>
        <v>8103.73</v>
      </c>
      <c r="GN134">
        <f t="shared" si="139"/>
        <v>8103.73</v>
      </c>
      <c r="GO134">
        <f t="shared" si="140"/>
        <v>0</v>
      </c>
      <c r="GP134">
        <f t="shared" si="141"/>
        <v>0</v>
      </c>
      <c r="GR134">
        <v>0</v>
      </c>
      <c r="GS134">
        <v>3</v>
      </c>
      <c r="GT134">
        <v>0</v>
      </c>
      <c r="GU134" t="s">
        <v>3</v>
      </c>
      <c r="GV134">
        <f t="shared" si="142"/>
        <v>0</v>
      </c>
      <c r="GW134">
        <v>1</v>
      </c>
      <c r="GX134">
        <f t="shared" si="143"/>
        <v>0</v>
      </c>
      <c r="HA134">
        <v>0</v>
      </c>
      <c r="HB134">
        <v>0</v>
      </c>
      <c r="IK134">
        <v>0</v>
      </c>
    </row>
    <row r="135" spans="1:245" x14ac:dyDescent="0.2">
      <c r="A135">
        <v>17</v>
      </c>
      <c r="B135">
        <v>1</v>
      </c>
      <c r="C135">
        <f>ROW(SmtRes!A235)</f>
        <v>235</v>
      </c>
      <c r="D135">
        <f>ROW(EtalonRes!A245)</f>
        <v>245</v>
      </c>
      <c r="E135" t="s">
        <v>393</v>
      </c>
      <c r="F135" t="s">
        <v>241</v>
      </c>
      <c r="G135" t="s">
        <v>242</v>
      </c>
      <c r="H135" t="s">
        <v>243</v>
      </c>
      <c r="I135">
        <v>0.6</v>
      </c>
      <c r="J135">
        <v>0</v>
      </c>
      <c r="O135">
        <f t="shared" si="111"/>
        <v>123.73</v>
      </c>
      <c r="P135">
        <f t="shared" si="112"/>
        <v>2.35</v>
      </c>
      <c r="Q135">
        <f t="shared" si="113"/>
        <v>0</v>
      </c>
      <c r="R135">
        <f t="shared" si="114"/>
        <v>0</v>
      </c>
      <c r="S135">
        <f t="shared" si="115"/>
        <v>121.38</v>
      </c>
      <c r="T135">
        <f t="shared" si="116"/>
        <v>0</v>
      </c>
      <c r="U135">
        <f t="shared" si="117"/>
        <v>1.9319999999999997</v>
      </c>
      <c r="V135">
        <f t="shared" si="118"/>
        <v>0</v>
      </c>
      <c r="W135">
        <f t="shared" si="119"/>
        <v>0</v>
      </c>
      <c r="X135">
        <f t="shared" si="120"/>
        <v>139.59</v>
      </c>
      <c r="Y135">
        <f t="shared" si="121"/>
        <v>86.18</v>
      </c>
      <c r="AA135">
        <v>39083528</v>
      </c>
      <c r="AB135">
        <f t="shared" si="122"/>
        <v>31.58</v>
      </c>
      <c r="AC135">
        <f t="shared" si="144"/>
        <v>0.6</v>
      </c>
      <c r="AD135">
        <f>ROUND(((((ET135*1.25))-((EU135*1.25)))+AE135),2)</f>
        <v>0</v>
      </c>
      <c r="AE135">
        <f>ROUND(((EU135*1.25)),2)</f>
        <v>0</v>
      </c>
      <c r="AF135">
        <f>ROUND(((EV135*1.15)),2)</f>
        <v>30.98</v>
      </c>
      <c r="AG135">
        <f t="shared" si="123"/>
        <v>0</v>
      </c>
      <c r="AH135">
        <f>((EW135*1.15))</f>
        <v>3.2199999999999998</v>
      </c>
      <c r="AI135">
        <f>((EX135*1.25))</f>
        <v>0</v>
      </c>
      <c r="AJ135">
        <f t="shared" si="124"/>
        <v>0</v>
      </c>
      <c r="AK135">
        <v>27.54</v>
      </c>
      <c r="AL135">
        <v>0.6</v>
      </c>
      <c r="AM135">
        <v>0</v>
      </c>
      <c r="AN135">
        <v>0</v>
      </c>
      <c r="AO135">
        <v>26.94</v>
      </c>
      <c r="AP135">
        <v>0</v>
      </c>
      <c r="AQ135">
        <v>2.8</v>
      </c>
      <c r="AR135">
        <v>0</v>
      </c>
      <c r="AS135">
        <v>0</v>
      </c>
      <c r="AT135">
        <v>115</v>
      </c>
      <c r="AU135">
        <v>71</v>
      </c>
      <c r="AV135">
        <v>1</v>
      </c>
      <c r="AW135">
        <v>1</v>
      </c>
      <c r="AZ135">
        <v>6.53</v>
      </c>
      <c r="BA135">
        <v>6.53</v>
      </c>
      <c r="BB135">
        <v>6.53</v>
      </c>
      <c r="BC135">
        <v>6.53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244</v>
      </c>
      <c r="BM135">
        <v>17001</v>
      </c>
      <c r="BN135">
        <v>0</v>
      </c>
      <c r="BO135" t="s">
        <v>3</v>
      </c>
      <c r="BP135">
        <v>0</v>
      </c>
      <c r="BQ135">
        <v>2</v>
      </c>
      <c r="BR135">
        <v>0</v>
      </c>
      <c r="BS135">
        <v>6.53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128</v>
      </c>
      <c r="CA135">
        <v>83</v>
      </c>
      <c r="CF135">
        <v>0</v>
      </c>
      <c r="CG135">
        <v>0</v>
      </c>
      <c r="CM135">
        <v>0</v>
      </c>
      <c r="CN135" t="s">
        <v>1353</v>
      </c>
      <c r="CO135">
        <v>0</v>
      </c>
      <c r="CP135">
        <f t="shared" si="125"/>
        <v>123.72999999999999</v>
      </c>
      <c r="CQ135">
        <f t="shared" si="126"/>
        <v>3.9180000000000001</v>
      </c>
      <c r="CR135">
        <f t="shared" si="127"/>
        <v>0</v>
      </c>
      <c r="CS135">
        <f t="shared" si="128"/>
        <v>0</v>
      </c>
      <c r="CT135">
        <f t="shared" si="129"/>
        <v>202.29940000000002</v>
      </c>
      <c r="CU135">
        <f t="shared" si="130"/>
        <v>0</v>
      </c>
      <c r="CV135">
        <f t="shared" si="131"/>
        <v>3.2199999999999998</v>
      </c>
      <c r="CW135">
        <f t="shared" si="132"/>
        <v>0</v>
      </c>
      <c r="CX135">
        <f t="shared" si="133"/>
        <v>0</v>
      </c>
      <c r="CY135">
        <f t="shared" si="134"/>
        <v>139.58699999999999</v>
      </c>
      <c r="CZ135">
        <f t="shared" si="135"/>
        <v>86.1798</v>
      </c>
      <c r="DC135" t="s">
        <v>3</v>
      </c>
      <c r="DD135" t="s">
        <v>3</v>
      </c>
      <c r="DE135" t="s">
        <v>75</v>
      </c>
      <c r="DF135" t="s">
        <v>75</v>
      </c>
      <c r="DG135" t="s">
        <v>76</v>
      </c>
      <c r="DH135" t="s">
        <v>3</v>
      </c>
      <c r="DI135" t="s">
        <v>76</v>
      </c>
      <c r="DJ135" t="s">
        <v>75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243</v>
      </c>
      <c r="DW135" t="s">
        <v>243</v>
      </c>
      <c r="DX135">
        <v>1</v>
      </c>
      <c r="EE135">
        <v>39174531</v>
      </c>
      <c r="EF135">
        <v>2</v>
      </c>
      <c r="EG135" t="s">
        <v>18</v>
      </c>
      <c r="EH135">
        <v>0</v>
      </c>
      <c r="EI135" t="s">
        <v>3</v>
      </c>
      <c r="EJ135">
        <v>1</v>
      </c>
      <c r="EK135">
        <v>17001</v>
      </c>
      <c r="EL135" t="s">
        <v>245</v>
      </c>
      <c r="EM135" t="s">
        <v>246</v>
      </c>
      <c r="EO135" t="s">
        <v>79</v>
      </c>
      <c r="EQ135">
        <v>0</v>
      </c>
      <c r="ER135">
        <v>27.54</v>
      </c>
      <c r="ES135">
        <v>0.6</v>
      </c>
      <c r="ET135">
        <v>0</v>
      </c>
      <c r="EU135">
        <v>0</v>
      </c>
      <c r="EV135">
        <v>26.94</v>
      </c>
      <c r="EW135">
        <v>2.8</v>
      </c>
      <c r="EX135">
        <v>0</v>
      </c>
      <c r="EY135">
        <v>0</v>
      </c>
      <c r="FQ135">
        <v>0</v>
      </c>
      <c r="FR135">
        <f t="shared" si="136"/>
        <v>0</v>
      </c>
      <c r="FS135">
        <v>0</v>
      </c>
      <c r="FT135" t="s">
        <v>21</v>
      </c>
      <c r="FU135" t="s">
        <v>22</v>
      </c>
      <c r="FX135">
        <v>115.2</v>
      </c>
      <c r="FY135">
        <v>70.55</v>
      </c>
      <c r="GA135" t="s">
        <v>3</v>
      </c>
      <c r="GD135">
        <v>0</v>
      </c>
      <c r="GF135">
        <v>-1697463624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37"/>
        <v>0</v>
      </c>
      <c r="GM135">
        <f t="shared" si="138"/>
        <v>349.5</v>
      </c>
      <c r="GN135">
        <f t="shared" si="139"/>
        <v>349.5</v>
      </c>
      <c r="GO135">
        <f t="shared" si="140"/>
        <v>0</v>
      </c>
      <c r="GP135">
        <f t="shared" si="141"/>
        <v>0</v>
      </c>
      <c r="GR135">
        <v>0</v>
      </c>
      <c r="GS135">
        <v>3</v>
      </c>
      <c r="GT135">
        <v>0</v>
      </c>
      <c r="GU135" t="s">
        <v>3</v>
      </c>
      <c r="GV135">
        <f t="shared" si="142"/>
        <v>0</v>
      </c>
      <c r="GW135">
        <v>1</v>
      </c>
      <c r="GX135">
        <f t="shared" si="143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232</v>
      </c>
      <c r="E136" t="s">
        <v>394</v>
      </c>
      <c r="F136" t="s">
        <v>368</v>
      </c>
      <c r="G136" t="s">
        <v>369</v>
      </c>
      <c r="H136" t="s">
        <v>370</v>
      </c>
      <c r="I136">
        <f>I135*J136</f>
        <v>0.12</v>
      </c>
      <c r="J136">
        <v>0.2</v>
      </c>
      <c r="O136">
        <f t="shared" si="111"/>
        <v>20.53</v>
      </c>
      <c r="P136">
        <f t="shared" si="112"/>
        <v>20.53</v>
      </c>
      <c r="Q136">
        <f t="shared" si="113"/>
        <v>0</v>
      </c>
      <c r="R136">
        <f t="shared" si="114"/>
        <v>0</v>
      </c>
      <c r="S136">
        <f t="shared" si="115"/>
        <v>0</v>
      </c>
      <c r="T136">
        <f t="shared" si="116"/>
        <v>0</v>
      </c>
      <c r="U136">
        <f t="shared" si="117"/>
        <v>0</v>
      </c>
      <c r="V136">
        <f t="shared" si="118"/>
        <v>0</v>
      </c>
      <c r="W136">
        <f t="shared" si="119"/>
        <v>0</v>
      </c>
      <c r="X136">
        <f t="shared" si="120"/>
        <v>0</v>
      </c>
      <c r="Y136">
        <f t="shared" si="121"/>
        <v>0</v>
      </c>
      <c r="AA136">
        <v>39083528</v>
      </c>
      <c r="AB136">
        <f t="shared" si="122"/>
        <v>26.2</v>
      </c>
      <c r="AC136">
        <f t="shared" si="144"/>
        <v>26.2</v>
      </c>
      <c r="AD136">
        <f>ROUND((((ET136)-(EU136))+AE136),2)</f>
        <v>0</v>
      </c>
      <c r="AE136">
        <f t="shared" ref="AE136:AF138" si="149">ROUND((EU136),2)</f>
        <v>0</v>
      </c>
      <c r="AF136">
        <f t="shared" si="149"/>
        <v>0</v>
      </c>
      <c r="AG136">
        <f t="shared" si="123"/>
        <v>0</v>
      </c>
      <c r="AH136">
        <f t="shared" ref="AH136:AI138" si="150">(EW136)</f>
        <v>0</v>
      </c>
      <c r="AI136">
        <f t="shared" si="150"/>
        <v>0</v>
      </c>
      <c r="AJ136">
        <f t="shared" si="124"/>
        <v>0</v>
      </c>
      <c r="AK136">
        <v>26.2</v>
      </c>
      <c r="AL136">
        <v>26.2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115</v>
      </c>
      <c r="AU136">
        <v>71</v>
      </c>
      <c r="AV136">
        <v>1</v>
      </c>
      <c r="AW136">
        <v>1</v>
      </c>
      <c r="AZ136">
        <v>6.53</v>
      </c>
      <c r="BA136">
        <v>1</v>
      </c>
      <c r="BB136">
        <v>1</v>
      </c>
      <c r="BC136">
        <v>6.53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1</v>
      </c>
      <c r="BJ136" t="s">
        <v>371</v>
      </c>
      <c r="BM136">
        <v>17001</v>
      </c>
      <c r="BN136">
        <v>0</v>
      </c>
      <c r="BO136" t="s">
        <v>3</v>
      </c>
      <c r="BP136">
        <v>0</v>
      </c>
      <c r="BQ136">
        <v>2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128</v>
      </c>
      <c r="CA136">
        <v>83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25"/>
        <v>20.53</v>
      </c>
      <c r="CQ136">
        <f t="shared" si="126"/>
        <v>171.08600000000001</v>
      </c>
      <c r="CR136">
        <f t="shared" si="127"/>
        <v>0</v>
      </c>
      <c r="CS136">
        <f t="shared" si="128"/>
        <v>0</v>
      </c>
      <c r="CT136">
        <f t="shared" si="129"/>
        <v>0</v>
      </c>
      <c r="CU136">
        <f t="shared" si="130"/>
        <v>0</v>
      </c>
      <c r="CV136">
        <f t="shared" si="131"/>
        <v>0</v>
      </c>
      <c r="CW136">
        <f t="shared" si="132"/>
        <v>0</v>
      </c>
      <c r="CX136">
        <f t="shared" si="133"/>
        <v>0</v>
      </c>
      <c r="CY136">
        <f t="shared" si="134"/>
        <v>0</v>
      </c>
      <c r="CZ136">
        <f t="shared" si="135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1010</v>
      </c>
      <c r="DV136" t="s">
        <v>370</v>
      </c>
      <c r="DW136" t="s">
        <v>370</v>
      </c>
      <c r="DX136">
        <v>100</v>
      </c>
      <c r="EE136">
        <v>39174531</v>
      </c>
      <c r="EF136">
        <v>2</v>
      </c>
      <c r="EG136" t="s">
        <v>18</v>
      </c>
      <c r="EH136">
        <v>0</v>
      </c>
      <c r="EI136" t="s">
        <v>3</v>
      </c>
      <c r="EJ136">
        <v>1</v>
      </c>
      <c r="EK136">
        <v>17001</v>
      </c>
      <c r="EL136" t="s">
        <v>245</v>
      </c>
      <c r="EM136" t="s">
        <v>246</v>
      </c>
      <c r="EO136" t="s">
        <v>3</v>
      </c>
      <c r="EQ136">
        <v>0</v>
      </c>
      <c r="ER136">
        <v>26.2</v>
      </c>
      <c r="ES136">
        <v>26.2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36"/>
        <v>0</v>
      </c>
      <c r="FS136">
        <v>0</v>
      </c>
      <c r="FT136" t="s">
        <v>21</v>
      </c>
      <c r="FU136" t="s">
        <v>22</v>
      </c>
      <c r="FX136">
        <v>115.2</v>
      </c>
      <c r="FY136">
        <v>70.55</v>
      </c>
      <c r="GA136" t="s">
        <v>3</v>
      </c>
      <c r="GD136">
        <v>0</v>
      </c>
      <c r="GF136">
        <v>1797855604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37"/>
        <v>0</v>
      </c>
      <c r="GM136">
        <f t="shared" si="138"/>
        <v>20.53</v>
      </c>
      <c r="GN136">
        <f t="shared" si="139"/>
        <v>20.53</v>
      </c>
      <c r="GO136">
        <f t="shared" si="140"/>
        <v>0</v>
      </c>
      <c r="GP136">
        <f t="shared" si="141"/>
        <v>0</v>
      </c>
      <c r="GR136">
        <v>0</v>
      </c>
      <c r="GS136">
        <v>3</v>
      </c>
      <c r="GT136">
        <v>0</v>
      </c>
      <c r="GU136" t="s">
        <v>3</v>
      </c>
      <c r="GV136">
        <f t="shared" si="142"/>
        <v>0</v>
      </c>
      <c r="GW136">
        <v>1</v>
      </c>
      <c r="GX136">
        <f t="shared" si="143"/>
        <v>0</v>
      </c>
      <c r="HA136">
        <v>0</v>
      </c>
      <c r="HB136">
        <v>0</v>
      </c>
      <c r="IK136">
        <v>0</v>
      </c>
    </row>
    <row r="137" spans="1:245" x14ac:dyDescent="0.2">
      <c r="A137">
        <v>18</v>
      </c>
      <c r="B137">
        <v>1</v>
      </c>
      <c r="C137">
        <v>235</v>
      </c>
      <c r="E137" t="s">
        <v>395</v>
      </c>
      <c r="F137" t="s">
        <v>396</v>
      </c>
      <c r="G137" t="s">
        <v>397</v>
      </c>
      <c r="H137" t="s">
        <v>109</v>
      </c>
      <c r="I137">
        <f>I135*J137</f>
        <v>2</v>
      </c>
      <c r="J137">
        <v>3.3333333333333335</v>
      </c>
      <c r="O137">
        <f t="shared" si="111"/>
        <v>1383.05</v>
      </c>
      <c r="P137">
        <f t="shared" si="112"/>
        <v>1383.05</v>
      </c>
      <c r="Q137">
        <f t="shared" si="113"/>
        <v>0</v>
      </c>
      <c r="R137">
        <f t="shared" si="114"/>
        <v>0</v>
      </c>
      <c r="S137">
        <f t="shared" si="115"/>
        <v>0</v>
      </c>
      <c r="T137">
        <f t="shared" si="116"/>
        <v>0</v>
      </c>
      <c r="U137">
        <f t="shared" si="117"/>
        <v>0</v>
      </c>
      <c r="V137">
        <f t="shared" si="118"/>
        <v>0</v>
      </c>
      <c r="W137">
        <f t="shared" si="119"/>
        <v>0</v>
      </c>
      <c r="X137">
        <f t="shared" si="120"/>
        <v>0</v>
      </c>
      <c r="Y137">
        <f t="shared" si="121"/>
        <v>0</v>
      </c>
      <c r="AA137">
        <v>39083528</v>
      </c>
      <c r="AB137">
        <f t="shared" si="122"/>
        <v>105.9</v>
      </c>
      <c r="AC137">
        <f t="shared" si="144"/>
        <v>105.9</v>
      </c>
      <c r="AD137">
        <f>ROUND((((ET137)-(EU137))+AE137),2)</f>
        <v>0</v>
      </c>
      <c r="AE137">
        <f t="shared" si="149"/>
        <v>0</v>
      </c>
      <c r="AF137">
        <f t="shared" si="149"/>
        <v>0</v>
      </c>
      <c r="AG137">
        <f t="shared" si="123"/>
        <v>0</v>
      </c>
      <c r="AH137">
        <f t="shared" si="150"/>
        <v>0</v>
      </c>
      <c r="AI137">
        <f t="shared" si="150"/>
        <v>0</v>
      </c>
      <c r="AJ137">
        <f t="shared" si="124"/>
        <v>0</v>
      </c>
      <c r="AK137">
        <v>105.9</v>
      </c>
      <c r="AL137">
        <v>105.9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115</v>
      </c>
      <c r="AU137">
        <v>71</v>
      </c>
      <c r="AV137">
        <v>1</v>
      </c>
      <c r="AW137">
        <v>1</v>
      </c>
      <c r="AZ137">
        <v>6.53</v>
      </c>
      <c r="BA137">
        <v>1</v>
      </c>
      <c r="BB137">
        <v>1</v>
      </c>
      <c r="BC137">
        <v>6.53</v>
      </c>
      <c r="BD137" t="s">
        <v>3</v>
      </c>
      <c r="BE137" t="s">
        <v>3</v>
      </c>
      <c r="BF137" t="s">
        <v>3</v>
      </c>
      <c r="BG137" t="s">
        <v>3</v>
      </c>
      <c r="BH137">
        <v>3</v>
      </c>
      <c r="BI137">
        <v>1</v>
      </c>
      <c r="BJ137" t="s">
        <v>398</v>
      </c>
      <c r="BM137">
        <v>17001</v>
      </c>
      <c r="BN137">
        <v>0</v>
      </c>
      <c r="BO137" t="s">
        <v>3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128</v>
      </c>
      <c r="CA137">
        <v>83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25"/>
        <v>1383.05</v>
      </c>
      <c r="CQ137">
        <f t="shared" si="126"/>
        <v>691.52700000000004</v>
      </c>
      <c r="CR137">
        <f t="shared" si="127"/>
        <v>0</v>
      </c>
      <c r="CS137">
        <f t="shared" si="128"/>
        <v>0</v>
      </c>
      <c r="CT137">
        <f t="shared" si="129"/>
        <v>0</v>
      </c>
      <c r="CU137">
        <f t="shared" si="130"/>
        <v>0</v>
      </c>
      <c r="CV137">
        <f t="shared" si="131"/>
        <v>0</v>
      </c>
      <c r="CW137">
        <f t="shared" si="132"/>
        <v>0</v>
      </c>
      <c r="CX137">
        <f t="shared" si="133"/>
        <v>0</v>
      </c>
      <c r="CY137">
        <f t="shared" si="134"/>
        <v>0</v>
      </c>
      <c r="CZ137">
        <f t="shared" si="135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1010</v>
      </c>
      <c r="DV137" t="s">
        <v>109</v>
      </c>
      <c r="DW137" t="s">
        <v>109</v>
      </c>
      <c r="DX137">
        <v>1</v>
      </c>
      <c r="EE137">
        <v>39174531</v>
      </c>
      <c r="EF137">
        <v>2</v>
      </c>
      <c r="EG137" t="s">
        <v>18</v>
      </c>
      <c r="EH137">
        <v>0</v>
      </c>
      <c r="EI137" t="s">
        <v>3</v>
      </c>
      <c r="EJ137">
        <v>1</v>
      </c>
      <c r="EK137">
        <v>17001</v>
      </c>
      <c r="EL137" t="s">
        <v>245</v>
      </c>
      <c r="EM137" t="s">
        <v>246</v>
      </c>
      <c r="EO137" t="s">
        <v>3</v>
      </c>
      <c r="EQ137">
        <v>0</v>
      </c>
      <c r="ER137">
        <v>105.9</v>
      </c>
      <c r="ES137">
        <v>105.9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36"/>
        <v>0</v>
      </c>
      <c r="FS137">
        <v>0</v>
      </c>
      <c r="FT137" t="s">
        <v>21</v>
      </c>
      <c r="FU137" t="s">
        <v>22</v>
      </c>
      <c r="FX137">
        <v>115.2</v>
      </c>
      <c r="FY137">
        <v>70.55</v>
      </c>
      <c r="GA137" t="s">
        <v>3</v>
      </c>
      <c r="GD137">
        <v>0</v>
      </c>
      <c r="GF137">
        <v>856316315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37"/>
        <v>0</v>
      </c>
      <c r="GM137">
        <f t="shared" si="138"/>
        <v>1383.05</v>
      </c>
      <c r="GN137">
        <f t="shared" si="139"/>
        <v>1383.05</v>
      </c>
      <c r="GO137">
        <f t="shared" si="140"/>
        <v>0</v>
      </c>
      <c r="GP137">
        <f t="shared" si="141"/>
        <v>0</v>
      </c>
      <c r="GR137">
        <v>0</v>
      </c>
      <c r="GS137">
        <v>3</v>
      </c>
      <c r="GT137">
        <v>0</v>
      </c>
      <c r="GU137" t="s">
        <v>3</v>
      </c>
      <c r="GV137">
        <f t="shared" si="142"/>
        <v>0</v>
      </c>
      <c r="GW137">
        <v>1</v>
      </c>
      <c r="GX137">
        <f t="shared" si="143"/>
        <v>0</v>
      </c>
      <c r="HA137">
        <v>0</v>
      </c>
      <c r="HB137">
        <v>0</v>
      </c>
      <c r="IK137">
        <v>0</v>
      </c>
    </row>
    <row r="138" spans="1:245" x14ac:dyDescent="0.2">
      <c r="A138">
        <v>18</v>
      </c>
      <c r="B138">
        <v>1</v>
      </c>
      <c r="C138">
        <v>234</v>
      </c>
      <c r="E138" t="s">
        <v>399</v>
      </c>
      <c r="F138" t="s">
        <v>400</v>
      </c>
      <c r="G138" t="s">
        <v>401</v>
      </c>
      <c r="H138" t="s">
        <v>73</v>
      </c>
      <c r="I138">
        <f>I135*J138</f>
        <v>1.4000000000000001</v>
      </c>
      <c r="J138">
        <v>2.3333333333333335</v>
      </c>
      <c r="O138">
        <f t="shared" si="111"/>
        <v>1936.37</v>
      </c>
      <c r="P138">
        <f t="shared" si="112"/>
        <v>1936.37</v>
      </c>
      <c r="Q138">
        <f t="shared" si="113"/>
        <v>0</v>
      </c>
      <c r="R138">
        <f t="shared" si="114"/>
        <v>0</v>
      </c>
      <c r="S138">
        <f t="shared" si="115"/>
        <v>0</v>
      </c>
      <c r="T138">
        <f t="shared" si="116"/>
        <v>0</v>
      </c>
      <c r="U138">
        <f t="shared" si="117"/>
        <v>0</v>
      </c>
      <c r="V138">
        <f t="shared" si="118"/>
        <v>0</v>
      </c>
      <c r="W138">
        <f t="shared" si="119"/>
        <v>0</v>
      </c>
      <c r="X138">
        <f t="shared" si="120"/>
        <v>0</v>
      </c>
      <c r="Y138">
        <f t="shared" si="121"/>
        <v>0</v>
      </c>
      <c r="AA138">
        <v>39083528</v>
      </c>
      <c r="AB138">
        <f t="shared" si="122"/>
        <v>211.81</v>
      </c>
      <c r="AC138">
        <f t="shared" si="144"/>
        <v>211.81</v>
      </c>
      <c r="AD138">
        <f>ROUND((((ET138)-(EU138))+AE138),2)</f>
        <v>0</v>
      </c>
      <c r="AE138">
        <f t="shared" si="149"/>
        <v>0</v>
      </c>
      <c r="AF138">
        <f t="shared" si="149"/>
        <v>0</v>
      </c>
      <c r="AG138">
        <f t="shared" si="123"/>
        <v>0</v>
      </c>
      <c r="AH138">
        <f t="shared" si="150"/>
        <v>0</v>
      </c>
      <c r="AI138">
        <f t="shared" si="150"/>
        <v>0</v>
      </c>
      <c r="AJ138">
        <f t="shared" si="124"/>
        <v>0</v>
      </c>
      <c r="AK138">
        <v>211.81</v>
      </c>
      <c r="AL138">
        <v>211.81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115</v>
      </c>
      <c r="AU138">
        <v>71</v>
      </c>
      <c r="AV138">
        <v>1</v>
      </c>
      <c r="AW138">
        <v>1</v>
      </c>
      <c r="AZ138">
        <v>6.53</v>
      </c>
      <c r="BA138">
        <v>1</v>
      </c>
      <c r="BB138">
        <v>1</v>
      </c>
      <c r="BC138">
        <v>6.53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1</v>
      </c>
      <c r="BJ138" t="s">
        <v>402</v>
      </c>
      <c r="BM138">
        <v>17001</v>
      </c>
      <c r="BN138">
        <v>0</v>
      </c>
      <c r="BO138" t="s">
        <v>3</v>
      </c>
      <c r="BP138">
        <v>0</v>
      </c>
      <c r="BQ138">
        <v>2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128</v>
      </c>
      <c r="CA138">
        <v>83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25"/>
        <v>1936.37</v>
      </c>
      <c r="CQ138">
        <f t="shared" si="126"/>
        <v>1383.1193000000001</v>
      </c>
      <c r="CR138">
        <f t="shared" si="127"/>
        <v>0</v>
      </c>
      <c r="CS138">
        <f t="shared" si="128"/>
        <v>0</v>
      </c>
      <c r="CT138">
        <f t="shared" si="129"/>
        <v>0</v>
      </c>
      <c r="CU138">
        <f t="shared" si="130"/>
        <v>0</v>
      </c>
      <c r="CV138">
        <f t="shared" si="131"/>
        <v>0</v>
      </c>
      <c r="CW138">
        <f t="shared" si="132"/>
        <v>0</v>
      </c>
      <c r="CX138">
        <f t="shared" si="133"/>
        <v>0</v>
      </c>
      <c r="CY138">
        <f t="shared" si="134"/>
        <v>0</v>
      </c>
      <c r="CZ138">
        <f t="shared" si="135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73</v>
      </c>
      <c r="DW138" t="s">
        <v>73</v>
      </c>
      <c r="DX138">
        <v>1</v>
      </c>
      <c r="EE138">
        <v>39174531</v>
      </c>
      <c r="EF138">
        <v>2</v>
      </c>
      <c r="EG138" t="s">
        <v>18</v>
      </c>
      <c r="EH138">
        <v>0</v>
      </c>
      <c r="EI138" t="s">
        <v>3</v>
      </c>
      <c r="EJ138">
        <v>1</v>
      </c>
      <c r="EK138">
        <v>17001</v>
      </c>
      <c r="EL138" t="s">
        <v>245</v>
      </c>
      <c r="EM138" t="s">
        <v>246</v>
      </c>
      <c r="EO138" t="s">
        <v>3</v>
      </c>
      <c r="EQ138">
        <v>0</v>
      </c>
      <c r="ER138">
        <v>211.81</v>
      </c>
      <c r="ES138">
        <v>211.81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36"/>
        <v>0</v>
      </c>
      <c r="FS138">
        <v>0</v>
      </c>
      <c r="FT138" t="s">
        <v>21</v>
      </c>
      <c r="FU138" t="s">
        <v>22</v>
      </c>
      <c r="FX138">
        <v>115.2</v>
      </c>
      <c r="FY138">
        <v>70.55</v>
      </c>
      <c r="GA138" t="s">
        <v>3</v>
      </c>
      <c r="GD138">
        <v>0</v>
      </c>
      <c r="GF138">
        <v>-95337833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37"/>
        <v>0</v>
      </c>
      <c r="GM138">
        <f t="shared" si="138"/>
        <v>1936.37</v>
      </c>
      <c r="GN138">
        <f t="shared" si="139"/>
        <v>1936.37</v>
      </c>
      <c r="GO138">
        <f t="shared" si="140"/>
        <v>0</v>
      </c>
      <c r="GP138">
        <f t="shared" si="141"/>
        <v>0</v>
      </c>
      <c r="GR138">
        <v>0</v>
      </c>
      <c r="GS138">
        <v>3</v>
      </c>
      <c r="GT138">
        <v>0</v>
      </c>
      <c r="GU138" t="s">
        <v>3</v>
      </c>
      <c r="GV138">
        <f t="shared" si="142"/>
        <v>0</v>
      </c>
      <c r="GW138">
        <v>1</v>
      </c>
      <c r="GX138">
        <f t="shared" si="143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ROW(SmtRes!A244)</f>
        <v>244</v>
      </c>
      <c r="D139">
        <f>ROW(EtalonRes!A255)</f>
        <v>255</v>
      </c>
      <c r="E139" t="s">
        <v>403</v>
      </c>
      <c r="F139" t="s">
        <v>404</v>
      </c>
      <c r="G139" t="s">
        <v>405</v>
      </c>
      <c r="H139" t="s">
        <v>102</v>
      </c>
      <c r="I139">
        <v>4</v>
      </c>
      <c r="J139">
        <v>0</v>
      </c>
      <c r="O139">
        <f t="shared" si="111"/>
        <v>1961.36</v>
      </c>
      <c r="P139">
        <f t="shared" si="112"/>
        <v>478</v>
      </c>
      <c r="Q139">
        <f t="shared" si="113"/>
        <v>154.37</v>
      </c>
      <c r="R139">
        <f t="shared" si="114"/>
        <v>3.92</v>
      </c>
      <c r="S139">
        <f t="shared" si="115"/>
        <v>1328.99</v>
      </c>
      <c r="T139">
        <f t="shared" si="116"/>
        <v>0</v>
      </c>
      <c r="U139">
        <f t="shared" si="117"/>
        <v>20.515999999999998</v>
      </c>
      <c r="V139">
        <f t="shared" si="118"/>
        <v>0.05</v>
      </c>
      <c r="W139">
        <f t="shared" si="119"/>
        <v>0</v>
      </c>
      <c r="X139">
        <f t="shared" si="120"/>
        <v>1532.85</v>
      </c>
      <c r="Y139">
        <f t="shared" si="121"/>
        <v>946.37</v>
      </c>
      <c r="AA139">
        <v>39083528</v>
      </c>
      <c r="AB139">
        <f t="shared" si="122"/>
        <v>75.09</v>
      </c>
      <c r="AC139">
        <f t="shared" si="144"/>
        <v>18.3</v>
      </c>
      <c r="AD139">
        <f>ROUND(((((ET139*1.25))-((EU139*1.25)))+AE139),2)</f>
        <v>5.91</v>
      </c>
      <c r="AE139">
        <f>ROUND(((EU139*1.25)),2)</f>
        <v>0.15</v>
      </c>
      <c r="AF139">
        <f>ROUND(((EV139*1.15)),2)</f>
        <v>50.88</v>
      </c>
      <c r="AG139">
        <f t="shared" si="123"/>
        <v>0</v>
      </c>
      <c r="AH139">
        <f>((EW139*1.15))</f>
        <v>5.1289999999999996</v>
      </c>
      <c r="AI139">
        <f>((EX139*1.25))</f>
        <v>1.2500000000000001E-2</v>
      </c>
      <c r="AJ139">
        <f t="shared" si="124"/>
        <v>0</v>
      </c>
      <c r="AK139">
        <v>67.27</v>
      </c>
      <c r="AL139">
        <v>18.3</v>
      </c>
      <c r="AM139">
        <v>4.7300000000000004</v>
      </c>
      <c r="AN139">
        <v>0.12</v>
      </c>
      <c r="AO139">
        <v>44.24</v>
      </c>
      <c r="AP139">
        <v>0</v>
      </c>
      <c r="AQ139">
        <v>4.46</v>
      </c>
      <c r="AR139">
        <v>0.01</v>
      </c>
      <c r="AS139">
        <v>0</v>
      </c>
      <c r="AT139">
        <v>115</v>
      </c>
      <c r="AU139">
        <v>71</v>
      </c>
      <c r="AV139">
        <v>1</v>
      </c>
      <c r="AW139">
        <v>1</v>
      </c>
      <c r="AZ139">
        <v>6.53</v>
      </c>
      <c r="BA139">
        <v>6.53</v>
      </c>
      <c r="BB139">
        <v>6.53</v>
      </c>
      <c r="BC139">
        <v>6.53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1</v>
      </c>
      <c r="BJ139" t="s">
        <v>406</v>
      </c>
      <c r="BM139">
        <v>16001</v>
      </c>
      <c r="BN139">
        <v>0</v>
      </c>
      <c r="BO139" t="s">
        <v>3</v>
      </c>
      <c r="BP139">
        <v>0</v>
      </c>
      <c r="BQ139">
        <v>2</v>
      </c>
      <c r="BR139">
        <v>0</v>
      </c>
      <c r="BS139">
        <v>6.53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128</v>
      </c>
      <c r="CA139">
        <v>83</v>
      </c>
      <c r="CF139">
        <v>0</v>
      </c>
      <c r="CG139">
        <v>0</v>
      </c>
      <c r="CM139">
        <v>0</v>
      </c>
      <c r="CN139" t="s">
        <v>1353</v>
      </c>
      <c r="CO139">
        <v>0</v>
      </c>
      <c r="CP139">
        <f t="shared" si="125"/>
        <v>1961.3600000000001</v>
      </c>
      <c r="CQ139">
        <f t="shared" si="126"/>
        <v>119.49900000000001</v>
      </c>
      <c r="CR139">
        <f t="shared" si="127"/>
        <v>38.592300000000002</v>
      </c>
      <c r="CS139">
        <f t="shared" si="128"/>
        <v>0.97950000000000004</v>
      </c>
      <c r="CT139">
        <f t="shared" si="129"/>
        <v>332.24640000000005</v>
      </c>
      <c r="CU139">
        <f t="shared" si="130"/>
        <v>0</v>
      </c>
      <c r="CV139">
        <f t="shared" si="131"/>
        <v>5.1289999999999996</v>
      </c>
      <c r="CW139">
        <f t="shared" si="132"/>
        <v>1.2500000000000001E-2</v>
      </c>
      <c r="CX139">
        <f t="shared" si="133"/>
        <v>0</v>
      </c>
      <c r="CY139">
        <f t="shared" si="134"/>
        <v>1532.8465000000003</v>
      </c>
      <c r="CZ139">
        <f t="shared" si="135"/>
        <v>946.36609999999996</v>
      </c>
      <c r="DC139" t="s">
        <v>3</v>
      </c>
      <c r="DD139" t="s">
        <v>3</v>
      </c>
      <c r="DE139" t="s">
        <v>75</v>
      </c>
      <c r="DF139" t="s">
        <v>75</v>
      </c>
      <c r="DG139" t="s">
        <v>76</v>
      </c>
      <c r="DH139" t="s">
        <v>3</v>
      </c>
      <c r="DI139" t="s">
        <v>76</v>
      </c>
      <c r="DJ139" t="s">
        <v>75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102</v>
      </c>
      <c r="DW139" t="s">
        <v>102</v>
      </c>
      <c r="DX139">
        <v>1</v>
      </c>
      <c r="EE139">
        <v>39174530</v>
      </c>
      <c r="EF139">
        <v>2</v>
      </c>
      <c r="EG139" t="s">
        <v>18</v>
      </c>
      <c r="EH139">
        <v>0</v>
      </c>
      <c r="EI139" t="s">
        <v>3</v>
      </c>
      <c r="EJ139">
        <v>1</v>
      </c>
      <c r="EK139">
        <v>16001</v>
      </c>
      <c r="EL139" t="s">
        <v>323</v>
      </c>
      <c r="EM139" t="s">
        <v>324</v>
      </c>
      <c r="EO139" t="s">
        <v>79</v>
      </c>
      <c r="EQ139">
        <v>0</v>
      </c>
      <c r="ER139">
        <v>67.27</v>
      </c>
      <c r="ES139">
        <v>18.3</v>
      </c>
      <c r="ET139">
        <v>4.7300000000000004</v>
      </c>
      <c r="EU139">
        <v>0.12</v>
      </c>
      <c r="EV139">
        <v>44.24</v>
      </c>
      <c r="EW139">
        <v>4.46</v>
      </c>
      <c r="EX139">
        <v>0.01</v>
      </c>
      <c r="EY139">
        <v>0</v>
      </c>
      <c r="FQ139">
        <v>0</v>
      </c>
      <c r="FR139">
        <f t="shared" si="136"/>
        <v>0</v>
      </c>
      <c r="FS139">
        <v>0</v>
      </c>
      <c r="FT139" t="s">
        <v>21</v>
      </c>
      <c r="FU139" t="s">
        <v>22</v>
      </c>
      <c r="FX139">
        <v>115.2</v>
      </c>
      <c r="FY139">
        <v>70.55</v>
      </c>
      <c r="GA139" t="s">
        <v>3</v>
      </c>
      <c r="GD139">
        <v>0</v>
      </c>
      <c r="GF139">
        <v>300647802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37"/>
        <v>0</v>
      </c>
      <c r="GM139">
        <f t="shared" si="138"/>
        <v>4440.58</v>
      </c>
      <c r="GN139">
        <f t="shared" si="139"/>
        <v>4440.58</v>
      </c>
      <c r="GO139">
        <f t="shared" si="140"/>
        <v>0</v>
      </c>
      <c r="GP139">
        <f t="shared" si="141"/>
        <v>0</v>
      </c>
      <c r="GR139">
        <v>0</v>
      </c>
      <c r="GS139">
        <v>3</v>
      </c>
      <c r="GT139">
        <v>0</v>
      </c>
      <c r="GU139" t="s">
        <v>3</v>
      </c>
      <c r="GV139">
        <f t="shared" si="142"/>
        <v>0</v>
      </c>
      <c r="GW139">
        <v>1</v>
      </c>
      <c r="GX139">
        <f t="shared" si="143"/>
        <v>0</v>
      </c>
      <c r="HA139">
        <v>0</v>
      </c>
      <c r="HB139">
        <v>0</v>
      </c>
      <c r="IK139">
        <v>0</v>
      </c>
    </row>
    <row r="140" spans="1:245" x14ac:dyDescent="0.2">
      <c r="A140">
        <v>17</v>
      </c>
      <c r="B140">
        <v>1</v>
      </c>
      <c r="C140">
        <f>ROW(SmtRes!A250)</f>
        <v>250</v>
      </c>
      <c r="D140">
        <f>ROW(EtalonRes!A261)</f>
        <v>261</v>
      </c>
      <c r="E140" t="s">
        <v>407</v>
      </c>
      <c r="F140" t="s">
        <v>408</v>
      </c>
      <c r="G140" t="s">
        <v>409</v>
      </c>
      <c r="H140" t="s">
        <v>30</v>
      </c>
      <c r="I140">
        <v>0.5</v>
      </c>
      <c r="J140">
        <v>0</v>
      </c>
      <c r="O140">
        <f t="shared" si="111"/>
        <v>414.65</v>
      </c>
      <c r="P140">
        <f t="shared" si="112"/>
        <v>14.01</v>
      </c>
      <c r="Q140">
        <f t="shared" si="113"/>
        <v>181.66</v>
      </c>
      <c r="R140">
        <f t="shared" si="114"/>
        <v>0</v>
      </c>
      <c r="S140">
        <f t="shared" si="115"/>
        <v>218.98</v>
      </c>
      <c r="T140">
        <f t="shared" si="116"/>
        <v>0</v>
      </c>
      <c r="U140">
        <f t="shared" si="117"/>
        <v>2.8807499999999995</v>
      </c>
      <c r="V140">
        <f t="shared" si="118"/>
        <v>0</v>
      </c>
      <c r="W140">
        <f t="shared" si="119"/>
        <v>0</v>
      </c>
      <c r="X140">
        <f t="shared" si="120"/>
        <v>251.83</v>
      </c>
      <c r="Y140">
        <f t="shared" si="121"/>
        <v>155.47999999999999</v>
      </c>
      <c r="AA140">
        <v>39083528</v>
      </c>
      <c r="AB140">
        <f t="shared" si="122"/>
        <v>127</v>
      </c>
      <c r="AC140">
        <f t="shared" si="144"/>
        <v>4.29</v>
      </c>
      <c r="AD140">
        <f>ROUND(((((ET140*1.25))-((EU140*1.25)))+AE140),2)</f>
        <v>55.64</v>
      </c>
      <c r="AE140">
        <f>ROUND(((EU140*1.25)),2)</f>
        <v>0</v>
      </c>
      <c r="AF140">
        <f>ROUND(((EV140*1.15)),2)</f>
        <v>67.069999999999993</v>
      </c>
      <c r="AG140">
        <f t="shared" si="123"/>
        <v>0</v>
      </c>
      <c r="AH140">
        <f>((EW140*1.15))</f>
        <v>5.761499999999999</v>
      </c>
      <c r="AI140">
        <f>((EX140*1.25))</f>
        <v>0</v>
      </c>
      <c r="AJ140">
        <f t="shared" si="124"/>
        <v>0</v>
      </c>
      <c r="AK140">
        <v>107.12</v>
      </c>
      <c r="AL140">
        <v>4.29</v>
      </c>
      <c r="AM140">
        <v>44.51</v>
      </c>
      <c r="AN140">
        <v>0</v>
      </c>
      <c r="AO140">
        <v>58.32</v>
      </c>
      <c r="AP140">
        <v>0</v>
      </c>
      <c r="AQ140">
        <v>5.01</v>
      </c>
      <c r="AR140">
        <v>0</v>
      </c>
      <c r="AS140">
        <v>0</v>
      </c>
      <c r="AT140">
        <v>115</v>
      </c>
      <c r="AU140">
        <v>71</v>
      </c>
      <c r="AV140">
        <v>1</v>
      </c>
      <c r="AW140">
        <v>1</v>
      </c>
      <c r="AZ140">
        <v>6.53</v>
      </c>
      <c r="BA140">
        <v>6.53</v>
      </c>
      <c r="BB140">
        <v>6.53</v>
      </c>
      <c r="BC140">
        <v>6.53</v>
      </c>
      <c r="BD140" t="s">
        <v>3</v>
      </c>
      <c r="BE140" t="s">
        <v>3</v>
      </c>
      <c r="BF140" t="s">
        <v>3</v>
      </c>
      <c r="BG140" t="s">
        <v>3</v>
      </c>
      <c r="BH140">
        <v>0</v>
      </c>
      <c r="BI140">
        <v>1</v>
      </c>
      <c r="BJ140" t="s">
        <v>410</v>
      </c>
      <c r="BM140">
        <v>16001</v>
      </c>
      <c r="BN140">
        <v>0</v>
      </c>
      <c r="BO140" t="s">
        <v>3</v>
      </c>
      <c r="BP140">
        <v>0</v>
      </c>
      <c r="BQ140">
        <v>2</v>
      </c>
      <c r="BR140">
        <v>0</v>
      </c>
      <c r="BS140">
        <v>6.53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128</v>
      </c>
      <c r="CA140">
        <v>83</v>
      </c>
      <c r="CF140">
        <v>0</v>
      </c>
      <c r="CG140">
        <v>0</v>
      </c>
      <c r="CM140">
        <v>0</v>
      </c>
      <c r="CN140" t="s">
        <v>1353</v>
      </c>
      <c r="CO140">
        <v>0</v>
      </c>
      <c r="CP140">
        <f t="shared" si="125"/>
        <v>414.65</v>
      </c>
      <c r="CQ140">
        <f t="shared" si="126"/>
        <v>28.0137</v>
      </c>
      <c r="CR140">
        <f t="shared" si="127"/>
        <v>363.32920000000001</v>
      </c>
      <c r="CS140">
        <f t="shared" si="128"/>
        <v>0</v>
      </c>
      <c r="CT140">
        <f t="shared" si="129"/>
        <v>437.96709999999996</v>
      </c>
      <c r="CU140">
        <f t="shared" si="130"/>
        <v>0</v>
      </c>
      <c r="CV140">
        <f t="shared" si="131"/>
        <v>5.761499999999999</v>
      </c>
      <c r="CW140">
        <f t="shared" si="132"/>
        <v>0</v>
      </c>
      <c r="CX140">
        <f t="shared" si="133"/>
        <v>0</v>
      </c>
      <c r="CY140">
        <f t="shared" si="134"/>
        <v>251.82699999999997</v>
      </c>
      <c r="CZ140">
        <f t="shared" si="135"/>
        <v>155.47579999999999</v>
      </c>
      <c r="DC140" t="s">
        <v>3</v>
      </c>
      <c r="DD140" t="s">
        <v>3</v>
      </c>
      <c r="DE140" t="s">
        <v>75</v>
      </c>
      <c r="DF140" t="s">
        <v>75</v>
      </c>
      <c r="DG140" t="s">
        <v>76</v>
      </c>
      <c r="DH140" t="s">
        <v>3</v>
      </c>
      <c r="DI140" t="s">
        <v>76</v>
      </c>
      <c r="DJ140" t="s">
        <v>75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1003</v>
      </c>
      <c r="DV140" t="s">
        <v>30</v>
      </c>
      <c r="DW140" t="s">
        <v>30</v>
      </c>
      <c r="DX140">
        <v>100</v>
      </c>
      <c r="EE140">
        <v>39174530</v>
      </c>
      <c r="EF140">
        <v>2</v>
      </c>
      <c r="EG140" t="s">
        <v>18</v>
      </c>
      <c r="EH140">
        <v>0</v>
      </c>
      <c r="EI140" t="s">
        <v>3</v>
      </c>
      <c r="EJ140">
        <v>1</v>
      </c>
      <c r="EK140">
        <v>16001</v>
      </c>
      <c r="EL140" t="s">
        <v>323</v>
      </c>
      <c r="EM140" t="s">
        <v>324</v>
      </c>
      <c r="EO140" t="s">
        <v>79</v>
      </c>
      <c r="EQ140">
        <v>0</v>
      </c>
      <c r="ER140">
        <v>107.12</v>
      </c>
      <c r="ES140">
        <v>4.29</v>
      </c>
      <c r="ET140">
        <v>44.51</v>
      </c>
      <c r="EU140">
        <v>0</v>
      </c>
      <c r="EV140">
        <v>58.32</v>
      </c>
      <c r="EW140">
        <v>5.01</v>
      </c>
      <c r="EX140">
        <v>0</v>
      </c>
      <c r="EY140">
        <v>0</v>
      </c>
      <c r="FQ140">
        <v>0</v>
      </c>
      <c r="FR140">
        <f t="shared" si="136"/>
        <v>0</v>
      </c>
      <c r="FS140">
        <v>0</v>
      </c>
      <c r="FT140" t="s">
        <v>21</v>
      </c>
      <c r="FU140" t="s">
        <v>22</v>
      </c>
      <c r="FX140">
        <v>115.2</v>
      </c>
      <c r="FY140">
        <v>70.55</v>
      </c>
      <c r="GA140" t="s">
        <v>3</v>
      </c>
      <c r="GD140">
        <v>0</v>
      </c>
      <c r="GF140">
        <v>1667606600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37"/>
        <v>0</v>
      </c>
      <c r="GM140">
        <f t="shared" si="138"/>
        <v>821.96</v>
      </c>
      <c r="GN140">
        <f t="shared" si="139"/>
        <v>821.96</v>
      </c>
      <c r="GO140">
        <f t="shared" si="140"/>
        <v>0</v>
      </c>
      <c r="GP140">
        <f t="shared" si="141"/>
        <v>0</v>
      </c>
      <c r="GR140">
        <v>0</v>
      </c>
      <c r="GS140">
        <v>3</v>
      </c>
      <c r="GT140">
        <v>0</v>
      </c>
      <c r="GU140" t="s">
        <v>3</v>
      </c>
      <c r="GV140">
        <f t="shared" si="142"/>
        <v>0</v>
      </c>
      <c r="GW140">
        <v>1</v>
      </c>
      <c r="GX140">
        <f t="shared" si="143"/>
        <v>0</v>
      </c>
      <c r="HA140">
        <v>0</v>
      </c>
      <c r="HB140">
        <v>0</v>
      </c>
      <c r="IK140">
        <v>0</v>
      </c>
    </row>
    <row r="142" spans="1:245" x14ac:dyDescent="0.2">
      <c r="A142" s="2">
        <v>51</v>
      </c>
      <c r="B142" s="2">
        <f>B112</f>
        <v>1</v>
      </c>
      <c r="C142" s="2">
        <f>A112</f>
        <v>4</v>
      </c>
      <c r="D142" s="2">
        <f>ROW(A112)</f>
        <v>112</v>
      </c>
      <c r="E142" s="2"/>
      <c r="F142" s="2" t="str">
        <f>IF(F112&lt;&gt;"",F112,"")</f>
        <v>Новый раздел</v>
      </c>
      <c r="G142" s="2" t="str">
        <f>IF(G112&lt;&gt;"",G112,"")</f>
        <v>2 Система водоснабжения</v>
      </c>
      <c r="H142" s="2">
        <v>0</v>
      </c>
      <c r="I142" s="2"/>
      <c r="J142" s="2"/>
      <c r="K142" s="2"/>
      <c r="L142" s="2"/>
      <c r="M142" s="2"/>
      <c r="N142" s="2"/>
      <c r="O142" s="2">
        <f t="shared" ref="O142:T142" si="151">ROUND(AB142,2)</f>
        <v>56889.45</v>
      </c>
      <c r="P142" s="2">
        <f t="shared" si="151"/>
        <v>36952.61</v>
      </c>
      <c r="Q142" s="2">
        <f t="shared" si="151"/>
        <v>6768.65</v>
      </c>
      <c r="R142" s="2">
        <f t="shared" si="151"/>
        <v>799.47</v>
      </c>
      <c r="S142" s="2">
        <f t="shared" si="151"/>
        <v>13168.19</v>
      </c>
      <c r="T142" s="2">
        <f t="shared" si="151"/>
        <v>0</v>
      </c>
      <c r="U142" s="2">
        <f>AH142</f>
        <v>209.43134999999998</v>
      </c>
      <c r="V142" s="2">
        <f>AI142</f>
        <v>9.1472000000000016</v>
      </c>
      <c r="W142" s="2">
        <f>ROUND(AJ142,2)</f>
        <v>0</v>
      </c>
      <c r="X142" s="2">
        <f>ROUND(AK142,2)</f>
        <v>15772.76</v>
      </c>
      <c r="Y142" s="2">
        <f>ROUND(AL142,2)</f>
        <v>9768.49</v>
      </c>
      <c r="Z142" s="2"/>
      <c r="AA142" s="2"/>
      <c r="AB142" s="2">
        <f>ROUND(SUMIF(AA116:AA140,"=39083528",O116:O140),2)</f>
        <v>56889.45</v>
      </c>
      <c r="AC142" s="2">
        <f>ROUND(SUMIF(AA116:AA140,"=39083528",P116:P140),2)</f>
        <v>36952.61</v>
      </c>
      <c r="AD142" s="2">
        <f>ROUND(SUMIF(AA116:AA140,"=39083528",Q116:Q140),2)</f>
        <v>6768.65</v>
      </c>
      <c r="AE142" s="2">
        <f>ROUND(SUMIF(AA116:AA140,"=39083528",R116:R140),2)</f>
        <v>799.47</v>
      </c>
      <c r="AF142" s="2">
        <f>ROUND(SUMIF(AA116:AA140,"=39083528",S116:S140),2)</f>
        <v>13168.19</v>
      </c>
      <c r="AG142" s="2">
        <f>ROUND(SUMIF(AA116:AA140,"=39083528",T116:T140),2)</f>
        <v>0</v>
      </c>
      <c r="AH142" s="2">
        <f>SUMIF(AA116:AA140,"=39083528",U116:U140)</f>
        <v>209.43134999999998</v>
      </c>
      <c r="AI142" s="2">
        <f>SUMIF(AA116:AA140,"=39083528",V116:V140)</f>
        <v>9.1472000000000016</v>
      </c>
      <c r="AJ142" s="2">
        <f>ROUND(SUMIF(AA116:AA140,"=39083528",W116:W140),2)</f>
        <v>0</v>
      </c>
      <c r="AK142" s="2">
        <f>ROUND(SUMIF(AA116:AA140,"=39083528",X116:X140),2)</f>
        <v>15772.76</v>
      </c>
      <c r="AL142" s="2">
        <f>ROUND(SUMIF(AA116:AA140,"=39083528",Y116:Y140),2)</f>
        <v>9768.49</v>
      </c>
      <c r="AM142" s="2"/>
      <c r="AN142" s="2"/>
      <c r="AO142" s="2">
        <f t="shared" ref="AO142:BC142" si="152">ROUND(BX142,2)</f>
        <v>0</v>
      </c>
      <c r="AP142" s="2">
        <f t="shared" si="152"/>
        <v>0</v>
      </c>
      <c r="AQ142" s="2">
        <f t="shared" si="152"/>
        <v>0</v>
      </c>
      <c r="AR142" s="2">
        <f t="shared" si="152"/>
        <v>82430.7</v>
      </c>
      <c r="AS142" s="2">
        <f t="shared" si="152"/>
        <v>82430.7</v>
      </c>
      <c r="AT142" s="2">
        <f t="shared" si="152"/>
        <v>0</v>
      </c>
      <c r="AU142" s="2">
        <f t="shared" si="152"/>
        <v>0</v>
      </c>
      <c r="AV142" s="2">
        <f t="shared" si="152"/>
        <v>36952.61</v>
      </c>
      <c r="AW142" s="2">
        <f t="shared" si="152"/>
        <v>36952.61</v>
      </c>
      <c r="AX142" s="2">
        <f t="shared" si="152"/>
        <v>0</v>
      </c>
      <c r="AY142" s="2">
        <f t="shared" si="152"/>
        <v>36952.61</v>
      </c>
      <c r="AZ142" s="2">
        <f t="shared" si="152"/>
        <v>0</v>
      </c>
      <c r="BA142" s="2">
        <f t="shared" si="152"/>
        <v>0</v>
      </c>
      <c r="BB142" s="2">
        <f t="shared" si="152"/>
        <v>0</v>
      </c>
      <c r="BC142" s="2">
        <f t="shared" si="152"/>
        <v>0</v>
      </c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>
        <f>ROUND(SUMIF(AA116:AA140,"=39083528",FQ116:FQ140),2)</f>
        <v>0</v>
      </c>
      <c r="BY142" s="2">
        <f>ROUND(SUMIF(AA116:AA140,"=39083528",FR116:FR140),2)</f>
        <v>0</v>
      </c>
      <c r="BZ142" s="2">
        <f>ROUND(SUMIF(AA116:AA140,"=39083528",GL116:GL140),2)</f>
        <v>0</v>
      </c>
      <c r="CA142" s="2">
        <f>ROUND(SUMIF(AA116:AA140,"=39083528",GM116:GM140),2)</f>
        <v>82430.7</v>
      </c>
      <c r="CB142" s="2">
        <f>ROUND(SUMIF(AA116:AA140,"=39083528",GN116:GN140),2)</f>
        <v>82430.7</v>
      </c>
      <c r="CC142" s="2">
        <f>ROUND(SUMIF(AA116:AA140,"=39083528",GO116:GO140),2)</f>
        <v>0</v>
      </c>
      <c r="CD142" s="2">
        <f>ROUND(SUMIF(AA116:AA140,"=39083528",GP116:GP140),2)</f>
        <v>0</v>
      </c>
      <c r="CE142" s="2">
        <f>AC142-BX142</f>
        <v>36952.61</v>
      </c>
      <c r="CF142" s="2">
        <f>AC142-BY142</f>
        <v>36952.61</v>
      </c>
      <c r="CG142" s="2">
        <f>BX142-BZ142</f>
        <v>0</v>
      </c>
      <c r="CH142" s="2">
        <f>AC142-BX142-BY142+BZ142</f>
        <v>36952.61</v>
      </c>
      <c r="CI142" s="2">
        <f>BY142-BZ142</f>
        <v>0</v>
      </c>
      <c r="CJ142" s="2">
        <f>ROUND(SUMIF(AA116:AA140,"=39083528",GX116:GX140),2)</f>
        <v>0</v>
      </c>
      <c r="CK142" s="2">
        <f>ROUND(SUMIF(AA116:AA140,"=39083528",GY116:GY140),2)</f>
        <v>0</v>
      </c>
      <c r="CL142" s="2">
        <f>ROUND(SUMIF(AA116:AA140,"=39083528",GZ116:GZ140),2)</f>
        <v>0</v>
      </c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>
        <v>0</v>
      </c>
    </row>
    <row r="144" spans="1:245" x14ac:dyDescent="0.2">
      <c r="A144" s="4">
        <v>50</v>
      </c>
      <c r="B144" s="4">
        <v>0</v>
      </c>
      <c r="C144" s="4">
        <v>0</v>
      </c>
      <c r="D144" s="4">
        <v>1</v>
      </c>
      <c r="E144" s="4">
        <v>201</v>
      </c>
      <c r="F144" s="4">
        <f>ROUND(Source!O142,O144)</f>
        <v>56889.45</v>
      </c>
      <c r="G144" s="4" t="s">
        <v>251</v>
      </c>
      <c r="H144" s="4" t="s">
        <v>252</v>
      </c>
      <c r="I144" s="4"/>
      <c r="J144" s="4"/>
      <c r="K144" s="4">
        <v>201</v>
      </c>
      <c r="L144" s="4">
        <v>1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202</v>
      </c>
      <c r="F145" s="4">
        <f>ROUND(Source!P142,O145)</f>
        <v>36952.61</v>
      </c>
      <c r="G145" s="4" t="s">
        <v>253</v>
      </c>
      <c r="H145" s="4" t="s">
        <v>254</v>
      </c>
      <c r="I145" s="4"/>
      <c r="J145" s="4"/>
      <c r="K145" s="4">
        <v>202</v>
      </c>
      <c r="L145" s="4">
        <v>2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222</v>
      </c>
      <c r="F146" s="4">
        <f>ROUND(Source!AO142,O146)</f>
        <v>0</v>
      </c>
      <c r="G146" s="4" t="s">
        <v>255</v>
      </c>
      <c r="H146" s="4" t="s">
        <v>256</v>
      </c>
      <c r="I146" s="4"/>
      <c r="J146" s="4"/>
      <c r="K146" s="4">
        <v>222</v>
      </c>
      <c r="L146" s="4">
        <v>3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225</v>
      </c>
      <c r="F147" s="4">
        <f>ROUND(Source!AV142,O147)</f>
        <v>36952.61</v>
      </c>
      <c r="G147" s="4" t="s">
        <v>257</v>
      </c>
      <c r="H147" s="4" t="s">
        <v>258</v>
      </c>
      <c r="I147" s="4"/>
      <c r="J147" s="4"/>
      <c r="K147" s="4">
        <v>225</v>
      </c>
      <c r="L147" s="4">
        <v>4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226</v>
      </c>
      <c r="F148" s="4">
        <f>ROUND(Source!AW142,O148)</f>
        <v>36952.61</v>
      </c>
      <c r="G148" s="4" t="s">
        <v>259</v>
      </c>
      <c r="H148" s="4" t="s">
        <v>260</v>
      </c>
      <c r="I148" s="4"/>
      <c r="J148" s="4"/>
      <c r="K148" s="4">
        <v>226</v>
      </c>
      <c r="L148" s="4">
        <v>5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227</v>
      </c>
      <c r="F149" s="4">
        <f>ROUND(Source!AX142,O149)</f>
        <v>0</v>
      </c>
      <c r="G149" s="4" t="s">
        <v>261</v>
      </c>
      <c r="H149" s="4" t="s">
        <v>262</v>
      </c>
      <c r="I149" s="4"/>
      <c r="J149" s="4"/>
      <c r="K149" s="4">
        <v>227</v>
      </c>
      <c r="L149" s="4">
        <v>6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0</v>
      </c>
      <c r="C150" s="4">
        <v>0</v>
      </c>
      <c r="D150" s="4">
        <v>1</v>
      </c>
      <c r="E150" s="4">
        <v>228</v>
      </c>
      <c r="F150" s="4">
        <f>ROUND(Source!AY142,O150)</f>
        <v>36952.61</v>
      </c>
      <c r="G150" s="4" t="s">
        <v>263</v>
      </c>
      <c r="H150" s="4" t="s">
        <v>264</v>
      </c>
      <c r="I150" s="4"/>
      <c r="J150" s="4"/>
      <c r="K150" s="4">
        <v>228</v>
      </c>
      <c r="L150" s="4">
        <v>7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0</v>
      </c>
      <c r="C151" s="4">
        <v>0</v>
      </c>
      <c r="D151" s="4">
        <v>1</v>
      </c>
      <c r="E151" s="4">
        <v>216</v>
      </c>
      <c r="F151" s="4">
        <f>ROUND(Source!AP142,O151)</f>
        <v>0</v>
      </c>
      <c r="G151" s="4" t="s">
        <v>265</v>
      </c>
      <c r="H151" s="4" t="s">
        <v>266</v>
      </c>
      <c r="I151" s="4"/>
      <c r="J151" s="4"/>
      <c r="K151" s="4">
        <v>216</v>
      </c>
      <c r="L151" s="4">
        <v>8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0</v>
      </c>
      <c r="C152" s="4">
        <v>0</v>
      </c>
      <c r="D152" s="4">
        <v>1</v>
      </c>
      <c r="E152" s="4">
        <v>223</v>
      </c>
      <c r="F152" s="4">
        <f>ROUND(Source!AQ142,O152)</f>
        <v>0</v>
      </c>
      <c r="G152" s="4" t="s">
        <v>267</v>
      </c>
      <c r="H152" s="4" t="s">
        <v>268</v>
      </c>
      <c r="I152" s="4"/>
      <c r="J152" s="4"/>
      <c r="K152" s="4">
        <v>223</v>
      </c>
      <c r="L152" s="4">
        <v>9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1</v>
      </c>
      <c r="E153" s="4">
        <v>229</v>
      </c>
      <c r="F153" s="4">
        <f>ROUND(Source!AZ142,O153)</f>
        <v>0</v>
      </c>
      <c r="G153" s="4" t="s">
        <v>269</v>
      </c>
      <c r="H153" s="4" t="s">
        <v>270</v>
      </c>
      <c r="I153" s="4"/>
      <c r="J153" s="4"/>
      <c r="K153" s="4">
        <v>229</v>
      </c>
      <c r="L153" s="4">
        <v>10</v>
      </c>
      <c r="M153" s="4">
        <v>3</v>
      </c>
      <c r="N153" s="4" t="s">
        <v>3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1</v>
      </c>
      <c r="E154" s="4">
        <v>203</v>
      </c>
      <c r="F154" s="4">
        <f>ROUND(Source!Q142,O154)</f>
        <v>6768.65</v>
      </c>
      <c r="G154" s="4" t="s">
        <v>271</v>
      </c>
      <c r="H154" s="4" t="s">
        <v>272</v>
      </c>
      <c r="I154" s="4"/>
      <c r="J154" s="4"/>
      <c r="K154" s="4">
        <v>203</v>
      </c>
      <c r="L154" s="4">
        <v>11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1</v>
      </c>
      <c r="E155" s="4">
        <v>231</v>
      </c>
      <c r="F155" s="4">
        <f>ROUND(Source!BB142,O155)</f>
        <v>0</v>
      </c>
      <c r="G155" s="4" t="s">
        <v>273</v>
      </c>
      <c r="H155" s="4" t="s">
        <v>274</v>
      </c>
      <c r="I155" s="4"/>
      <c r="J155" s="4"/>
      <c r="K155" s="4">
        <v>231</v>
      </c>
      <c r="L155" s="4">
        <v>12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1</v>
      </c>
      <c r="E156" s="4">
        <v>204</v>
      </c>
      <c r="F156" s="4">
        <f>ROUND(Source!R142,O156)</f>
        <v>799.47</v>
      </c>
      <c r="G156" s="4" t="s">
        <v>275</v>
      </c>
      <c r="H156" s="4" t="s">
        <v>276</v>
      </c>
      <c r="I156" s="4"/>
      <c r="J156" s="4"/>
      <c r="K156" s="4">
        <v>204</v>
      </c>
      <c r="L156" s="4">
        <v>13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1</v>
      </c>
      <c r="E157" s="4">
        <v>205</v>
      </c>
      <c r="F157" s="4">
        <f>ROUND(Source!S142,O157)</f>
        <v>13168.19</v>
      </c>
      <c r="G157" s="4" t="s">
        <v>277</v>
      </c>
      <c r="H157" s="4" t="s">
        <v>278</v>
      </c>
      <c r="I157" s="4"/>
      <c r="J157" s="4"/>
      <c r="K157" s="4">
        <v>205</v>
      </c>
      <c r="L157" s="4">
        <v>14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3" x14ac:dyDescent="0.2">
      <c r="A158" s="4">
        <v>50</v>
      </c>
      <c r="B158" s="4">
        <v>0</v>
      </c>
      <c r="C158" s="4">
        <v>0</v>
      </c>
      <c r="D158" s="4">
        <v>1</v>
      </c>
      <c r="E158" s="4">
        <v>232</v>
      </c>
      <c r="F158" s="4">
        <f>ROUND(Source!BC142,O158)</f>
        <v>0</v>
      </c>
      <c r="G158" s="4" t="s">
        <v>279</v>
      </c>
      <c r="H158" s="4" t="s">
        <v>280</v>
      </c>
      <c r="I158" s="4"/>
      <c r="J158" s="4"/>
      <c r="K158" s="4">
        <v>232</v>
      </c>
      <c r="L158" s="4">
        <v>15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3" x14ac:dyDescent="0.2">
      <c r="A159" s="4">
        <v>50</v>
      </c>
      <c r="B159" s="4">
        <v>0</v>
      </c>
      <c r="C159" s="4">
        <v>0</v>
      </c>
      <c r="D159" s="4">
        <v>1</v>
      </c>
      <c r="E159" s="4">
        <v>214</v>
      </c>
      <c r="F159" s="4">
        <f>ROUND(Source!AS142,O159)</f>
        <v>82430.7</v>
      </c>
      <c r="G159" s="4" t="s">
        <v>281</v>
      </c>
      <c r="H159" s="4" t="s">
        <v>282</v>
      </c>
      <c r="I159" s="4"/>
      <c r="J159" s="4"/>
      <c r="K159" s="4">
        <v>214</v>
      </c>
      <c r="L159" s="4">
        <v>16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3" x14ac:dyDescent="0.2">
      <c r="A160" s="4">
        <v>50</v>
      </c>
      <c r="B160" s="4">
        <v>0</v>
      </c>
      <c r="C160" s="4">
        <v>0</v>
      </c>
      <c r="D160" s="4">
        <v>1</v>
      </c>
      <c r="E160" s="4">
        <v>215</v>
      </c>
      <c r="F160" s="4">
        <f>ROUND(Source!AT142,O160)</f>
        <v>0</v>
      </c>
      <c r="G160" s="4" t="s">
        <v>283</v>
      </c>
      <c r="H160" s="4" t="s">
        <v>284</v>
      </c>
      <c r="I160" s="4"/>
      <c r="J160" s="4"/>
      <c r="K160" s="4">
        <v>215</v>
      </c>
      <c r="L160" s="4">
        <v>17</v>
      </c>
      <c r="M160" s="4">
        <v>3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06" x14ac:dyDescent="0.2">
      <c r="A161" s="4">
        <v>50</v>
      </c>
      <c r="B161" s="4">
        <v>0</v>
      </c>
      <c r="C161" s="4">
        <v>0</v>
      </c>
      <c r="D161" s="4">
        <v>1</v>
      </c>
      <c r="E161" s="4">
        <v>217</v>
      </c>
      <c r="F161" s="4">
        <f>ROUND(Source!AU142,O161)</f>
        <v>0</v>
      </c>
      <c r="G161" s="4" t="s">
        <v>285</v>
      </c>
      <c r="H161" s="4" t="s">
        <v>286</v>
      </c>
      <c r="I161" s="4"/>
      <c r="J161" s="4"/>
      <c r="K161" s="4">
        <v>217</v>
      </c>
      <c r="L161" s="4">
        <v>18</v>
      </c>
      <c r="M161" s="4">
        <v>3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06" x14ac:dyDescent="0.2">
      <c r="A162" s="4">
        <v>50</v>
      </c>
      <c r="B162" s="4">
        <v>0</v>
      </c>
      <c r="C162" s="4">
        <v>0</v>
      </c>
      <c r="D162" s="4">
        <v>1</v>
      </c>
      <c r="E162" s="4">
        <v>230</v>
      </c>
      <c r="F162" s="4">
        <f>ROUND(Source!BA142,O162)</f>
        <v>0</v>
      </c>
      <c r="G162" s="4" t="s">
        <v>287</v>
      </c>
      <c r="H162" s="4" t="s">
        <v>288</v>
      </c>
      <c r="I162" s="4"/>
      <c r="J162" s="4"/>
      <c r="K162" s="4">
        <v>230</v>
      </c>
      <c r="L162" s="4">
        <v>19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06" x14ac:dyDescent="0.2">
      <c r="A163" s="4">
        <v>50</v>
      </c>
      <c r="B163" s="4">
        <v>0</v>
      </c>
      <c r="C163" s="4">
        <v>0</v>
      </c>
      <c r="D163" s="4">
        <v>1</v>
      </c>
      <c r="E163" s="4">
        <v>206</v>
      </c>
      <c r="F163" s="4">
        <f>ROUND(Source!T142,O163)</f>
        <v>0</v>
      </c>
      <c r="G163" s="4" t="s">
        <v>289</v>
      </c>
      <c r="H163" s="4" t="s">
        <v>290</v>
      </c>
      <c r="I163" s="4"/>
      <c r="J163" s="4"/>
      <c r="K163" s="4">
        <v>206</v>
      </c>
      <c r="L163" s="4">
        <v>20</v>
      </c>
      <c r="M163" s="4">
        <v>3</v>
      </c>
      <c r="N163" s="4" t="s">
        <v>3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06" x14ac:dyDescent="0.2">
      <c r="A164" s="4">
        <v>50</v>
      </c>
      <c r="B164" s="4">
        <v>0</v>
      </c>
      <c r="C164" s="4">
        <v>0</v>
      </c>
      <c r="D164" s="4">
        <v>1</v>
      </c>
      <c r="E164" s="4">
        <v>207</v>
      </c>
      <c r="F164" s="4">
        <f>Source!U142</f>
        <v>209.43134999999998</v>
      </c>
      <c r="G164" s="4" t="s">
        <v>291</v>
      </c>
      <c r="H164" s="4" t="s">
        <v>292</v>
      </c>
      <c r="I164" s="4"/>
      <c r="J164" s="4"/>
      <c r="K164" s="4">
        <v>207</v>
      </c>
      <c r="L164" s="4">
        <v>21</v>
      </c>
      <c r="M164" s="4">
        <v>3</v>
      </c>
      <c r="N164" s="4" t="s">
        <v>3</v>
      </c>
      <c r="O164" s="4">
        <v>-1</v>
      </c>
      <c r="P164" s="4"/>
      <c r="Q164" s="4"/>
      <c r="R164" s="4"/>
      <c r="S164" s="4"/>
      <c r="T164" s="4"/>
      <c r="U164" s="4"/>
      <c r="V164" s="4"/>
      <c r="W164" s="4"/>
    </row>
    <row r="165" spans="1:206" x14ac:dyDescent="0.2">
      <c r="A165" s="4">
        <v>50</v>
      </c>
      <c r="B165" s="4">
        <v>0</v>
      </c>
      <c r="C165" s="4">
        <v>0</v>
      </c>
      <c r="D165" s="4">
        <v>1</v>
      </c>
      <c r="E165" s="4">
        <v>208</v>
      </c>
      <c r="F165" s="4">
        <f>Source!V142</f>
        <v>9.1472000000000016</v>
      </c>
      <c r="G165" s="4" t="s">
        <v>293</v>
      </c>
      <c r="H165" s="4" t="s">
        <v>294</v>
      </c>
      <c r="I165" s="4"/>
      <c r="J165" s="4"/>
      <c r="K165" s="4">
        <v>208</v>
      </c>
      <c r="L165" s="4">
        <v>22</v>
      </c>
      <c r="M165" s="4">
        <v>3</v>
      </c>
      <c r="N165" s="4" t="s">
        <v>3</v>
      </c>
      <c r="O165" s="4">
        <v>-1</v>
      </c>
      <c r="P165" s="4"/>
      <c r="Q165" s="4"/>
      <c r="R165" s="4"/>
      <c r="S165" s="4"/>
      <c r="T165" s="4"/>
      <c r="U165" s="4"/>
      <c r="V165" s="4"/>
      <c r="W165" s="4"/>
    </row>
    <row r="166" spans="1:206" x14ac:dyDescent="0.2">
      <c r="A166" s="4">
        <v>50</v>
      </c>
      <c r="B166" s="4">
        <v>0</v>
      </c>
      <c r="C166" s="4">
        <v>0</v>
      </c>
      <c r="D166" s="4">
        <v>1</v>
      </c>
      <c r="E166" s="4">
        <v>209</v>
      </c>
      <c r="F166" s="4">
        <f>ROUND(Source!W142,O166)</f>
        <v>0</v>
      </c>
      <c r="G166" s="4" t="s">
        <v>295</v>
      </c>
      <c r="H166" s="4" t="s">
        <v>296</v>
      </c>
      <c r="I166" s="4"/>
      <c r="J166" s="4"/>
      <c r="K166" s="4">
        <v>209</v>
      </c>
      <c r="L166" s="4">
        <v>23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06" x14ac:dyDescent="0.2">
      <c r="A167" s="4">
        <v>50</v>
      </c>
      <c r="B167" s="4">
        <v>0</v>
      </c>
      <c r="C167" s="4">
        <v>0</v>
      </c>
      <c r="D167" s="4">
        <v>1</v>
      </c>
      <c r="E167" s="4">
        <v>210</v>
      </c>
      <c r="F167" s="4">
        <f>ROUND(Source!X142,O167)</f>
        <v>15772.76</v>
      </c>
      <c r="G167" s="4" t="s">
        <v>297</v>
      </c>
      <c r="H167" s="4" t="s">
        <v>298</v>
      </c>
      <c r="I167" s="4"/>
      <c r="J167" s="4"/>
      <c r="K167" s="4">
        <v>210</v>
      </c>
      <c r="L167" s="4">
        <v>24</v>
      </c>
      <c r="M167" s="4">
        <v>3</v>
      </c>
      <c r="N167" s="4" t="s">
        <v>3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06" x14ac:dyDescent="0.2">
      <c r="A168" s="4">
        <v>50</v>
      </c>
      <c r="B168" s="4">
        <v>0</v>
      </c>
      <c r="C168" s="4">
        <v>0</v>
      </c>
      <c r="D168" s="4">
        <v>1</v>
      </c>
      <c r="E168" s="4">
        <v>211</v>
      </c>
      <c r="F168" s="4">
        <f>ROUND(Source!Y142,O168)</f>
        <v>9768.49</v>
      </c>
      <c r="G168" s="4" t="s">
        <v>299</v>
      </c>
      <c r="H168" s="4" t="s">
        <v>300</v>
      </c>
      <c r="I168" s="4"/>
      <c r="J168" s="4"/>
      <c r="K168" s="4">
        <v>211</v>
      </c>
      <c r="L168" s="4">
        <v>25</v>
      </c>
      <c r="M168" s="4">
        <v>3</v>
      </c>
      <c r="N168" s="4" t="s">
        <v>3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06" x14ac:dyDescent="0.2">
      <c r="A169" s="4">
        <v>50</v>
      </c>
      <c r="B169" s="4">
        <v>0</v>
      </c>
      <c r="C169" s="4">
        <v>0</v>
      </c>
      <c r="D169" s="4">
        <v>1</v>
      </c>
      <c r="E169" s="4">
        <v>224</v>
      </c>
      <c r="F169" s="4">
        <f>ROUND(Source!AR142,O169)</f>
        <v>82430.7</v>
      </c>
      <c r="G169" s="4" t="s">
        <v>301</v>
      </c>
      <c r="H169" s="4" t="s">
        <v>302</v>
      </c>
      <c r="I169" s="4"/>
      <c r="J169" s="4"/>
      <c r="K169" s="4">
        <v>224</v>
      </c>
      <c r="L169" s="4">
        <v>26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06" x14ac:dyDescent="0.2">
      <c r="A170" s="4">
        <v>50</v>
      </c>
      <c r="B170" s="4">
        <v>1</v>
      </c>
      <c r="C170" s="4">
        <v>0</v>
      </c>
      <c r="D170" s="4">
        <v>2</v>
      </c>
      <c r="E170" s="4">
        <v>0</v>
      </c>
      <c r="F170" s="4">
        <f>ROUND(F169,O170)</f>
        <v>82430.7</v>
      </c>
      <c r="G170" s="4" t="s">
        <v>303</v>
      </c>
      <c r="H170" s="4" t="s">
        <v>304</v>
      </c>
      <c r="I170" s="4"/>
      <c r="J170" s="4"/>
      <c r="K170" s="4">
        <v>212</v>
      </c>
      <c r="L170" s="4">
        <v>27</v>
      </c>
      <c r="M170" s="4">
        <v>0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06" x14ac:dyDescent="0.2">
      <c r="A171" s="4">
        <v>50</v>
      </c>
      <c r="B171" s="4">
        <v>0</v>
      </c>
      <c r="C171" s="4">
        <v>0</v>
      </c>
      <c r="D171" s="4">
        <v>2</v>
      </c>
      <c r="E171" s="4">
        <v>0</v>
      </c>
      <c r="F171" s="4">
        <f>ROUND(F170*0.18,O171)</f>
        <v>14837.53</v>
      </c>
      <c r="G171" s="4" t="s">
        <v>305</v>
      </c>
      <c r="H171" s="4" t="s">
        <v>306</v>
      </c>
      <c r="I171" s="4"/>
      <c r="J171" s="4"/>
      <c r="K171" s="4">
        <v>212</v>
      </c>
      <c r="L171" s="4">
        <v>28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06" x14ac:dyDescent="0.2">
      <c r="A172" s="4">
        <v>50</v>
      </c>
      <c r="B172" s="4">
        <v>0</v>
      </c>
      <c r="C172" s="4">
        <v>0</v>
      </c>
      <c r="D172" s="4">
        <v>2</v>
      </c>
      <c r="E172" s="4">
        <v>213</v>
      </c>
      <c r="F172" s="4">
        <f>ROUND(F170+F171,O172)</f>
        <v>97268.23</v>
      </c>
      <c r="G172" s="4" t="s">
        <v>307</v>
      </c>
      <c r="H172" s="4" t="s">
        <v>301</v>
      </c>
      <c r="I172" s="4"/>
      <c r="J172" s="4"/>
      <c r="K172" s="4">
        <v>212</v>
      </c>
      <c r="L172" s="4">
        <v>29</v>
      </c>
      <c r="M172" s="4">
        <v>3</v>
      </c>
      <c r="N172" s="4" t="s">
        <v>3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4" spans="1:206" x14ac:dyDescent="0.2">
      <c r="A174" s="1">
        <v>4</v>
      </c>
      <c r="B174" s="1">
        <v>1</v>
      </c>
      <c r="C174" s="1"/>
      <c r="D174" s="1">
        <f>ROW(A205)</f>
        <v>205</v>
      </c>
      <c r="E174" s="1"/>
      <c r="F174" s="1" t="s">
        <v>308</v>
      </c>
      <c r="G174" s="1" t="s">
        <v>411</v>
      </c>
      <c r="H174" s="1" t="s">
        <v>3</v>
      </c>
      <c r="I174" s="1">
        <v>0</v>
      </c>
      <c r="J174" s="1"/>
      <c r="K174" s="1">
        <v>-1</v>
      </c>
      <c r="L174" s="1"/>
      <c r="M174" s="1"/>
      <c r="N174" s="1"/>
      <c r="O174" s="1"/>
      <c r="P174" s="1"/>
      <c r="Q174" s="1"/>
      <c r="R174" s="1"/>
      <c r="S174" s="1"/>
      <c r="T174" s="1"/>
      <c r="U174" s="1" t="s">
        <v>3</v>
      </c>
      <c r="V174" s="1">
        <v>0</v>
      </c>
      <c r="W174" s="1"/>
      <c r="X174" s="1"/>
      <c r="Y174" s="1"/>
      <c r="Z174" s="1"/>
      <c r="AA174" s="1"/>
      <c r="AB174" s="1" t="s">
        <v>3</v>
      </c>
      <c r="AC174" s="1" t="s">
        <v>3</v>
      </c>
      <c r="AD174" s="1" t="s">
        <v>3</v>
      </c>
      <c r="AE174" s="1" t="s">
        <v>3</v>
      </c>
      <c r="AF174" s="1" t="s">
        <v>3</v>
      </c>
      <c r="AG174" s="1" t="s">
        <v>3</v>
      </c>
      <c r="AH174" s="1"/>
      <c r="AI174" s="1"/>
      <c r="AJ174" s="1"/>
      <c r="AK174" s="1"/>
      <c r="AL174" s="1"/>
      <c r="AM174" s="1"/>
      <c r="AN174" s="1"/>
      <c r="AO174" s="1"/>
      <c r="AP174" s="1" t="s">
        <v>3</v>
      </c>
      <c r="AQ174" s="1" t="s">
        <v>3</v>
      </c>
      <c r="AR174" s="1" t="s">
        <v>3</v>
      </c>
      <c r="AS174" s="1"/>
      <c r="AT174" s="1"/>
      <c r="AU174" s="1"/>
      <c r="AV174" s="1"/>
      <c r="AW174" s="1"/>
      <c r="AX174" s="1"/>
      <c r="AY174" s="1"/>
      <c r="AZ174" s="1" t="s">
        <v>3</v>
      </c>
      <c r="BA174" s="1"/>
      <c r="BB174" s="1" t="s">
        <v>3</v>
      </c>
      <c r="BC174" s="1" t="s">
        <v>3</v>
      </c>
      <c r="BD174" s="1" t="s">
        <v>3</v>
      </c>
      <c r="BE174" s="1" t="s">
        <v>3</v>
      </c>
      <c r="BF174" s="1" t="s">
        <v>3</v>
      </c>
      <c r="BG174" s="1" t="s">
        <v>3</v>
      </c>
      <c r="BH174" s="1" t="s">
        <v>3</v>
      </c>
      <c r="BI174" s="1" t="s">
        <v>3</v>
      </c>
      <c r="BJ174" s="1" t="s">
        <v>3</v>
      </c>
      <c r="BK174" s="1" t="s">
        <v>3</v>
      </c>
      <c r="BL174" s="1" t="s">
        <v>3</v>
      </c>
      <c r="BM174" s="1" t="s">
        <v>3</v>
      </c>
      <c r="BN174" s="1" t="s">
        <v>3</v>
      </c>
      <c r="BO174" s="1" t="s">
        <v>3</v>
      </c>
      <c r="BP174" s="1" t="s">
        <v>3</v>
      </c>
      <c r="BQ174" s="1"/>
      <c r="BR174" s="1"/>
      <c r="BS174" s="1"/>
      <c r="BT174" s="1"/>
      <c r="BU174" s="1"/>
      <c r="BV174" s="1"/>
      <c r="BW174" s="1"/>
      <c r="BX174" s="1">
        <v>0</v>
      </c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>
        <v>0</v>
      </c>
    </row>
    <row r="176" spans="1:206" x14ac:dyDescent="0.2">
      <c r="A176" s="2">
        <v>52</v>
      </c>
      <c r="B176" s="2">
        <f t="shared" ref="B176:G176" si="153">B205</f>
        <v>1</v>
      </c>
      <c r="C176" s="2">
        <f t="shared" si="153"/>
        <v>4</v>
      </c>
      <c r="D176" s="2">
        <f t="shared" si="153"/>
        <v>174</v>
      </c>
      <c r="E176" s="2">
        <f t="shared" si="153"/>
        <v>0</v>
      </c>
      <c r="F176" s="2" t="str">
        <f t="shared" si="153"/>
        <v>Новый раздел</v>
      </c>
      <c r="G176" s="2" t="str">
        <f t="shared" si="153"/>
        <v>3 Канализация</v>
      </c>
      <c r="H176" s="2"/>
      <c r="I176" s="2"/>
      <c r="J176" s="2"/>
      <c r="K176" s="2"/>
      <c r="L176" s="2"/>
      <c r="M176" s="2"/>
      <c r="N176" s="2"/>
      <c r="O176" s="2">
        <f t="shared" ref="O176:AT176" si="154">O205</f>
        <v>90301.4</v>
      </c>
      <c r="P176" s="2">
        <f t="shared" si="154"/>
        <v>80446.22</v>
      </c>
      <c r="Q176" s="2">
        <f t="shared" si="154"/>
        <v>375.49</v>
      </c>
      <c r="R176" s="2">
        <f t="shared" si="154"/>
        <v>94.43</v>
      </c>
      <c r="S176" s="2">
        <f t="shared" si="154"/>
        <v>9479.69</v>
      </c>
      <c r="T176" s="2">
        <f t="shared" si="154"/>
        <v>0</v>
      </c>
      <c r="U176" s="2">
        <f t="shared" si="154"/>
        <v>160.67139999999998</v>
      </c>
      <c r="V176" s="2">
        <f t="shared" si="154"/>
        <v>1.14995</v>
      </c>
      <c r="W176" s="2">
        <f t="shared" si="154"/>
        <v>0</v>
      </c>
      <c r="X176" s="2">
        <f t="shared" si="154"/>
        <v>10106.81</v>
      </c>
      <c r="Y176" s="2">
        <f t="shared" si="154"/>
        <v>6334.91</v>
      </c>
      <c r="Z176" s="2">
        <f t="shared" si="154"/>
        <v>0</v>
      </c>
      <c r="AA176" s="2">
        <f t="shared" si="154"/>
        <v>0</v>
      </c>
      <c r="AB176" s="2">
        <f t="shared" si="154"/>
        <v>90301.4</v>
      </c>
      <c r="AC176" s="2">
        <f t="shared" si="154"/>
        <v>80446.22</v>
      </c>
      <c r="AD176" s="2">
        <f t="shared" si="154"/>
        <v>375.49</v>
      </c>
      <c r="AE176" s="2">
        <f t="shared" si="154"/>
        <v>94.43</v>
      </c>
      <c r="AF176" s="2">
        <f t="shared" si="154"/>
        <v>9479.69</v>
      </c>
      <c r="AG176" s="2">
        <f t="shared" si="154"/>
        <v>0</v>
      </c>
      <c r="AH176" s="2">
        <f t="shared" si="154"/>
        <v>160.67139999999998</v>
      </c>
      <c r="AI176" s="2">
        <f t="shared" si="154"/>
        <v>1.14995</v>
      </c>
      <c r="AJ176" s="2">
        <f t="shared" si="154"/>
        <v>0</v>
      </c>
      <c r="AK176" s="2">
        <f t="shared" si="154"/>
        <v>10106.81</v>
      </c>
      <c r="AL176" s="2">
        <f t="shared" si="154"/>
        <v>6334.91</v>
      </c>
      <c r="AM176" s="2">
        <f t="shared" si="154"/>
        <v>0</v>
      </c>
      <c r="AN176" s="2">
        <f t="shared" si="154"/>
        <v>0</v>
      </c>
      <c r="AO176" s="2">
        <f t="shared" si="154"/>
        <v>0</v>
      </c>
      <c r="AP176" s="2">
        <f t="shared" si="154"/>
        <v>0</v>
      </c>
      <c r="AQ176" s="2">
        <f t="shared" si="154"/>
        <v>0</v>
      </c>
      <c r="AR176" s="2">
        <f t="shared" si="154"/>
        <v>106743.12</v>
      </c>
      <c r="AS176" s="2">
        <f t="shared" si="154"/>
        <v>106743.12</v>
      </c>
      <c r="AT176" s="2">
        <f t="shared" si="154"/>
        <v>0</v>
      </c>
      <c r="AU176" s="2">
        <f t="shared" ref="AU176:BZ176" si="155">AU205</f>
        <v>0</v>
      </c>
      <c r="AV176" s="2">
        <f t="shared" si="155"/>
        <v>80446.22</v>
      </c>
      <c r="AW176" s="2">
        <f t="shared" si="155"/>
        <v>80446.22</v>
      </c>
      <c r="AX176" s="2">
        <f t="shared" si="155"/>
        <v>0</v>
      </c>
      <c r="AY176" s="2">
        <f t="shared" si="155"/>
        <v>80446.22</v>
      </c>
      <c r="AZ176" s="2">
        <f t="shared" si="155"/>
        <v>0</v>
      </c>
      <c r="BA176" s="2">
        <f t="shared" si="155"/>
        <v>0</v>
      </c>
      <c r="BB176" s="2">
        <f t="shared" si="155"/>
        <v>0</v>
      </c>
      <c r="BC176" s="2">
        <f t="shared" si="155"/>
        <v>0</v>
      </c>
      <c r="BD176" s="2">
        <f t="shared" si="155"/>
        <v>0</v>
      </c>
      <c r="BE176" s="2">
        <f t="shared" si="155"/>
        <v>0</v>
      </c>
      <c r="BF176" s="2">
        <f t="shared" si="155"/>
        <v>0</v>
      </c>
      <c r="BG176" s="2">
        <f t="shared" si="155"/>
        <v>0</v>
      </c>
      <c r="BH176" s="2">
        <f t="shared" si="155"/>
        <v>0</v>
      </c>
      <c r="BI176" s="2">
        <f t="shared" si="155"/>
        <v>0</v>
      </c>
      <c r="BJ176" s="2">
        <f t="shared" si="155"/>
        <v>0</v>
      </c>
      <c r="BK176" s="2">
        <f t="shared" si="155"/>
        <v>0</v>
      </c>
      <c r="BL176" s="2">
        <f t="shared" si="155"/>
        <v>0</v>
      </c>
      <c r="BM176" s="2">
        <f t="shared" si="155"/>
        <v>0</v>
      </c>
      <c r="BN176" s="2">
        <f t="shared" si="155"/>
        <v>0</v>
      </c>
      <c r="BO176" s="2">
        <f t="shared" si="155"/>
        <v>0</v>
      </c>
      <c r="BP176" s="2">
        <f t="shared" si="155"/>
        <v>0</v>
      </c>
      <c r="BQ176" s="2">
        <f t="shared" si="155"/>
        <v>0</v>
      </c>
      <c r="BR176" s="2">
        <f t="shared" si="155"/>
        <v>0</v>
      </c>
      <c r="BS176" s="2">
        <f t="shared" si="155"/>
        <v>0</v>
      </c>
      <c r="BT176" s="2">
        <f t="shared" si="155"/>
        <v>0</v>
      </c>
      <c r="BU176" s="2">
        <f t="shared" si="155"/>
        <v>0</v>
      </c>
      <c r="BV176" s="2">
        <f t="shared" si="155"/>
        <v>0</v>
      </c>
      <c r="BW176" s="2">
        <f t="shared" si="155"/>
        <v>0</v>
      </c>
      <c r="BX176" s="2">
        <f t="shared" si="155"/>
        <v>0</v>
      </c>
      <c r="BY176" s="2">
        <f t="shared" si="155"/>
        <v>0</v>
      </c>
      <c r="BZ176" s="2">
        <f t="shared" si="155"/>
        <v>0</v>
      </c>
      <c r="CA176" s="2">
        <f t="shared" ref="CA176:DF176" si="156">CA205</f>
        <v>106743.12</v>
      </c>
      <c r="CB176" s="2">
        <f t="shared" si="156"/>
        <v>106743.12</v>
      </c>
      <c r="CC176" s="2">
        <f t="shared" si="156"/>
        <v>0</v>
      </c>
      <c r="CD176" s="2">
        <f t="shared" si="156"/>
        <v>0</v>
      </c>
      <c r="CE176" s="2">
        <f t="shared" si="156"/>
        <v>80446.22</v>
      </c>
      <c r="CF176" s="2">
        <f t="shared" si="156"/>
        <v>80446.22</v>
      </c>
      <c r="CG176" s="2">
        <f t="shared" si="156"/>
        <v>0</v>
      </c>
      <c r="CH176" s="2">
        <f t="shared" si="156"/>
        <v>80446.22</v>
      </c>
      <c r="CI176" s="2">
        <f t="shared" si="156"/>
        <v>0</v>
      </c>
      <c r="CJ176" s="2">
        <f t="shared" si="156"/>
        <v>0</v>
      </c>
      <c r="CK176" s="2">
        <f t="shared" si="156"/>
        <v>0</v>
      </c>
      <c r="CL176" s="2">
        <f t="shared" si="156"/>
        <v>0</v>
      </c>
      <c r="CM176" s="2">
        <f t="shared" si="156"/>
        <v>0</v>
      </c>
      <c r="CN176" s="2">
        <f t="shared" si="156"/>
        <v>0</v>
      </c>
      <c r="CO176" s="2">
        <f t="shared" si="156"/>
        <v>0</v>
      </c>
      <c r="CP176" s="2">
        <f t="shared" si="156"/>
        <v>0</v>
      </c>
      <c r="CQ176" s="2">
        <f t="shared" si="156"/>
        <v>0</v>
      </c>
      <c r="CR176" s="2">
        <f t="shared" si="156"/>
        <v>0</v>
      </c>
      <c r="CS176" s="2">
        <f t="shared" si="156"/>
        <v>0</v>
      </c>
      <c r="CT176" s="2">
        <f t="shared" si="156"/>
        <v>0</v>
      </c>
      <c r="CU176" s="2">
        <f t="shared" si="156"/>
        <v>0</v>
      </c>
      <c r="CV176" s="2">
        <f t="shared" si="156"/>
        <v>0</v>
      </c>
      <c r="CW176" s="2">
        <f t="shared" si="156"/>
        <v>0</v>
      </c>
      <c r="CX176" s="2">
        <f t="shared" si="156"/>
        <v>0</v>
      </c>
      <c r="CY176" s="2">
        <f t="shared" si="156"/>
        <v>0</v>
      </c>
      <c r="CZ176" s="2">
        <f t="shared" si="156"/>
        <v>0</v>
      </c>
      <c r="DA176" s="2">
        <f t="shared" si="156"/>
        <v>0</v>
      </c>
      <c r="DB176" s="2">
        <f t="shared" si="156"/>
        <v>0</v>
      </c>
      <c r="DC176" s="2">
        <f t="shared" si="156"/>
        <v>0</v>
      </c>
      <c r="DD176" s="2">
        <f t="shared" si="156"/>
        <v>0</v>
      </c>
      <c r="DE176" s="2">
        <f t="shared" si="156"/>
        <v>0</v>
      </c>
      <c r="DF176" s="2">
        <f t="shared" si="156"/>
        <v>0</v>
      </c>
      <c r="DG176" s="3">
        <f t="shared" ref="DG176:EL176" si="157">DG205</f>
        <v>0</v>
      </c>
      <c r="DH176" s="3">
        <f t="shared" si="157"/>
        <v>0</v>
      </c>
      <c r="DI176" s="3">
        <f t="shared" si="157"/>
        <v>0</v>
      </c>
      <c r="DJ176" s="3">
        <f t="shared" si="157"/>
        <v>0</v>
      </c>
      <c r="DK176" s="3">
        <f t="shared" si="157"/>
        <v>0</v>
      </c>
      <c r="DL176" s="3">
        <f t="shared" si="157"/>
        <v>0</v>
      </c>
      <c r="DM176" s="3">
        <f t="shared" si="157"/>
        <v>0</v>
      </c>
      <c r="DN176" s="3">
        <f t="shared" si="157"/>
        <v>0</v>
      </c>
      <c r="DO176" s="3">
        <f t="shared" si="157"/>
        <v>0</v>
      </c>
      <c r="DP176" s="3">
        <f t="shared" si="157"/>
        <v>0</v>
      </c>
      <c r="DQ176" s="3">
        <f t="shared" si="157"/>
        <v>0</v>
      </c>
      <c r="DR176" s="3">
        <f t="shared" si="157"/>
        <v>0</v>
      </c>
      <c r="DS176" s="3">
        <f t="shared" si="157"/>
        <v>0</v>
      </c>
      <c r="DT176" s="3">
        <f t="shared" si="157"/>
        <v>0</v>
      </c>
      <c r="DU176" s="3">
        <f t="shared" si="157"/>
        <v>0</v>
      </c>
      <c r="DV176" s="3">
        <f t="shared" si="157"/>
        <v>0</v>
      </c>
      <c r="DW176" s="3">
        <f t="shared" si="157"/>
        <v>0</v>
      </c>
      <c r="DX176" s="3">
        <f t="shared" si="157"/>
        <v>0</v>
      </c>
      <c r="DY176" s="3">
        <f t="shared" si="157"/>
        <v>0</v>
      </c>
      <c r="DZ176" s="3">
        <f t="shared" si="157"/>
        <v>0</v>
      </c>
      <c r="EA176" s="3">
        <f t="shared" si="157"/>
        <v>0</v>
      </c>
      <c r="EB176" s="3">
        <f t="shared" si="157"/>
        <v>0</v>
      </c>
      <c r="EC176" s="3">
        <f t="shared" si="157"/>
        <v>0</v>
      </c>
      <c r="ED176" s="3">
        <f t="shared" si="157"/>
        <v>0</v>
      </c>
      <c r="EE176" s="3">
        <f t="shared" si="157"/>
        <v>0</v>
      </c>
      <c r="EF176" s="3">
        <f t="shared" si="157"/>
        <v>0</v>
      </c>
      <c r="EG176" s="3">
        <f t="shared" si="157"/>
        <v>0</v>
      </c>
      <c r="EH176" s="3">
        <f t="shared" si="157"/>
        <v>0</v>
      </c>
      <c r="EI176" s="3">
        <f t="shared" si="157"/>
        <v>0</v>
      </c>
      <c r="EJ176" s="3">
        <f t="shared" si="157"/>
        <v>0</v>
      </c>
      <c r="EK176" s="3">
        <f t="shared" si="157"/>
        <v>0</v>
      </c>
      <c r="EL176" s="3">
        <f t="shared" si="157"/>
        <v>0</v>
      </c>
      <c r="EM176" s="3">
        <f t="shared" ref="EM176:FR176" si="158">EM205</f>
        <v>0</v>
      </c>
      <c r="EN176" s="3">
        <f t="shared" si="158"/>
        <v>0</v>
      </c>
      <c r="EO176" s="3">
        <f t="shared" si="158"/>
        <v>0</v>
      </c>
      <c r="EP176" s="3">
        <f t="shared" si="158"/>
        <v>0</v>
      </c>
      <c r="EQ176" s="3">
        <f t="shared" si="158"/>
        <v>0</v>
      </c>
      <c r="ER176" s="3">
        <f t="shared" si="158"/>
        <v>0</v>
      </c>
      <c r="ES176" s="3">
        <f t="shared" si="158"/>
        <v>0</v>
      </c>
      <c r="ET176" s="3">
        <f t="shared" si="158"/>
        <v>0</v>
      </c>
      <c r="EU176" s="3">
        <f t="shared" si="158"/>
        <v>0</v>
      </c>
      <c r="EV176" s="3">
        <f t="shared" si="158"/>
        <v>0</v>
      </c>
      <c r="EW176" s="3">
        <f t="shared" si="158"/>
        <v>0</v>
      </c>
      <c r="EX176" s="3">
        <f t="shared" si="158"/>
        <v>0</v>
      </c>
      <c r="EY176" s="3">
        <f t="shared" si="158"/>
        <v>0</v>
      </c>
      <c r="EZ176" s="3">
        <f t="shared" si="158"/>
        <v>0</v>
      </c>
      <c r="FA176" s="3">
        <f t="shared" si="158"/>
        <v>0</v>
      </c>
      <c r="FB176" s="3">
        <f t="shared" si="158"/>
        <v>0</v>
      </c>
      <c r="FC176" s="3">
        <f t="shared" si="158"/>
        <v>0</v>
      </c>
      <c r="FD176" s="3">
        <f t="shared" si="158"/>
        <v>0</v>
      </c>
      <c r="FE176" s="3">
        <f t="shared" si="158"/>
        <v>0</v>
      </c>
      <c r="FF176" s="3">
        <f t="shared" si="158"/>
        <v>0</v>
      </c>
      <c r="FG176" s="3">
        <f t="shared" si="158"/>
        <v>0</v>
      </c>
      <c r="FH176" s="3">
        <f t="shared" si="158"/>
        <v>0</v>
      </c>
      <c r="FI176" s="3">
        <f t="shared" si="158"/>
        <v>0</v>
      </c>
      <c r="FJ176" s="3">
        <f t="shared" si="158"/>
        <v>0</v>
      </c>
      <c r="FK176" s="3">
        <f t="shared" si="158"/>
        <v>0</v>
      </c>
      <c r="FL176" s="3">
        <f t="shared" si="158"/>
        <v>0</v>
      </c>
      <c r="FM176" s="3">
        <f t="shared" si="158"/>
        <v>0</v>
      </c>
      <c r="FN176" s="3">
        <f t="shared" si="158"/>
        <v>0</v>
      </c>
      <c r="FO176" s="3">
        <f t="shared" si="158"/>
        <v>0</v>
      </c>
      <c r="FP176" s="3">
        <f t="shared" si="158"/>
        <v>0</v>
      </c>
      <c r="FQ176" s="3">
        <f t="shared" si="158"/>
        <v>0</v>
      </c>
      <c r="FR176" s="3">
        <f t="shared" si="158"/>
        <v>0</v>
      </c>
      <c r="FS176" s="3">
        <f t="shared" ref="FS176:GX176" si="159">FS205</f>
        <v>0</v>
      </c>
      <c r="FT176" s="3">
        <f t="shared" si="159"/>
        <v>0</v>
      </c>
      <c r="FU176" s="3">
        <f t="shared" si="159"/>
        <v>0</v>
      </c>
      <c r="FV176" s="3">
        <f t="shared" si="159"/>
        <v>0</v>
      </c>
      <c r="FW176" s="3">
        <f t="shared" si="159"/>
        <v>0</v>
      </c>
      <c r="FX176" s="3">
        <f t="shared" si="159"/>
        <v>0</v>
      </c>
      <c r="FY176" s="3">
        <f t="shared" si="159"/>
        <v>0</v>
      </c>
      <c r="FZ176" s="3">
        <f t="shared" si="159"/>
        <v>0</v>
      </c>
      <c r="GA176" s="3">
        <f t="shared" si="159"/>
        <v>0</v>
      </c>
      <c r="GB176" s="3">
        <f t="shared" si="159"/>
        <v>0</v>
      </c>
      <c r="GC176" s="3">
        <f t="shared" si="159"/>
        <v>0</v>
      </c>
      <c r="GD176" s="3">
        <f t="shared" si="159"/>
        <v>0</v>
      </c>
      <c r="GE176" s="3">
        <f t="shared" si="159"/>
        <v>0</v>
      </c>
      <c r="GF176" s="3">
        <f t="shared" si="159"/>
        <v>0</v>
      </c>
      <c r="GG176" s="3">
        <f t="shared" si="159"/>
        <v>0</v>
      </c>
      <c r="GH176" s="3">
        <f t="shared" si="159"/>
        <v>0</v>
      </c>
      <c r="GI176" s="3">
        <f t="shared" si="159"/>
        <v>0</v>
      </c>
      <c r="GJ176" s="3">
        <f t="shared" si="159"/>
        <v>0</v>
      </c>
      <c r="GK176" s="3">
        <f t="shared" si="159"/>
        <v>0</v>
      </c>
      <c r="GL176" s="3">
        <f t="shared" si="159"/>
        <v>0</v>
      </c>
      <c r="GM176" s="3">
        <f t="shared" si="159"/>
        <v>0</v>
      </c>
      <c r="GN176" s="3">
        <f t="shared" si="159"/>
        <v>0</v>
      </c>
      <c r="GO176" s="3">
        <f t="shared" si="159"/>
        <v>0</v>
      </c>
      <c r="GP176" s="3">
        <f t="shared" si="159"/>
        <v>0</v>
      </c>
      <c r="GQ176" s="3">
        <f t="shared" si="159"/>
        <v>0</v>
      </c>
      <c r="GR176" s="3">
        <f t="shared" si="159"/>
        <v>0</v>
      </c>
      <c r="GS176" s="3">
        <f t="shared" si="159"/>
        <v>0</v>
      </c>
      <c r="GT176" s="3">
        <f t="shared" si="159"/>
        <v>0</v>
      </c>
      <c r="GU176" s="3">
        <f t="shared" si="159"/>
        <v>0</v>
      </c>
      <c r="GV176" s="3">
        <f t="shared" si="159"/>
        <v>0</v>
      </c>
      <c r="GW176" s="3">
        <f t="shared" si="159"/>
        <v>0</v>
      </c>
      <c r="GX176" s="3">
        <f t="shared" si="159"/>
        <v>0</v>
      </c>
    </row>
    <row r="178" spans="1:245" x14ac:dyDescent="0.2">
      <c r="A178">
        <v>17</v>
      </c>
      <c r="B178">
        <v>1</v>
      </c>
      <c r="C178">
        <f>ROW(SmtRes!A253)</f>
        <v>253</v>
      </c>
      <c r="D178">
        <f>ROW(EtalonRes!A265)</f>
        <v>265</v>
      </c>
      <c r="E178" t="s">
        <v>412</v>
      </c>
      <c r="F178" t="s">
        <v>413</v>
      </c>
      <c r="G178" t="s">
        <v>414</v>
      </c>
      <c r="H178" t="s">
        <v>30</v>
      </c>
      <c r="I178">
        <v>0.08</v>
      </c>
      <c r="J178">
        <v>0</v>
      </c>
      <c r="O178">
        <f t="shared" ref="O178:O203" si="160">ROUND(CP178,2)</f>
        <v>306.67</v>
      </c>
      <c r="P178">
        <f t="shared" ref="P178:P203" si="161">ROUND(CQ178*I178,2)</f>
        <v>0</v>
      </c>
      <c r="Q178">
        <f t="shared" ref="Q178:Q203" si="162">ROUND(CR178*I178,2)</f>
        <v>2.61</v>
      </c>
      <c r="R178">
        <f t="shared" ref="R178:R203" si="163">ROUND(CS178*I178,2)</f>
        <v>1.1299999999999999</v>
      </c>
      <c r="S178">
        <f t="shared" ref="S178:S203" si="164">ROUND(CT178*I178,2)</f>
        <v>304.06</v>
      </c>
      <c r="T178">
        <f t="shared" ref="T178:T203" si="165">ROUND(CU178*I178,2)</f>
        <v>0</v>
      </c>
      <c r="U178">
        <f t="shared" ref="U178:U203" si="166">CV178*I178</f>
        <v>5.5039999999999996</v>
      </c>
      <c r="V178">
        <f t="shared" ref="V178:V203" si="167">CW178*I178</f>
        <v>1.2800000000000001E-2</v>
      </c>
      <c r="W178">
        <f t="shared" ref="W178:W203" si="168">ROUND(CX178*I178,2)</f>
        <v>0</v>
      </c>
      <c r="X178">
        <f t="shared" ref="X178:X203" si="169">ROUND(CY178,2)</f>
        <v>225.84</v>
      </c>
      <c r="Y178">
        <f t="shared" ref="Y178:Y203" si="170">ROUND(CZ178,2)</f>
        <v>152.6</v>
      </c>
      <c r="AA178">
        <v>39083528</v>
      </c>
      <c r="AB178">
        <f t="shared" ref="AB178:AB203" si="171">ROUND((AC178+AD178+AF178),2)</f>
        <v>587.04999999999995</v>
      </c>
      <c r="AC178">
        <f>ROUND((ES178),2)</f>
        <v>0</v>
      </c>
      <c r="AD178">
        <f>ROUND((((ET178)-(EU178))+AE178),2)</f>
        <v>5</v>
      </c>
      <c r="AE178">
        <f t="shared" ref="AE178:AF180" si="172">ROUND((EU178),2)</f>
        <v>2.16</v>
      </c>
      <c r="AF178">
        <f t="shared" si="172"/>
        <v>582.04999999999995</v>
      </c>
      <c r="AG178">
        <f t="shared" ref="AG178:AG203" si="173">ROUND((AP178),2)</f>
        <v>0</v>
      </c>
      <c r="AH178">
        <f t="shared" ref="AH178:AI180" si="174">(EW178)</f>
        <v>68.8</v>
      </c>
      <c r="AI178">
        <f t="shared" si="174"/>
        <v>0.16</v>
      </c>
      <c r="AJ178">
        <f t="shared" ref="AJ178:AJ203" si="175">ROUND((AS178),2)</f>
        <v>0</v>
      </c>
      <c r="AK178">
        <v>587.04999999999995</v>
      </c>
      <c r="AL178">
        <v>0</v>
      </c>
      <c r="AM178">
        <v>5</v>
      </c>
      <c r="AN178">
        <v>2.16</v>
      </c>
      <c r="AO178">
        <v>582.04999999999995</v>
      </c>
      <c r="AP178">
        <v>0</v>
      </c>
      <c r="AQ178">
        <v>68.8</v>
      </c>
      <c r="AR178">
        <v>0.16</v>
      </c>
      <c r="AS178">
        <v>0</v>
      </c>
      <c r="AT178">
        <v>74</v>
      </c>
      <c r="AU178">
        <v>50</v>
      </c>
      <c r="AV178">
        <v>1</v>
      </c>
      <c r="AW178">
        <v>1</v>
      </c>
      <c r="AZ178">
        <v>6.53</v>
      </c>
      <c r="BA178">
        <v>6.53</v>
      </c>
      <c r="BB178">
        <v>6.53</v>
      </c>
      <c r="BC178">
        <v>6.53</v>
      </c>
      <c r="BD178" t="s">
        <v>3</v>
      </c>
      <c r="BE178" t="s">
        <v>3</v>
      </c>
      <c r="BF178" t="s">
        <v>3</v>
      </c>
      <c r="BG178" t="s">
        <v>3</v>
      </c>
      <c r="BH178">
        <v>0</v>
      </c>
      <c r="BI178">
        <v>1</v>
      </c>
      <c r="BJ178" t="s">
        <v>415</v>
      </c>
      <c r="BM178">
        <v>65001</v>
      </c>
      <c r="BN178">
        <v>0</v>
      </c>
      <c r="BO178" t="s">
        <v>3</v>
      </c>
      <c r="BP178">
        <v>0</v>
      </c>
      <c r="BQ178">
        <v>6</v>
      </c>
      <c r="BR178">
        <v>0</v>
      </c>
      <c r="BS178">
        <v>6.53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74</v>
      </c>
      <c r="CA178">
        <v>50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ref="CP178:CP203" si="176">(P178+Q178+S178)</f>
        <v>306.67</v>
      </c>
      <c r="CQ178">
        <f t="shared" ref="CQ178:CQ203" si="177">AC178*BC178</f>
        <v>0</v>
      </c>
      <c r="CR178">
        <f t="shared" ref="CR178:CR203" si="178">AD178*BB178</f>
        <v>32.65</v>
      </c>
      <c r="CS178">
        <f t="shared" ref="CS178:CS203" si="179">AE178*BS178</f>
        <v>14.104800000000001</v>
      </c>
      <c r="CT178">
        <f t="shared" ref="CT178:CT203" si="180">AF178*BA178</f>
        <v>3800.7864999999997</v>
      </c>
      <c r="CU178">
        <f t="shared" ref="CU178:CU203" si="181">AG178</f>
        <v>0</v>
      </c>
      <c r="CV178">
        <f t="shared" ref="CV178:CV203" si="182">AH178</f>
        <v>68.8</v>
      </c>
      <c r="CW178">
        <f t="shared" ref="CW178:CW203" si="183">AI178</f>
        <v>0.16</v>
      </c>
      <c r="CX178">
        <f t="shared" ref="CX178:CX203" si="184">AJ178</f>
        <v>0</v>
      </c>
      <c r="CY178">
        <f t="shared" ref="CY178:CY203" si="185">(((S178+R178)*AT178)/100)</f>
        <v>225.84060000000002</v>
      </c>
      <c r="CZ178">
        <f t="shared" ref="CZ178:CZ203" si="186">(((S178+R178)*AU178)/100)</f>
        <v>152.595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1003</v>
      </c>
      <c r="DV178" t="s">
        <v>30</v>
      </c>
      <c r="DW178" t="s">
        <v>30</v>
      </c>
      <c r="DX178">
        <v>100</v>
      </c>
      <c r="EE178">
        <v>39174590</v>
      </c>
      <c r="EF178">
        <v>6</v>
      </c>
      <c r="EG178" t="s">
        <v>32</v>
      </c>
      <c r="EH178">
        <v>0</v>
      </c>
      <c r="EI178" t="s">
        <v>3</v>
      </c>
      <c r="EJ178">
        <v>1</v>
      </c>
      <c r="EK178">
        <v>65001</v>
      </c>
      <c r="EL178" t="s">
        <v>315</v>
      </c>
      <c r="EM178" t="s">
        <v>316</v>
      </c>
      <c r="EO178" t="s">
        <v>3</v>
      </c>
      <c r="EQ178">
        <v>0</v>
      </c>
      <c r="ER178">
        <v>587.04999999999995</v>
      </c>
      <c r="ES178">
        <v>0</v>
      </c>
      <c r="ET178">
        <v>5</v>
      </c>
      <c r="EU178">
        <v>2.16</v>
      </c>
      <c r="EV178">
        <v>582.04999999999995</v>
      </c>
      <c r="EW178">
        <v>68.8</v>
      </c>
      <c r="EX178">
        <v>0.16</v>
      </c>
      <c r="EY178">
        <v>0</v>
      </c>
      <c r="FQ178">
        <v>0</v>
      </c>
      <c r="FR178">
        <f t="shared" ref="FR178:FR203" si="187">ROUND(IF(AND(BH178=3,BI178=3),P178,0),2)</f>
        <v>0</v>
      </c>
      <c r="FS178">
        <v>0</v>
      </c>
      <c r="FX178">
        <v>74</v>
      </c>
      <c r="FY178">
        <v>50</v>
      </c>
      <c r="GA178" t="s">
        <v>3</v>
      </c>
      <c r="GD178">
        <v>0</v>
      </c>
      <c r="GF178">
        <v>786114150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ref="GL178:GL203" si="188">ROUND(IF(AND(BH178=3,BI178=3,FS178&lt;&gt;0),P178,0),2)</f>
        <v>0</v>
      </c>
      <c r="GM178">
        <f t="shared" ref="GM178:GM203" si="189">ROUND(O178+X178+Y178+GK178,2)+GX178</f>
        <v>685.11</v>
      </c>
      <c r="GN178">
        <f t="shared" ref="GN178:GN203" si="190">IF(OR(BI178=0,BI178=1),ROUND(O178+X178+Y178+GK178,2),0)</f>
        <v>685.11</v>
      </c>
      <c r="GO178">
        <f t="shared" ref="GO178:GO203" si="191">IF(BI178=2,ROUND(O178+X178+Y178+GK178,2),0)</f>
        <v>0</v>
      </c>
      <c r="GP178">
        <f t="shared" ref="GP178:GP203" si="192">IF(BI178=4,ROUND(O178+X178+Y178+GK178,2)+GX178,0)</f>
        <v>0</v>
      </c>
      <c r="GR178">
        <v>0</v>
      </c>
      <c r="GS178">
        <v>3</v>
      </c>
      <c r="GT178">
        <v>0</v>
      </c>
      <c r="GU178" t="s">
        <v>3</v>
      </c>
      <c r="GV178">
        <f t="shared" ref="GV178:GV203" si="193">ROUND(GT178,2)</f>
        <v>0</v>
      </c>
      <c r="GW178">
        <v>1</v>
      </c>
      <c r="GX178">
        <f t="shared" ref="GX178:GX203" si="194">ROUND(GV178*GW178*I178,2)</f>
        <v>0</v>
      </c>
      <c r="HA178">
        <v>0</v>
      </c>
      <c r="HB178"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ROW(SmtRes!A256)</f>
        <v>256</v>
      </c>
      <c r="D179">
        <f>ROW(EtalonRes!A269)</f>
        <v>269</v>
      </c>
      <c r="E179" t="s">
        <v>416</v>
      </c>
      <c r="F179" t="s">
        <v>417</v>
      </c>
      <c r="G179" t="s">
        <v>418</v>
      </c>
      <c r="H179" t="s">
        <v>30</v>
      </c>
      <c r="I179">
        <v>0.34</v>
      </c>
      <c r="J179">
        <v>0</v>
      </c>
      <c r="O179">
        <f t="shared" si="160"/>
        <v>1624.39</v>
      </c>
      <c r="P179">
        <f t="shared" si="161"/>
        <v>0</v>
      </c>
      <c r="Q179">
        <f t="shared" si="162"/>
        <v>22.2</v>
      </c>
      <c r="R179">
        <f t="shared" si="163"/>
        <v>9.59</v>
      </c>
      <c r="S179">
        <f t="shared" si="164"/>
        <v>1602.19</v>
      </c>
      <c r="T179">
        <f t="shared" si="165"/>
        <v>0</v>
      </c>
      <c r="U179">
        <f t="shared" si="166"/>
        <v>29.002000000000002</v>
      </c>
      <c r="V179">
        <f t="shared" si="167"/>
        <v>0.10880000000000001</v>
      </c>
      <c r="W179">
        <f t="shared" si="168"/>
        <v>0</v>
      </c>
      <c r="X179">
        <f t="shared" si="169"/>
        <v>1192.72</v>
      </c>
      <c r="Y179">
        <f t="shared" si="170"/>
        <v>805.89</v>
      </c>
      <c r="AA179">
        <v>39083528</v>
      </c>
      <c r="AB179">
        <f t="shared" si="171"/>
        <v>731.64</v>
      </c>
      <c r="AC179">
        <f>ROUND((ES179),2)</f>
        <v>0</v>
      </c>
      <c r="AD179">
        <f>ROUND((((ET179)-(EU179))+AE179),2)</f>
        <v>10</v>
      </c>
      <c r="AE179">
        <f t="shared" si="172"/>
        <v>4.32</v>
      </c>
      <c r="AF179">
        <f t="shared" si="172"/>
        <v>721.64</v>
      </c>
      <c r="AG179">
        <f t="shared" si="173"/>
        <v>0</v>
      </c>
      <c r="AH179">
        <f t="shared" si="174"/>
        <v>85.3</v>
      </c>
      <c r="AI179">
        <f t="shared" si="174"/>
        <v>0.32</v>
      </c>
      <c r="AJ179">
        <f t="shared" si="175"/>
        <v>0</v>
      </c>
      <c r="AK179">
        <v>731.64</v>
      </c>
      <c r="AL179">
        <v>0</v>
      </c>
      <c r="AM179">
        <v>10</v>
      </c>
      <c r="AN179">
        <v>4.32</v>
      </c>
      <c r="AO179">
        <v>721.64</v>
      </c>
      <c r="AP179">
        <v>0</v>
      </c>
      <c r="AQ179">
        <v>85.3</v>
      </c>
      <c r="AR179">
        <v>0.32</v>
      </c>
      <c r="AS179">
        <v>0</v>
      </c>
      <c r="AT179">
        <v>74</v>
      </c>
      <c r="AU179">
        <v>50</v>
      </c>
      <c r="AV179">
        <v>1</v>
      </c>
      <c r="AW179">
        <v>1</v>
      </c>
      <c r="AZ179">
        <v>6.53</v>
      </c>
      <c r="BA179">
        <v>6.53</v>
      </c>
      <c r="BB179">
        <v>6.53</v>
      </c>
      <c r="BC179">
        <v>6.53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1</v>
      </c>
      <c r="BJ179" t="s">
        <v>419</v>
      </c>
      <c r="BM179">
        <v>65001</v>
      </c>
      <c r="BN179">
        <v>0</v>
      </c>
      <c r="BO179" t="s">
        <v>3</v>
      </c>
      <c r="BP179">
        <v>0</v>
      </c>
      <c r="BQ179">
        <v>6</v>
      </c>
      <c r="BR179">
        <v>0</v>
      </c>
      <c r="BS179">
        <v>6.53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74</v>
      </c>
      <c r="CA179">
        <v>50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76"/>
        <v>1624.39</v>
      </c>
      <c r="CQ179">
        <f t="shared" si="177"/>
        <v>0</v>
      </c>
      <c r="CR179">
        <f t="shared" si="178"/>
        <v>65.3</v>
      </c>
      <c r="CS179">
        <f t="shared" si="179"/>
        <v>28.209600000000002</v>
      </c>
      <c r="CT179">
        <f t="shared" si="180"/>
        <v>4712.3091999999997</v>
      </c>
      <c r="CU179">
        <f t="shared" si="181"/>
        <v>0</v>
      </c>
      <c r="CV179">
        <f t="shared" si="182"/>
        <v>85.3</v>
      </c>
      <c r="CW179">
        <f t="shared" si="183"/>
        <v>0.32</v>
      </c>
      <c r="CX179">
        <f t="shared" si="184"/>
        <v>0</v>
      </c>
      <c r="CY179">
        <f t="shared" si="185"/>
        <v>1192.7172</v>
      </c>
      <c r="CZ179">
        <f t="shared" si="186"/>
        <v>805.89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30</v>
      </c>
      <c r="DW179" t="s">
        <v>30</v>
      </c>
      <c r="DX179">
        <v>100</v>
      </c>
      <c r="EE179">
        <v>39174590</v>
      </c>
      <c r="EF179">
        <v>6</v>
      </c>
      <c r="EG179" t="s">
        <v>32</v>
      </c>
      <c r="EH179">
        <v>0</v>
      </c>
      <c r="EI179" t="s">
        <v>3</v>
      </c>
      <c r="EJ179">
        <v>1</v>
      </c>
      <c r="EK179">
        <v>65001</v>
      </c>
      <c r="EL179" t="s">
        <v>315</v>
      </c>
      <c r="EM179" t="s">
        <v>316</v>
      </c>
      <c r="EO179" t="s">
        <v>3</v>
      </c>
      <c r="EQ179">
        <v>0</v>
      </c>
      <c r="ER179">
        <v>731.64</v>
      </c>
      <c r="ES179">
        <v>0</v>
      </c>
      <c r="ET179">
        <v>10</v>
      </c>
      <c r="EU179">
        <v>4.32</v>
      </c>
      <c r="EV179">
        <v>721.64</v>
      </c>
      <c r="EW179">
        <v>85.3</v>
      </c>
      <c r="EX179">
        <v>0.32</v>
      </c>
      <c r="EY179">
        <v>0</v>
      </c>
      <c r="FQ179">
        <v>0</v>
      </c>
      <c r="FR179">
        <f t="shared" si="187"/>
        <v>0</v>
      </c>
      <c r="FS179">
        <v>0</v>
      </c>
      <c r="FX179">
        <v>74</v>
      </c>
      <c r="FY179">
        <v>50</v>
      </c>
      <c r="GA179" t="s">
        <v>3</v>
      </c>
      <c r="GD179">
        <v>0</v>
      </c>
      <c r="GF179">
        <v>226447820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88"/>
        <v>0</v>
      </c>
      <c r="GM179">
        <f t="shared" si="189"/>
        <v>3623</v>
      </c>
      <c r="GN179">
        <f t="shared" si="190"/>
        <v>3623</v>
      </c>
      <c r="GO179">
        <f t="shared" si="191"/>
        <v>0</v>
      </c>
      <c r="GP179">
        <f t="shared" si="192"/>
        <v>0</v>
      </c>
      <c r="GR179">
        <v>0</v>
      </c>
      <c r="GS179">
        <v>3</v>
      </c>
      <c r="GT179">
        <v>0</v>
      </c>
      <c r="GU179" t="s">
        <v>3</v>
      </c>
      <c r="GV179">
        <f t="shared" si="193"/>
        <v>0</v>
      </c>
      <c r="GW179">
        <v>1</v>
      </c>
      <c r="GX179">
        <f t="shared" si="194"/>
        <v>0</v>
      </c>
      <c r="HA179">
        <v>0</v>
      </c>
      <c r="HB179">
        <v>0</v>
      </c>
      <c r="IK179">
        <v>0</v>
      </c>
    </row>
    <row r="180" spans="1:245" x14ac:dyDescent="0.2">
      <c r="A180">
        <v>17</v>
      </c>
      <c r="B180">
        <v>1</v>
      </c>
      <c r="C180">
        <f>ROW(SmtRes!A259)</f>
        <v>259</v>
      </c>
      <c r="D180">
        <f>ROW(EtalonRes!A273)</f>
        <v>273</v>
      </c>
      <c r="E180" t="s">
        <v>420</v>
      </c>
      <c r="F180" t="s">
        <v>421</v>
      </c>
      <c r="G180" t="s">
        <v>422</v>
      </c>
      <c r="H180" t="s">
        <v>329</v>
      </c>
      <c r="I180">
        <v>0.08</v>
      </c>
      <c r="J180">
        <v>0</v>
      </c>
      <c r="O180">
        <f t="shared" si="160"/>
        <v>289.22000000000003</v>
      </c>
      <c r="P180">
        <f t="shared" si="161"/>
        <v>0</v>
      </c>
      <c r="Q180">
        <f t="shared" si="162"/>
        <v>4.74</v>
      </c>
      <c r="R180">
        <f t="shared" si="163"/>
        <v>2.0499999999999998</v>
      </c>
      <c r="S180">
        <f t="shared" si="164"/>
        <v>284.48</v>
      </c>
      <c r="T180">
        <f t="shared" si="165"/>
        <v>0</v>
      </c>
      <c r="U180">
        <f t="shared" si="166"/>
        <v>5.1072000000000006</v>
      </c>
      <c r="V180">
        <f t="shared" si="167"/>
        <v>2.3199999999999998E-2</v>
      </c>
      <c r="W180">
        <f t="shared" si="168"/>
        <v>0</v>
      </c>
      <c r="X180">
        <f t="shared" si="169"/>
        <v>212.03</v>
      </c>
      <c r="Y180">
        <f t="shared" si="170"/>
        <v>143.27000000000001</v>
      </c>
      <c r="AA180">
        <v>39083528</v>
      </c>
      <c r="AB180">
        <f t="shared" si="171"/>
        <v>553.63</v>
      </c>
      <c r="AC180">
        <f>ROUND((ES180),2)</f>
        <v>0</v>
      </c>
      <c r="AD180">
        <f>ROUND((((ET180)-(EU180))+AE180),2)</f>
        <v>9.07</v>
      </c>
      <c r="AE180">
        <f t="shared" si="172"/>
        <v>3.92</v>
      </c>
      <c r="AF180">
        <f t="shared" si="172"/>
        <v>544.55999999999995</v>
      </c>
      <c r="AG180">
        <f t="shared" si="173"/>
        <v>0</v>
      </c>
      <c r="AH180">
        <f t="shared" si="174"/>
        <v>63.84</v>
      </c>
      <c r="AI180">
        <f t="shared" si="174"/>
        <v>0.28999999999999998</v>
      </c>
      <c r="AJ180">
        <f t="shared" si="175"/>
        <v>0</v>
      </c>
      <c r="AK180">
        <v>553.63</v>
      </c>
      <c r="AL180">
        <v>0</v>
      </c>
      <c r="AM180">
        <v>9.07</v>
      </c>
      <c r="AN180">
        <v>3.92</v>
      </c>
      <c r="AO180">
        <v>544.55999999999995</v>
      </c>
      <c r="AP180">
        <v>0</v>
      </c>
      <c r="AQ180">
        <v>63.84</v>
      </c>
      <c r="AR180">
        <v>0.28999999999999998</v>
      </c>
      <c r="AS180">
        <v>0</v>
      </c>
      <c r="AT180">
        <v>74</v>
      </c>
      <c r="AU180">
        <v>50</v>
      </c>
      <c r="AV180">
        <v>1</v>
      </c>
      <c r="AW180">
        <v>1</v>
      </c>
      <c r="AZ180">
        <v>6.53</v>
      </c>
      <c r="BA180">
        <v>6.53</v>
      </c>
      <c r="BB180">
        <v>6.53</v>
      </c>
      <c r="BC180">
        <v>6.53</v>
      </c>
      <c r="BD180" t="s">
        <v>3</v>
      </c>
      <c r="BE180" t="s">
        <v>3</v>
      </c>
      <c r="BF180" t="s">
        <v>3</v>
      </c>
      <c r="BG180" t="s">
        <v>3</v>
      </c>
      <c r="BH180">
        <v>0</v>
      </c>
      <c r="BI180">
        <v>1</v>
      </c>
      <c r="BJ180" t="s">
        <v>423</v>
      </c>
      <c r="BM180">
        <v>65001</v>
      </c>
      <c r="BN180">
        <v>0</v>
      </c>
      <c r="BO180" t="s">
        <v>3</v>
      </c>
      <c r="BP180">
        <v>0</v>
      </c>
      <c r="BQ180">
        <v>6</v>
      </c>
      <c r="BR180">
        <v>0</v>
      </c>
      <c r="BS180">
        <v>6.53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74</v>
      </c>
      <c r="CA180">
        <v>50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76"/>
        <v>289.22000000000003</v>
      </c>
      <c r="CQ180">
        <f t="shared" si="177"/>
        <v>0</v>
      </c>
      <c r="CR180">
        <f t="shared" si="178"/>
        <v>59.227100000000007</v>
      </c>
      <c r="CS180">
        <f t="shared" si="179"/>
        <v>25.5976</v>
      </c>
      <c r="CT180">
        <f t="shared" si="180"/>
        <v>3555.9767999999999</v>
      </c>
      <c r="CU180">
        <f t="shared" si="181"/>
        <v>0</v>
      </c>
      <c r="CV180">
        <f t="shared" si="182"/>
        <v>63.84</v>
      </c>
      <c r="CW180">
        <f t="shared" si="183"/>
        <v>0.28999999999999998</v>
      </c>
      <c r="CX180">
        <f t="shared" si="184"/>
        <v>0</v>
      </c>
      <c r="CY180">
        <f t="shared" si="185"/>
        <v>212.03220000000002</v>
      </c>
      <c r="CZ180">
        <f t="shared" si="186"/>
        <v>143.26500000000001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329</v>
      </c>
      <c r="DW180" t="s">
        <v>329</v>
      </c>
      <c r="DX180">
        <v>1</v>
      </c>
      <c r="EE180">
        <v>39174590</v>
      </c>
      <c r="EF180">
        <v>6</v>
      </c>
      <c r="EG180" t="s">
        <v>32</v>
      </c>
      <c r="EH180">
        <v>0</v>
      </c>
      <c r="EI180" t="s">
        <v>3</v>
      </c>
      <c r="EJ180">
        <v>1</v>
      </c>
      <c r="EK180">
        <v>65001</v>
      </c>
      <c r="EL180" t="s">
        <v>315</v>
      </c>
      <c r="EM180" t="s">
        <v>316</v>
      </c>
      <c r="EO180" t="s">
        <v>3</v>
      </c>
      <c r="EQ180">
        <v>0</v>
      </c>
      <c r="ER180">
        <v>553.63</v>
      </c>
      <c r="ES180">
        <v>0</v>
      </c>
      <c r="ET180">
        <v>9.07</v>
      </c>
      <c r="EU180">
        <v>3.92</v>
      </c>
      <c r="EV180">
        <v>544.55999999999995</v>
      </c>
      <c r="EW180">
        <v>63.84</v>
      </c>
      <c r="EX180">
        <v>0.28999999999999998</v>
      </c>
      <c r="EY180">
        <v>0</v>
      </c>
      <c r="FQ180">
        <v>0</v>
      </c>
      <c r="FR180">
        <f t="shared" si="187"/>
        <v>0</v>
      </c>
      <c r="FS180">
        <v>0</v>
      </c>
      <c r="FX180">
        <v>74</v>
      </c>
      <c r="FY180">
        <v>50</v>
      </c>
      <c r="GA180" t="s">
        <v>3</v>
      </c>
      <c r="GD180">
        <v>0</v>
      </c>
      <c r="GF180">
        <v>-1948414181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88"/>
        <v>0</v>
      </c>
      <c r="GM180">
        <f t="shared" si="189"/>
        <v>644.52</v>
      </c>
      <c r="GN180">
        <f t="shared" si="190"/>
        <v>644.52</v>
      </c>
      <c r="GO180">
        <f t="shared" si="191"/>
        <v>0</v>
      </c>
      <c r="GP180">
        <f t="shared" si="192"/>
        <v>0</v>
      </c>
      <c r="GR180">
        <v>0</v>
      </c>
      <c r="GS180">
        <v>3</v>
      </c>
      <c r="GT180">
        <v>0</v>
      </c>
      <c r="GU180" t="s">
        <v>3</v>
      </c>
      <c r="GV180">
        <f t="shared" si="193"/>
        <v>0</v>
      </c>
      <c r="GW180">
        <v>1</v>
      </c>
      <c r="GX180">
        <f t="shared" si="194"/>
        <v>0</v>
      </c>
      <c r="HA180">
        <v>0</v>
      </c>
      <c r="HB180"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ROW(SmtRes!A265)</f>
        <v>265</v>
      </c>
      <c r="D181">
        <f>ROW(EtalonRes!A280)</f>
        <v>280</v>
      </c>
      <c r="E181" t="s">
        <v>424</v>
      </c>
      <c r="F181" t="s">
        <v>425</v>
      </c>
      <c r="G181" t="s">
        <v>426</v>
      </c>
      <c r="H181" t="s">
        <v>365</v>
      </c>
      <c r="I181">
        <v>0.2</v>
      </c>
      <c r="J181">
        <v>0</v>
      </c>
      <c r="O181">
        <f t="shared" si="160"/>
        <v>29.36</v>
      </c>
      <c r="P181">
        <f t="shared" si="161"/>
        <v>0</v>
      </c>
      <c r="Q181">
        <f t="shared" si="162"/>
        <v>3.93</v>
      </c>
      <c r="R181">
        <f t="shared" si="163"/>
        <v>0.82</v>
      </c>
      <c r="S181">
        <f t="shared" si="164"/>
        <v>25.43</v>
      </c>
      <c r="T181">
        <f t="shared" si="165"/>
        <v>0</v>
      </c>
      <c r="U181">
        <f t="shared" si="166"/>
        <v>0.40480000000000005</v>
      </c>
      <c r="V181">
        <f t="shared" si="167"/>
        <v>1.0400000000000001E-2</v>
      </c>
      <c r="W181">
        <f t="shared" si="168"/>
        <v>0</v>
      </c>
      <c r="X181">
        <f t="shared" si="169"/>
        <v>30.19</v>
      </c>
      <c r="Y181">
        <f t="shared" si="170"/>
        <v>18.64</v>
      </c>
      <c r="AA181">
        <v>39083528</v>
      </c>
      <c r="AB181">
        <f t="shared" si="171"/>
        <v>22.48</v>
      </c>
      <c r="AC181">
        <f>ROUND(((ES181*0)),2)</f>
        <v>0</v>
      </c>
      <c r="AD181">
        <f>ROUND(((((ET181*0.4))-((EU181*0.4)))+AE181),2)</f>
        <v>3.01</v>
      </c>
      <c r="AE181">
        <f>ROUND(((EU181*0.4)),2)</f>
        <v>0.63</v>
      </c>
      <c r="AF181">
        <f>ROUND(((EV181*0.4)),2)</f>
        <v>19.47</v>
      </c>
      <c r="AG181">
        <f t="shared" si="173"/>
        <v>0</v>
      </c>
      <c r="AH181">
        <f>((EW181*0.4))</f>
        <v>2.024</v>
      </c>
      <c r="AI181">
        <f>((EX181*0.4))</f>
        <v>5.2000000000000005E-2</v>
      </c>
      <c r="AJ181">
        <f t="shared" si="175"/>
        <v>0</v>
      </c>
      <c r="AK181">
        <v>80.88</v>
      </c>
      <c r="AL181">
        <v>24.69</v>
      </c>
      <c r="AM181">
        <v>7.51</v>
      </c>
      <c r="AN181">
        <v>1.57</v>
      </c>
      <c r="AO181">
        <v>48.68</v>
      </c>
      <c r="AP181">
        <v>0</v>
      </c>
      <c r="AQ181">
        <v>5.0599999999999996</v>
      </c>
      <c r="AR181">
        <v>0.13</v>
      </c>
      <c r="AS181">
        <v>0</v>
      </c>
      <c r="AT181">
        <v>115</v>
      </c>
      <c r="AU181">
        <v>71</v>
      </c>
      <c r="AV181">
        <v>1</v>
      </c>
      <c r="AW181">
        <v>1</v>
      </c>
      <c r="AZ181">
        <v>6.53</v>
      </c>
      <c r="BA181">
        <v>6.53</v>
      </c>
      <c r="BB181">
        <v>6.53</v>
      </c>
      <c r="BC181">
        <v>6.53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1</v>
      </c>
      <c r="BJ181" t="s">
        <v>427</v>
      </c>
      <c r="BM181">
        <v>17001</v>
      </c>
      <c r="BN181">
        <v>0</v>
      </c>
      <c r="BO181" t="s">
        <v>3</v>
      </c>
      <c r="BP181">
        <v>0</v>
      </c>
      <c r="BQ181">
        <v>2</v>
      </c>
      <c r="BR181">
        <v>0</v>
      </c>
      <c r="BS181">
        <v>6.53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128</v>
      </c>
      <c r="CA181">
        <v>83</v>
      </c>
      <c r="CF181">
        <v>0</v>
      </c>
      <c r="CG181">
        <v>0</v>
      </c>
      <c r="CM181">
        <v>0</v>
      </c>
      <c r="CN181" t="s">
        <v>321</v>
      </c>
      <c r="CO181">
        <v>0</v>
      </c>
      <c r="CP181">
        <f t="shared" si="176"/>
        <v>29.36</v>
      </c>
      <c r="CQ181">
        <f t="shared" si="177"/>
        <v>0</v>
      </c>
      <c r="CR181">
        <f t="shared" si="178"/>
        <v>19.6553</v>
      </c>
      <c r="CS181">
        <f t="shared" si="179"/>
        <v>4.1139000000000001</v>
      </c>
      <c r="CT181">
        <f t="shared" si="180"/>
        <v>127.1391</v>
      </c>
      <c r="CU181">
        <f t="shared" si="181"/>
        <v>0</v>
      </c>
      <c r="CV181">
        <f t="shared" si="182"/>
        <v>2.024</v>
      </c>
      <c r="CW181">
        <f t="shared" si="183"/>
        <v>5.2000000000000005E-2</v>
      </c>
      <c r="CX181">
        <f t="shared" si="184"/>
        <v>0</v>
      </c>
      <c r="CY181">
        <f t="shared" si="185"/>
        <v>30.1875</v>
      </c>
      <c r="CZ181">
        <f t="shared" si="186"/>
        <v>18.637499999999999</v>
      </c>
      <c r="DC181" t="s">
        <v>3</v>
      </c>
      <c r="DD181" t="s">
        <v>314</v>
      </c>
      <c r="DE181" t="s">
        <v>322</v>
      </c>
      <c r="DF181" t="s">
        <v>322</v>
      </c>
      <c r="DG181" t="s">
        <v>322</v>
      </c>
      <c r="DH181" t="s">
        <v>3</v>
      </c>
      <c r="DI181" t="s">
        <v>322</v>
      </c>
      <c r="DJ181" t="s">
        <v>322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1013</v>
      </c>
      <c r="DV181" t="s">
        <v>365</v>
      </c>
      <c r="DW181" t="s">
        <v>365</v>
      </c>
      <c r="DX181">
        <v>1</v>
      </c>
      <c r="EE181">
        <v>39174531</v>
      </c>
      <c r="EF181">
        <v>2</v>
      </c>
      <c r="EG181" t="s">
        <v>18</v>
      </c>
      <c r="EH181">
        <v>0</v>
      </c>
      <c r="EI181" t="s">
        <v>3</v>
      </c>
      <c r="EJ181">
        <v>1</v>
      </c>
      <c r="EK181">
        <v>17001</v>
      </c>
      <c r="EL181" t="s">
        <v>245</v>
      </c>
      <c r="EM181" t="s">
        <v>246</v>
      </c>
      <c r="EO181" t="s">
        <v>325</v>
      </c>
      <c r="EQ181">
        <v>0</v>
      </c>
      <c r="ER181">
        <v>80.88</v>
      </c>
      <c r="ES181">
        <v>24.69</v>
      </c>
      <c r="ET181">
        <v>7.51</v>
      </c>
      <c r="EU181">
        <v>1.57</v>
      </c>
      <c r="EV181">
        <v>48.68</v>
      </c>
      <c r="EW181">
        <v>5.0599999999999996</v>
      </c>
      <c r="EX181">
        <v>0.13</v>
      </c>
      <c r="EY181">
        <v>0</v>
      </c>
      <c r="FQ181">
        <v>0</v>
      </c>
      <c r="FR181">
        <f t="shared" si="187"/>
        <v>0</v>
      </c>
      <c r="FS181">
        <v>0</v>
      </c>
      <c r="FT181" t="s">
        <v>21</v>
      </c>
      <c r="FU181" t="s">
        <v>22</v>
      </c>
      <c r="FX181">
        <v>115.2</v>
      </c>
      <c r="FY181">
        <v>70.55</v>
      </c>
      <c r="GA181" t="s">
        <v>3</v>
      </c>
      <c r="GD181">
        <v>0</v>
      </c>
      <c r="GF181">
        <v>465612368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88"/>
        <v>0</v>
      </c>
      <c r="GM181">
        <f t="shared" si="189"/>
        <v>78.19</v>
      </c>
      <c r="GN181">
        <f t="shared" si="190"/>
        <v>78.19</v>
      </c>
      <c r="GO181">
        <f t="shared" si="191"/>
        <v>0</v>
      </c>
      <c r="GP181">
        <f t="shared" si="192"/>
        <v>0</v>
      </c>
      <c r="GR181">
        <v>0</v>
      </c>
      <c r="GS181">
        <v>3</v>
      </c>
      <c r="GT181">
        <v>0</v>
      </c>
      <c r="GU181" t="s">
        <v>3</v>
      </c>
      <c r="GV181">
        <f t="shared" si="193"/>
        <v>0</v>
      </c>
      <c r="GW181">
        <v>1</v>
      </c>
      <c r="GX181">
        <f t="shared" si="194"/>
        <v>0</v>
      </c>
      <c r="HA181">
        <v>0</v>
      </c>
      <c r="HB181">
        <v>0</v>
      </c>
      <c r="IK181">
        <v>0</v>
      </c>
    </row>
    <row r="182" spans="1:245" x14ac:dyDescent="0.2">
      <c r="A182">
        <v>17</v>
      </c>
      <c r="B182">
        <v>1</v>
      </c>
      <c r="C182">
        <f>ROW(SmtRes!A279)</f>
        <v>279</v>
      </c>
      <c r="D182">
        <f>ROW(EtalonRes!A295)</f>
        <v>295</v>
      </c>
      <c r="E182" t="s">
        <v>428</v>
      </c>
      <c r="F182" t="s">
        <v>429</v>
      </c>
      <c r="G182" t="s">
        <v>430</v>
      </c>
      <c r="H182" t="s">
        <v>365</v>
      </c>
      <c r="I182">
        <v>0.6</v>
      </c>
      <c r="J182">
        <v>0</v>
      </c>
      <c r="O182">
        <f t="shared" si="160"/>
        <v>1981.29</v>
      </c>
      <c r="P182">
        <f t="shared" si="161"/>
        <v>750.96</v>
      </c>
      <c r="Q182">
        <f t="shared" si="162"/>
        <v>174.51</v>
      </c>
      <c r="R182">
        <f t="shared" si="163"/>
        <v>43.29</v>
      </c>
      <c r="S182">
        <f t="shared" si="164"/>
        <v>1055.82</v>
      </c>
      <c r="T182">
        <f t="shared" si="165"/>
        <v>0</v>
      </c>
      <c r="U182">
        <f t="shared" si="166"/>
        <v>17.0016</v>
      </c>
      <c r="V182">
        <f t="shared" si="167"/>
        <v>0.53249999999999997</v>
      </c>
      <c r="W182">
        <f t="shared" si="168"/>
        <v>0</v>
      </c>
      <c r="X182">
        <f t="shared" si="169"/>
        <v>1263.98</v>
      </c>
      <c r="Y182">
        <f t="shared" si="170"/>
        <v>780.37</v>
      </c>
      <c r="AA182">
        <v>39083528</v>
      </c>
      <c r="AB182">
        <f t="shared" si="171"/>
        <v>505.69</v>
      </c>
      <c r="AC182">
        <f t="shared" ref="AC182:AC203" si="195">ROUND((ES182),2)</f>
        <v>191.67</v>
      </c>
      <c r="AD182">
        <f>ROUND(((((ET182*1.25))-((EU182*1.25)))+AE182),2)</f>
        <v>44.54</v>
      </c>
      <c r="AE182">
        <f>ROUND(((EU182*1.25)),2)</f>
        <v>11.05</v>
      </c>
      <c r="AF182">
        <f>ROUND(((EV182*1.15)),2)</f>
        <v>269.48</v>
      </c>
      <c r="AG182">
        <f t="shared" si="173"/>
        <v>0</v>
      </c>
      <c r="AH182">
        <f>((EW182*1.15))</f>
        <v>28.335999999999999</v>
      </c>
      <c r="AI182">
        <f>((EX182*1.25))</f>
        <v>0.88749999999999996</v>
      </c>
      <c r="AJ182">
        <f t="shared" si="175"/>
        <v>0</v>
      </c>
      <c r="AK182">
        <v>461.63</v>
      </c>
      <c r="AL182">
        <v>191.67</v>
      </c>
      <c r="AM182">
        <v>35.630000000000003</v>
      </c>
      <c r="AN182">
        <v>8.84</v>
      </c>
      <c r="AO182">
        <v>234.33</v>
      </c>
      <c r="AP182">
        <v>0</v>
      </c>
      <c r="AQ182">
        <v>24.64</v>
      </c>
      <c r="AR182">
        <v>0.71</v>
      </c>
      <c r="AS182">
        <v>0</v>
      </c>
      <c r="AT182">
        <v>115</v>
      </c>
      <c r="AU182">
        <v>71</v>
      </c>
      <c r="AV182">
        <v>1</v>
      </c>
      <c r="AW182">
        <v>1</v>
      </c>
      <c r="AZ182">
        <v>6.53</v>
      </c>
      <c r="BA182">
        <v>6.53</v>
      </c>
      <c r="BB182">
        <v>6.53</v>
      </c>
      <c r="BC182">
        <v>6.53</v>
      </c>
      <c r="BD182" t="s">
        <v>3</v>
      </c>
      <c r="BE182" t="s">
        <v>3</v>
      </c>
      <c r="BF182" t="s">
        <v>3</v>
      </c>
      <c r="BG182" t="s">
        <v>3</v>
      </c>
      <c r="BH182">
        <v>0</v>
      </c>
      <c r="BI182">
        <v>1</v>
      </c>
      <c r="BJ182" t="s">
        <v>431</v>
      </c>
      <c r="BM182">
        <v>17001</v>
      </c>
      <c r="BN182">
        <v>0</v>
      </c>
      <c r="BO182" t="s">
        <v>3</v>
      </c>
      <c r="BP182">
        <v>0</v>
      </c>
      <c r="BQ182">
        <v>2</v>
      </c>
      <c r="BR182">
        <v>0</v>
      </c>
      <c r="BS182">
        <v>6.53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128</v>
      </c>
      <c r="CA182">
        <v>83</v>
      </c>
      <c r="CF182">
        <v>0</v>
      </c>
      <c r="CG182">
        <v>0</v>
      </c>
      <c r="CM182">
        <v>0</v>
      </c>
      <c r="CN182" t="s">
        <v>1353</v>
      </c>
      <c r="CO182">
        <v>0</v>
      </c>
      <c r="CP182">
        <f t="shared" si="176"/>
        <v>1981.29</v>
      </c>
      <c r="CQ182">
        <f t="shared" si="177"/>
        <v>1251.6051</v>
      </c>
      <c r="CR182">
        <f t="shared" si="178"/>
        <v>290.84620000000001</v>
      </c>
      <c r="CS182">
        <f t="shared" si="179"/>
        <v>72.156500000000008</v>
      </c>
      <c r="CT182">
        <f t="shared" si="180"/>
        <v>1759.7044000000001</v>
      </c>
      <c r="CU182">
        <f t="shared" si="181"/>
        <v>0</v>
      </c>
      <c r="CV182">
        <f t="shared" si="182"/>
        <v>28.335999999999999</v>
      </c>
      <c r="CW182">
        <f t="shared" si="183"/>
        <v>0.88749999999999996</v>
      </c>
      <c r="CX182">
        <f t="shared" si="184"/>
        <v>0</v>
      </c>
      <c r="CY182">
        <f t="shared" si="185"/>
        <v>1263.9765</v>
      </c>
      <c r="CZ182">
        <f t="shared" si="186"/>
        <v>780.36810000000003</v>
      </c>
      <c r="DC182" t="s">
        <v>3</v>
      </c>
      <c r="DD182" t="s">
        <v>3</v>
      </c>
      <c r="DE182" t="s">
        <v>75</v>
      </c>
      <c r="DF182" t="s">
        <v>75</v>
      </c>
      <c r="DG182" t="s">
        <v>76</v>
      </c>
      <c r="DH182" t="s">
        <v>3</v>
      </c>
      <c r="DI182" t="s">
        <v>76</v>
      </c>
      <c r="DJ182" t="s">
        <v>75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365</v>
      </c>
      <c r="DW182" t="s">
        <v>365</v>
      </c>
      <c r="DX182">
        <v>1</v>
      </c>
      <c r="EE182">
        <v>39174531</v>
      </c>
      <c r="EF182">
        <v>2</v>
      </c>
      <c r="EG182" t="s">
        <v>18</v>
      </c>
      <c r="EH182">
        <v>0</v>
      </c>
      <c r="EI182" t="s">
        <v>3</v>
      </c>
      <c r="EJ182">
        <v>1</v>
      </c>
      <c r="EK182">
        <v>17001</v>
      </c>
      <c r="EL182" t="s">
        <v>245</v>
      </c>
      <c r="EM182" t="s">
        <v>246</v>
      </c>
      <c r="EO182" t="s">
        <v>79</v>
      </c>
      <c r="EQ182">
        <v>0</v>
      </c>
      <c r="ER182">
        <v>461.63</v>
      </c>
      <c r="ES182">
        <v>191.67</v>
      </c>
      <c r="ET182">
        <v>35.630000000000003</v>
      </c>
      <c r="EU182">
        <v>8.84</v>
      </c>
      <c r="EV182">
        <v>234.33</v>
      </c>
      <c r="EW182">
        <v>24.64</v>
      </c>
      <c r="EX182">
        <v>0.71</v>
      </c>
      <c r="EY182">
        <v>0</v>
      </c>
      <c r="FQ182">
        <v>0</v>
      </c>
      <c r="FR182">
        <f t="shared" si="187"/>
        <v>0</v>
      </c>
      <c r="FS182">
        <v>0</v>
      </c>
      <c r="FT182" t="s">
        <v>21</v>
      </c>
      <c r="FU182" t="s">
        <v>22</v>
      </c>
      <c r="FX182">
        <v>115.2</v>
      </c>
      <c r="FY182">
        <v>70.55</v>
      </c>
      <c r="GA182" t="s">
        <v>3</v>
      </c>
      <c r="GD182">
        <v>0</v>
      </c>
      <c r="GF182">
        <v>-230388116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88"/>
        <v>0</v>
      </c>
      <c r="GM182">
        <f t="shared" si="189"/>
        <v>4025.64</v>
      </c>
      <c r="GN182">
        <f t="shared" si="190"/>
        <v>4025.64</v>
      </c>
      <c r="GO182">
        <f t="shared" si="191"/>
        <v>0</v>
      </c>
      <c r="GP182">
        <f t="shared" si="192"/>
        <v>0</v>
      </c>
      <c r="GR182">
        <v>0</v>
      </c>
      <c r="GS182">
        <v>3</v>
      </c>
      <c r="GT182">
        <v>0</v>
      </c>
      <c r="GU182" t="s">
        <v>3</v>
      </c>
      <c r="GV182">
        <f t="shared" si="193"/>
        <v>0</v>
      </c>
      <c r="GW182">
        <v>1</v>
      </c>
      <c r="GX182">
        <f t="shared" si="194"/>
        <v>0</v>
      </c>
      <c r="HA182">
        <v>0</v>
      </c>
      <c r="HB182">
        <v>0</v>
      </c>
      <c r="IK182">
        <v>0</v>
      </c>
    </row>
    <row r="183" spans="1:245" x14ac:dyDescent="0.2">
      <c r="A183">
        <v>18</v>
      </c>
      <c r="B183">
        <v>1</v>
      </c>
      <c r="C183">
        <v>272</v>
      </c>
      <c r="E183" t="s">
        <v>432</v>
      </c>
      <c r="F183" t="s">
        <v>368</v>
      </c>
      <c r="G183" t="s">
        <v>369</v>
      </c>
      <c r="H183" t="s">
        <v>370</v>
      </c>
      <c r="I183">
        <f>I182*J183</f>
        <v>0.12</v>
      </c>
      <c r="J183">
        <v>0.2</v>
      </c>
      <c r="O183">
        <f t="shared" si="160"/>
        <v>20.53</v>
      </c>
      <c r="P183">
        <f t="shared" si="161"/>
        <v>20.53</v>
      </c>
      <c r="Q183">
        <f t="shared" si="162"/>
        <v>0</v>
      </c>
      <c r="R183">
        <f t="shared" si="163"/>
        <v>0</v>
      </c>
      <c r="S183">
        <f t="shared" si="164"/>
        <v>0</v>
      </c>
      <c r="T183">
        <f t="shared" si="165"/>
        <v>0</v>
      </c>
      <c r="U183">
        <f t="shared" si="166"/>
        <v>0</v>
      </c>
      <c r="V183">
        <f t="shared" si="167"/>
        <v>0</v>
      </c>
      <c r="W183">
        <f t="shared" si="168"/>
        <v>0</v>
      </c>
      <c r="X183">
        <f t="shared" si="169"/>
        <v>0</v>
      </c>
      <c r="Y183">
        <f t="shared" si="170"/>
        <v>0</v>
      </c>
      <c r="AA183">
        <v>39083528</v>
      </c>
      <c r="AB183">
        <f t="shared" si="171"/>
        <v>26.2</v>
      </c>
      <c r="AC183">
        <f t="shared" si="195"/>
        <v>26.2</v>
      </c>
      <c r="AD183">
        <f>ROUND((((ET183)-(EU183))+AE183),2)</f>
        <v>0</v>
      </c>
      <c r="AE183">
        <f t="shared" ref="AE183:AF185" si="196">ROUND((EU183),2)</f>
        <v>0</v>
      </c>
      <c r="AF183">
        <f t="shared" si="196"/>
        <v>0</v>
      </c>
      <c r="AG183">
        <f t="shared" si="173"/>
        <v>0</v>
      </c>
      <c r="AH183">
        <f t="shared" ref="AH183:AI185" si="197">(EW183)</f>
        <v>0</v>
      </c>
      <c r="AI183">
        <f t="shared" si="197"/>
        <v>0</v>
      </c>
      <c r="AJ183">
        <f t="shared" si="175"/>
        <v>0</v>
      </c>
      <c r="AK183">
        <v>26.2</v>
      </c>
      <c r="AL183">
        <v>26.2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115</v>
      </c>
      <c r="AU183">
        <v>71</v>
      </c>
      <c r="AV183">
        <v>1</v>
      </c>
      <c r="AW183">
        <v>1</v>
      </c>
      <c r="AZ183">
        <v>6.53</v>
      </c>
      <c r="BA183">
        <v>1</v>
      </c>
      <c r="BB183">
        <v>1</v>
      </c>
      <c r="BC183">
        <v>6.53</v>
      </c>
      <c r="BD183" t="s">
        <v>3</v>
      </c>
      <c r="BE183" t="s">
        <v>3</v>
      </c>
      <c r="BF183" t="s">
        <v>3</v>
      </c>
      <c r="BG183" t="s">
        <v>3</v>
      </c>
      <c r="BH183">
        <v>3</v>
      </c>
      <c r="BI183">
        <v>1</v>
      </c>
      <c r="BJ183" t="s">
        <v>371</v>
      </c>
      <c r="BM183">
        <v>17001</v>
      </c>
      <c r="BN183">
        <v>0</v>
      </c>
      <c r="BO183" t="s">
        <v>3</v>
      </c>
      <c r="BP183">
        <v>0</v>
      </c>
      <c r="BQ183">
        <v>2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128</v>
      </c>
      <c r="CA183">
        <v>83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176"/>
        <v>20.53</v>
      </c>
      <c r="CQ183">
        <f t="shared" si="177"/>
        <v>171.08600000000001</v>
      </c>
      <c r="CR183">
        <f t="shared" si="178"/>
        <v>0</v>
      </c>
      <c r="CS183">
        <f t="shared" si="179"/>
        <v>0</v>
      </c>
      <c r="CT183">
        <f t="shared" si="180"/>
        <v>0</v>
      </c>
      <c r="CU183">
        <f t="shared" si="181"/>
        <v>0</v>
      </c>
      <c r="CV183">
        <f t="shared" si="182"/>
        <v>0</v>
      </c>
      <c r="CW183">
        <f t="shared" si="183"/>
        <v>0</v>
      </c>
      <c r="CX183">
        <f t="shared" si="184"/>
        <v>0</v>
      </c>
      <c r="CY183">
        <f t="shared" si="185"/>
        <v>0</v>
      </c>
      <c r="CZ183">
        <f t="shared" si="186"/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1010</v>
      </c>
      <c r="DV183" t="s">
        <v>370</v>
      </c>
      <c r="DW183" t="s">
        <v>370</v>
      </c>
      <c r="DX183">
        <v>100</v>
      </c>
      <c r="EE183">
        <v>39174531</v>
      </c>
      <c r="EF183">
        <v>2</v>
      </c>
      <c r="EG183" t="s">
        <v>18</v>
      </c>
      <c r="EH183">
        <v>0</v>
      </c>
      <c r="EI183" t="s">
        <v>3</v>
      </c>
      <c r="EJ183">
        <v>1</v>
      </c>
      <c r="EK183">
        <v>17001</v>
      </c>
      <c r="EL183" t="s">
        <v>245</v>
      </c>
      <c r="EM183" t="s">
        <v>246</v>
      </c>
      <c r="EO183" t="s">
        <v>3</v>
      </c>
      <c r="EQ183">
        <v>0</v>
      </c>
      <c r="ER183">
        <v>26.2</v>
      </c>
      <c r="ES183">
        <v>26.2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187"/>
        <v>0</v>
      </c>
      <c r="FS183">
        <v>0</v>
      </c>
      <c r="FT183" t="s">
        <v>21</v>
      </c>
      <c r="FU183" t="s">
        <v>22</v>
      </c>
      <c r="FX183">
        <v>115.2</v>
      </c>
      <c r="FY183">
        <v>70.55</v>
      </c>
      <c r="GA183" t="s">
        <v>3</v>
      </c>
      <c r="GD183">
        <v>0</v>
      </c>
      <c r="GF183">
        <v>1797855604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88"/>
        <v>0</v>
      </c>
      <c r="GM183">
        <f t="shared" si="189"/>
        <v>20.53</v>
      </c>
      <c r="GN183">
        <f t="shared" si="190"/>
        <v>20.53</v>
      </c>
      <c r="GO183">
        <f t="shared" si="191"/>
        <v>0</v>
      </c>
      <c r="GP183">
        <f t="shared" si="192"/>
        <v>0</v>
      </c>
      <c r="GR183">
        <v>0</v>
      </c>
      <c r="GS183">
        <v>3</v>
      </c>
      <c r="GT183">
        <v>0</v>
      </c>
      <c r="GU183" t="s">
        <v>3</v>
      </c>
      <c r="GV183">
        <f t="shared" si="193"/>
        <v>0</v>
      </c>
      <c r="GW183">
        <v>1</v>
      </c>
      <c r="GX183">
        <f t="shared" si="194"/>
        <v>0</v>
      </c>
      <c r="HA183">
        <v>0</v>
      </c>
      <c r="HB183">
        <v>0</v>
      </c>
      <c r="IK183">
        <v>0</v>
      </c>
    </row>
    <row r="184" spans="1:245" x14ac:dyDescent="0.2">
      <c r="A184">
        <v>18</v>
      </c>
      <c r="B184">
        <v>1</v>
      </c>
      <c r="C184">
        <v>278</v>
      </c>
      <c r="E184" t="s">
        <v>433</v>
      </c>
      <c r="F184" t="s">
        <v>434</v>
      </c>
      <c r="G184" t="s">
        <v>435</v>
      </c>
      <c r="H184" t="s">
        <v>89</v>
      </c>
      <c r="I184">
        <f>I182*J184</f>
        <v>6</v>
      </c>
      <c r="J184">
        <v>10</v>
      </c>
      <c r="O184">
        <f t="shared" si="160"/>
        <v>12459.24</v>
      </c>
      <c r="P184">
        <f t="shared" si="161"/>
        <v>12459.24</v>
      </c>
      <c r="Q184">
        <f t="shared" si="162"/>
        <v>0</v>
      </c>
      <c r="R184">
        <f t="shared" si="163"/>
        <v>0</v>
      </c>
      <c r="S184">
        <f t="shared" si="164"/>
        <v>0</v>
      </c>
      <c r="T184">
        <f t="shared" si="165"/>
        <v>0</v>
      </c>
      <c r="U184">
        <f t="shared" si="166"/>
        <v>0</v>
      </c>
      <c r="V184">
        <f t="shared" si="167"/>
        <v>0</v>
      </c>
      <c r="W184">
        <f t="shared" si="168"/>
        <v>0</v>
      </c>
      <c r="X184">
        <f t="shared" si="169"/>
        <v>0</v>
      </c>
      <c r="Y184">
        <f t="shared" si="170"/>
        <v>0</v>
      </c>
      <c r="AA184">
        <v>39083528</v>
      </c>
      <c r="AB184">
        <f t="shared" si="171"/>
        <v>318</v>
      </c>
      <c r="AC184">
        <f t="shared" si="195"/>
        <v>318</v>
      </c>
      <c r="AD184">
        <f>ROUND((((ET184)-(EU184))+AE184),2)</f>
        <v>0</v>
      </c>
      <c r="AE184">
        <f t="shared" si="196"/>
        <v>0</v>
      </c>
      <c r="AF184">
        <f t="shared" si="196"/>
        <v>0</v>
      </c>
      <c r="AG184">
        <f t="shared" si="173"/>
        <v>0</v>
      </c>
      <c r="AH184">
        <f t="shared" si="197"/>
        <v>0</v>
      </c>
      <c r="AI184">
        <f t="shared" si="197"/>
        <v>0</v>
      </c>
      <c r="AJ184">
        <f t="shared" si="175"/>
        <v>0</v>
      </c>
      <c r="AK184">
        <v>318</v>
      </c>
      <c r="AL184">
        <v>318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115</v>
      </c>
      <c r="AU184">
        <v>71</v>
      </c>
      <c r="AV184">
        <v>1</v>
      </c>
      <c r="AW184">
        <v>1</v>
      </c>
      <c r="AZ184">
        <v>6.53</v>
      </c>
      <c r="BA184">
        <v>1</v>
      </c>
      <c r="BB184">
        <v>1</v>
      </c>
      <c r="BC184">
        <v>6.53</v>
      </c>
      <c r="BD184" t="s">
        <v>3</v>
      </c>
      <c r="BE184" t="s">
        <v>3</v>
      </c>
      <c r="BF184" t="s">
        <v>3</v>
      </c>
      <c r="BG184" t="s">
        <v>3</v>
      </c>
      <c r="BH184">
        <v>3</v>
      </c>
      <c r="BI184">
        <v>1</v>
      </c>
      <c r="BJ184" t="s">
        <v>436</v>
      </c>
      <c r="BM184">
        <v>17001</v>
      </c>
      <c r="BN184">
        <v>0</v>
      </c>
      <c r="BO184" t="s">
        <v>3</v>
      </c>
      <c r="BP184">
        <v>0</v>
      </c>
      <c r="BQ184">
        <v>2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128</v>
      </c>
      <c r="CA184">
        <v>83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76"/>
        <v>12459.24</v>
      </c>
      <c r="CQ184">
        <f t="shared" si="177"/>
        <v>2076.54</v>
      </c>
      <c r="CR184">
        <f t="shared" si="178"/>
        <v>0</v>
      </c>
      <c r="CS184">
        <f t="shared" si="179"/>
        <v>0</v>
      </c>
      <c r="CT184">
        <f t="shared" si="180"/>
        <v>0</v>
      </c>
      <c r="CU184">
        <f t="shared" si="181"/>
        <v>0</v>
      </c>
      <c r="CV184">
        <f t="shared" si="182"/>
        <v>0</v>
      </c>
      <c r="CW184">
        <f t="shared" si="183"/>
        <v>0</v>
      </c>
      <c r="CX184">
        <f t="shared" si="184"/>
        <v>0</v>
      </c>
      <c r="CY184">
        <f t="shared" si="185"/>
        <v>0</v>
      </c>
      <c r="CZ184">
        <f t="shared" si="186"/>
        <v>0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89</v>
      </c>
      <c r="DW184" t="s">
        <v>89</v>
      </c>
      <c r="DX184">
        <v>1</v>
      </c>
      <c r="EE184">
        <v>39174531</v>
      </c>
      <c r="EF184">
        <v>2</v>
      </c>
      <c r="EG184" t="s">
        <v>18</v>
      </c>
      <c r="EH184">
        <v>0</v>
      </c>
      <c r="EI184" t="s">
        <v>3</v>
      </c>
      <c r="EJ184">
        <v>1</v>
      </c>
      <c r="EK184">
        <v>17001</v>
      </c>
      <c r="EL184" t="s">
        <v>245</v>
      </c>
      <c r="EM184" t="s">
        <v>246</v>
      </c>
      <c r="EO184" t="s">
        <v>3</v>
      </c>
      <c r="EQ184">
        <v>0</v>
      </c>
      <c r="ER184">
        <v>318</v>
      </c>
      <c r="ES184">
        <v>318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187"/>
        <v>0</v>
      </c>
      <c r="FS184">
        <v>0</v>
      </c>
      <c r="FT184" t="s">
        <v>21</v>
      </c>
      <c r="FU184" t="s">
        <v>22</v>
      </c>
      <c r="FX184">
        <v>115.2</v>
      </c>
      <c r="FY184">
        <v>70.55</v>
      </c>
      <c r="GA184" t="s">
        <v>3</v>
      </c>
      <c r="GD184">
        <v>0</v>
      </c>
      <c r="GF184">
        <v>-1676063776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188"/>
        <v>0</v>
      </c>
      <c r="GM184">
        <f t="shared" si="189"/>
        <v>12459.24</v>
      </c>
      <c r="GN184">
        <f t="shared" si="190"/>
        <v>12459.24</v>
      </c>
      <c r="GO184">
        <f t="shared" si="191"/>
        <v>0</v>
      </c>
      <c r="GP184">
        <f t="shared" si="192"/>
        <v>0</v>
      </c>
      <c r="GR184">
        <v>0</v>
      </c>
      <c r="GS184">
        <v>3</v>
      </c>
      <c r="GT184">
        <v>0</v>
      </c>
      <c r="GU184" t="s">
        <v>3</v>
      </c>
      <c r="GV184">
        <f t="shared" si="193"/>
        <v>0</v>
      </c>
      <c r="GW184">
        <v>1</v>
      </c>
      <c r="GX184">
        <f t="shared" si="194"/>
        <v>0</v>
      </c>
      <c r="HA184">
        <v>0</v>
      </c>
      <c r="HB184">
        <v>0</v>
      </c>
      <c r="IK184">
        <v>0</v>
      </c>
    </row>
    <row r="185" spans="1:245" x14ac:dyDescent="0.2">
      <c r="A185">
        <v>18</v>
      </c>
      <c r="B185">
        <v>1</v>
      </c>
      <c r="C185">
        <v>279</v>
      </c>
      <c r="E185" t="s">
        <v>437</v>
      </c>
      <c r="F185" t="s">
        <v>438</v>
      </c>
      <c r="G185" t="s">
        <v>439</v>
      </c>
      <c r="H185" t="s">
        <v>342</v>
      </c>
      <c r="I185">
        <f>I182*J185</f>
        <v>0.6</v>
      </c>
      <c r="J185">
        <v>1</v>
      </c>
      <c r="O185">
        <f t="shared" si="160"/>
        <v>627.66</v>
      </c>
      <c r="P185">
        <f t="shared" si="161"/>
        <v>627.66</v>
      </c>
      <c r="Q185">
        <f t="shared" si="162"/>
        <v>0</v>
      </c>
      <c r="R185">
        <f t="shared" si="163"/>
        <v>0</v>
      </c>
      <c r="S185">
        <f t="shared" si="164"/>
        <v>0</v>
      </c>
      <c r="T185">
        <f t="shared" si="165"/>
        <v>0</v>
      </c>
      <c r="U185">
        <f t="shared" si="166"/>
        <v>0</v>
      </c>
      <c r="V185">
        <f t="shared" si="167"/>
        <v>0</v>
      </c>
      <c r="W185">
        <f t="shared" si="168"/>
        <v>0</v>
      </c>
      <c r="X185">
        <f t="shared" si="169"/>
        <v>0</v>
      </c>
      <c r="Y185">
        <f t="shared" si="170"/>
        <v>0</v>
      </c>
      <c r="AA185">
        <v>39083528</v>
      </c>
      <c r="AB185">
        <f t="shared" si="171"/>
        <v>160.19999999999999</v>
      </c>
      <c r="AC185">
        <f t="shared" si="195"/>
        <v>160.19999999999999</v>
      </c>
      <c r="AD185">
        <f>ROUND((((ET185)-(EU185))+AE185),2)</f>
        <v>0</v>
      </c>
      <c r="AE185">
        <f t="shared" si="196"/>
        <v>0</v>
      </c>
      <c r="AF185">
        <f t="shared" si="196"/>
        <v>0</v>
      </c>
      <c r="AG185">
        <f t="shared" si="173"/>
        <v>0</v>
      </c>
      <c r="AH185">
        <f t="shared" si="197"/>
        <v>0</v>
      </c>
      <c r="AI185">
        <f t="shared" si="197"/>
        <v>0</v>
      </c>
      <c r="AJ185">
        <f t="shared" si="175"/>
        <v>0</v>
      </c>
      <c r="AK185">
        <v>160.19999999999999</v>
      </c>
      <c r="AL185">
        <v>160.19999999999999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115</v>
      </c>
      <c r="AU185">
        <v>71</v>
      </c>
      <c r="AV185">
        <v>1</v>
      </c>
      <c r="AW185">
        <v>1</v>
      </c>
      <c r="AZ185">
        <v>6.53</v>
      </c>
      <c r="BA185">
        <v>1</v>
      </c>
      <c r="BB185">
        <v>1</v>
      </c>
      <c r="BC185">
        <v>6.53</v>
      </c>
      <c r="BD185" t="s">
        <v>3</v>
      </c>
      <c r="BE185" t="s">
        <v>3</v>
      </c>
      <c r="BF185" t="s">
        <v>3</v>
      </c>
      <c r="BG185" t="s">
        <v>3</v>
      </c>
      <c r="BH185">
        <v>3</v>
      </c>
      <c r="BI185">
        <v>1</v>
      </c>
      <c r="BJ185" t="s">
        <v>440</v>
      </c>
      <c r="BM185">
        <v>17001</v>
      </c>
      <c r="BN185">
        <v>0</v>
      </c>
      <c r="BO185" t="s">
        <v>3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128</v>
      </c>
      <c r="CA185">
        <v>83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76"/>
        <v>627.66</v>
      </c>
      <c r="CQ185">
        <f t="shared" si="177"/>
        <v>1046.106</v>
      </c>
      <c r="CR185">
        <f t="shared" si="178"/>
        <v>0</v>
      </c>
      <c r="CS185">
        <f t="shared" si="179"/>
        <v>0</v>
      </c>
      <c r="CT185">
        <f t="shared" si="180"/>
        <v>0</v>
      </c>
      <c r="CU185">
        <f t="shared" si="181"/>
        <v>0</v>
      </c>
      <c r="CV185">
        <f t="shared" si="182"/>
        <v>0</v>
      </c>
      <c r="CW185">
        <f t="shared" si="183"/>
        <v>0</v>
      </c>
      <c r="CX185">
        <f t="shared" si="184"/>
        <v>0</v>
      </c>
      <c r="CY185">
        <f t="shared" si="185"/>
        <v>0</v>
      </c>
      <c r="CZ185">
        <f t="shared" si="186"/>
        <v>0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1010</v>
      </c>
      <c r="DV185" t="s">
        <v>342</v>
      </c>
      <c r="DW185" t="s">
        <v>342</v>
      </c>
      <c r="DX185">
        <v>10</v>
      </c>
      <c r="EE185">
        <v>39174531</v>
      </c>
      <c r="EF185">
        <v>2</v>
      </c>
      <c r="EG185" t="s">
        <v>18</v>
      </c>
      <c r="EH185">
        <v>0</v>
      </c>
      <c r="EI185" t="s">
        <v>3</v>
      </c>
      <c r="EJ185">
        <v>1</v>
      </c>
      <c r="EK185">
        <v>17001</v>
      </c>
      <c r="EL185" t="s">
        <v>245</v>
      </c>
      <c r="EM185" t="s">
        <v>246</v>
      </c>
      <c r="EO185" t="s">
        <v>3</v>
      </c>
      <c r="EQ185">
        <v>0</v>
      </c>
      <c r="ER185">
        <v>160.19999999999999</v>
      </c>
      <c r="ES185">
        <v>160.19999999999999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87"/>
        <v>0</v>
      </c>
      <c r="FS185">
        <v>0</v>
      </c>
      <c r="FT185" t="s">
        <v>21</v>
      </c>
      <c r="FU185" t="s">
        <v>22</v>
      </c>
      <c r="FX185">
        <v>115.2</v>
      </c>
      <c r="FY185">
        <v>70.55</v>
      </c>
      <c r="GA185" t="s">
        <v>3</v>
      </c>
      <c r="GD185">
        <v>0</v>
      </c>
      <c r="GF185">
        <v>-62785007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188"/>
        <v>0</v>
      </c>
      <c r="GM185">
        <f t="shared" si="189"/>
        <v>627.66</v>
      </c>
      <c r="GN185">
        <f t="shared" si="190"/>
        <v>627.66</v>
      </c>
      <c r="GO185">
        <f t="shared" si="191"/>
        <v>0</v>
      </c>
      <c r="GP185">
        <f t="shared" si="192"/>
        <v>0</v>
      </c>
      <c r="GR185">
        <v>0</v>
      </c>
      <c r="GS185">
        <v>3</v>
      </c>
      <c r="GT185">
        <v>0</v>
      </c>
      <c r="GU185" t="s">
        <v>3</v>
      </c>
      <c r="GV185">
        <f t="shared" si="193"/>
        <v>0</v>
      </c>
      <c r="GW185">
        <v>1</v>
      </c>
      <c r="GX185">
        <f t="shared" si="194"/>
        <v>0</v>
      </c>
      <c r="HA185">
        <v>0</v>
      </c>
      <c r="HB185"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ROW(SmtRes!A296)</f>
        <v>296</v>
      </c>
      <c r="D186">
        <f>ROW(EtalonRes!A313)</f>
        <v>313</v>
      </c>
      <c r="E186" t="s">
        <v>441</v>
      </c>
      <c r="F186" t="s">
        <v>442</v>
      </c>
      <c r="G186" t="s">
        <v>443</v>
      </c>
      <c r="H186" t="s">
        <v>365</v>
      </c>
      <c r="I186">
        <v>0.2</v>
      </c>
      <c r="J186">
        <v>0</v>
      </c>
      <c r="O186">
        <f t="shared" si="160"/>
        <v>5944.93</v>
      </c>
      <c r="P186">
        <f t="shared" si="161"/>
        <v>5584.98</v>
      </c>
      <c r="Q186">
        <f t="shared" si="162"/>
        <v>43.15</v>
      </c>
      <c r="R186">
        <f t="shared" si="163"/>
        <v>11.79</v>
      </c>
      <c r="S186">
        <f t="shared" si="164"/>
        <v>316.8</v>
      </c>
      <c r="T186">
        <f t="shared" si="165"/>
        <v>0</v>
      </c>
      <c r="U186">
        <f t="shared" si="166"/>
        <v>5.1013999999999999</v>
      </c>
      <c r="V186">
        <f t="shared" si="167"/>
        <v>0.14249999999999999</v>
      </c>
      <c r="W186">
        <f t="shared" si="168"/>
        <v>0</v>
      </c>
      <c r="X186">
        <f t="shared" si="169"/>
        <v>377.88</v>
      </c>
      <c r="Y186">
        <f t="shared" si="170"/>
        <v>233.3</v>
      </c>
      <c r="AA186">
        <v>39083528</v>
      </c>
      <c r="AB186">
        <f t="shared" si="171"/>
        <v>4552.01</v>
      </c>
      <c r="AC186">
        <f t="shared" si="195"/>
        <v>4276.3999999999996</v>
      </c>
      <c r="AD186">
        <f>ROUND(((((ET186*1.25))-((EU186*1.25)))+AE186),2)</f>
        <v>33.04</v>
      </c>
      <c r="AE186">
        <f>ROUND(((EU186*1.25)),2)</f>
        <v>9.0299999999999994</v>
      </c>
      <c r="AF186">
        <f>ROUND(((EV186*1.15)),2)</f>
        <v>242.57</v>
      </c>
      <c r="AG186">
        <f t="shared" si="173"/>
        <v>0</v>
      </c>
      <c r="AH186">
        <f>((EW186*1.15))</f>
        <v>25.506999999999998</v>
      </c>
      <c r="AI186">
        <f>((EX186*1.25))</f>
        <v>0.71249999999999991</v>
      </c>
      <c r="AJ186">
        <f t="shared" si="175"/>
        <v>0</v>
      </c>
      <c r="AK186">
        <v>4513.76</v>
      </c>
      <c r="AL186">
        <v>4276.3999999999996</v>
      </c>
      <c r="AM186">
        <v>26.43</v>
      </c>
      <c r="AN186">
        <v>7.22</v>
      </c>
      <c r="AO186">
        <v>210.93</v>
      </c>
      <c r="AP186">
        <v>0</v>
      </c>
      <c r="AQ186">
        <v>22.18</v>
      </c>
      <c r="AR186">
        <v>0.56999999999999995</v>
      </c>
      <c r="AS186">
        <v>0</v>
      </c>
      <c r="AT186">
        <v>115</v>
      </c>
      <c r="AU186">
        <v>71</v>
      </c>
      <c r="AV186">
        <v>1</v>
      </c>
      <c r="AW186">
        <v>1</v>
      </c>
      <c r="AZ186">
        <v>6.53</v>
      </c>
      <c r="BA186">
        <v>6.53</v>
      </c>
      <c r="BB186">
        <v>6.53</v>
      </c>
      <c r="BC186">
        <v>6.53</v>
      </c>
      <c r="BD186" t="s">
        <v>3</v>
      </c>
      <c r="BE186" t="s">
        <v>3</v>
      </c>
      <c r="BF186" t="s">
        <v>3</v>
      </c>
      <c r="BG186" t="s">
        <v>3</v>
      </c>
      <c r="BH186">
        <v>0</v>
      </c>
      <c r="BI186">
        <v>1</v>
      </c>
      <c r="BJ186" t="s">
        <v>444</v>
      </c>
      <c r="BM186">
        <v>17001</v>
      </c>
      <c r="BN186">
        <v>0</v>
      </c>
      <c r="BO186" t="s">
        <v>3</v>
      </c>
      <c r="BP186">
        <v>0</v>
      </c>
      <c r="BQ186">
        <v>2</v>
      </c>
      <c r="BR186">
        <v>0</v>
      </c>
      <c r="BS186">
        <v>6.53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128</v>
      </c>
      <c r="CA186">
        <v>83</v>
      </c>
      <c r="CF186">
        <v>0</v>
      </c>
      <c r="CG186">
        <v>0</v>
      </c>
      <c r="CM186">
        <v>0</v>
      </c>
      <c r="CN186" t="s">
        <v>1353</v>
      </c>
      <c r="CO186">
        <v>0</v>
      </c>
      <c r="CP186">
        <f t="shared" si="176"/>
        <v>5944.9299999999994</v>
      </c>
      <c r="CQ186">
        <f t="shared" si="177"/>
        <v>27924.892</v>
      </c>
      <c r="CR186">
        <f t="shared" si="178"/>
        <v>215.75120000000001</v>
      </c>
      <c r="CS186">
        <f t="shared" si="179"/>
        <v>58.965899999999998</v>
      </c>
      <c r="CT186">
        <f t="shared" si="180"/>
        <v>1583.9820999999999</v>
      </c>
      <c r="CU186">
        <f t="shared" si="181"/>
        <v>0</v>
      </c>
      <c r="CV186">
        <f t="shared" si="182"/>
        <v>25.506999999999998</v>
      </c>
      <c r="CW186">
        <f t="shared" si="183"/>
        <v>0.71249999999999991</v>
      </c>
      <c r="CX186">
        <f t="shared" si="184"/>
        <v>0</v>
      </c>
      <c r="CY186">
        <f t="shared" si="185"/>
        <v>377.87850000000003</v>
      </c>
      <c r="CZ186">
        <f t="shared" si="186"/>
        <v>233.29890000000003</v>
      </c>
      <c r="DC186" t="s">
        <v>3</v>
      </c>
      <c r="DD186" t="s">
        <v>3</v>
      </c>
      <c r="DE186" t="s">
        <v>75</v>
      </c>
      <c r="DF186" t="s">
        <v>75</v>
      </c>
      <c r="DG186" t="s">
        <v>76</v>
      </c>
      <c r="DH186" t="s">
        <v>3</v>
      </c>
      <c r="DI186" t="s">
        <v>76</v>
      </c>
      <c r="DJ186" t="s">
        <v>75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365</v>
      </c>
      <c r="DW186" t="s">
        <v>365</v>
      </c>
      <c r="DX186">
        <v>1</v>
      </c>
      <c r="EE186">
        <v>39174531</v>
      </c>
      <c r="EF186">
        <v>2</v>
      </c>
      <c r="EG186" t="s">
        <v>18</v>
      </c>
      <c r="EH186">
        <v>0</v>
      </c>
      <c r="EI186" t="s">
        <v>3</v>
      </c>
      <c r="EJ186">
        <v>1</v>
      </c>
      <c r="EK186">
        <v>17001</v>
      </c>
      <c r="EL186" t="s">
        <v>245</v>
      </c>
      <c r="EM186" t="s">
        <v>246</v>
      </c>
      <c r="EO186" t="s">
        <v>79</v>
      </c>
      <c r="EQ186">
        <v>0</v>
      </c>
      <c r="ER186">
        <v>4513.76</v>
      </c>
      <c r="ES186">
        <v>4276.3999999999996</v>
      </c>
      <c r="ET186">
        <v>26.43</v>
      </c>
      <c r="EU186">
        <v>7.22</v>
      </c>
      <c r="EV186">
        <v>210.93</v>
      </c>
      <c r="EW186">
        <v>22.18</v>
      </c>
      <c r="EX186">
        <v>0.56999999999999995</v>
      </c>
      <c r="EY186">
        <v>0</v>
      </c>
      <c r="FQ186">
        <v>0</v>
      </c>
      <c r="FR186">
        <f t="shared" si="187"/>
        <v>0</v>
      </c>
      <c r="FS186">
        <v>0</v>
      </c>
      <c r="FT186" t="s">
        <v>21</v>
      </c>
      <c r="FU186" t="s">
        <v>22</v>
      </c>
      <c r="FX186">
        <v>115.2</v>
      </c>
      <c r="FY186">
        <v>70.55</v>
      </c>
      <c r="GA186" t="s">
        <v>3</v>
      </c>
      <c r="GD186">
        <v>0</v>
      </c>
      <c r="GF186">
        <v>1829815219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188"/>
        <v>0</v>
      </c>
      <c r="GM186">
        <f t="shared" si="189"/>
        <v>6556.11</v>
      </c>
      <c r="GN186">
        <f t="shared" si="190"/>
        <v>6556.11</v>
      </c>
      <c r="GO186">
        <f t="shared" si="191"/>
        <v>0</v>
      </c>
      <c r="GP186">
        <f t="shared" si="192"/>
        <v>0</v>
      </c>
      <c r="GR186">
        <v>0</v>
      </c>
      <c r="GS186">
        <v>3</v>
      </c>
      <c r="GT186">
        <v>0</v>
      </c>
      <c r="GU186" t="s">
        <v>3</v>
      </c>
      <c r="GV186">
        <f t="shared" si="193"/>
        <v>0</v>
      </c>
      <c r="GW186">
        <v>1</v>
      </c>
      <c r="GX186">
        <f t="shared" si="194"/>
        <v>0</v>
      </c>
      <c r="HA186">
        <v>0</v>
      </c>
      <c r="HB186">
        <v>0</v>
      </c>
      <c r="IK186">
        <v>0</v>
      </c>
    </row>
    <row r="187" spans="1:245" x14ac:dyDescent="0.2">
      <c r="A187">
        <v>18</v>
      </c>
      <c r="B187">
        <v>1</v>
      </c>
      <c r="C187">
        <v>294</v>
      </c>
      <c r="E187" t="s">
        <v>445</v>
      </c>
      <c r="F187" t="s">
        <v>446</v>
      </c>
      <c r="G187" t="s">
        <v>447</v>
      </c>
      <c r="H187" t="s">
        <v>89</v>
      </c>
      <c r="I187">
        <f>I186*J187</f>
        <v>2</v>
      </c>
      <c r="J187">
        <v>10</v>
      </c>
      <c r="O187">
        <f t="shared" si="160"/>
        <v>9041.9599999999991</v>
      </c>
      <c r="P187">
        <f t="shared" si="161"/>
        <v>9041.9599999999991</v>
      </c>
      <c r="Q187">
        <f t="shared" si="162"/>
        <v>0</v>
      </c>
      <c r="R187">
        <f t="shared" si="163"/>
        <v>0</v>
      </c>
      <c r="S187">
        <f t="shared" si="164"/>
        <v>0</v>
      </c>
      <c r="T187">
        <f t="shared" si="165"/>
        <v>0</v>
      </c>
      <c r="U187">
        <f t="shared" si="166"/>
        <v>0</v>
      </c>
      <c r="V187">
        <f t="shared" si="167"/>
        <v>0</v>
      </c>
      <c r="W187">
        <f t="shared" si="168"/>
        <v>0</v>
      </c>
      <c r="X187">
        <f t="shared" si="169"/>
        <v>0</v>
      </c>
      <c r="Y187">
        <f t="shared" si="170"/>
        <v>0</v>
      </c>
      <c r="AA187">
        <v>39083528</v>
      </c>
      <c r="AB187">
        <f t="shared" si="171"/>
        <v>692.34</v>
      </c>
      <c r="AC187">
        <f t="shared" si="195"/>
        <v>692.34</v>
      </c>
      <c r="AD187">
        <f>ROUND((((ET187)-(EU187))+AE187),2)</f>
        <v>0</v>
      </c>
      <c r="AE187">
        <f t="shared" ref="AE187:AF190" si="198">ROUND((EU187),2)</f>
        <v>0</v>
      </c>
      <c r="AF187">
        <f t="shared" si="198"/>
        <v>0</v>
      </c>
      <c r="AG187">
        <f t="shared" si="173"/>
        <v>0</v>
      </c>
      <c r="AH187">
        <f t="shared" ref="AH187:AI190" si="199">(EW187)</f>
        <v>0</v>
      </c>
      <c r="AI187">
        <f t="shared" si="199"/>
        <v>0</v>
      </c>
      <c r="AJ187">
        <f t="shared" si="175"/>
        <v>0</v>
      </c>
      <c r="AK187">
        <v>692.34</v>
      </c>
      <c r="AL187">
        <v>692.34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115</v>
      </c>
      <c r="AU187">
        <v>71</v>
      </c>
      <c r="AV187">
        <v>1</v>
      </c>
      <c r="AW187">
        <v>1</v>
      </c>
      <c r="AZ187">
        <v>6.53</v>
      </c>
      <c r="BA187">
        <v>1</v>
      </c>
      <c r="BB187">
        <v>1</v>
      </c>
      <c r="BC187">
        <v>6.53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1</v>
      </c>
      <c r="BJ187" t="s">
        <v>448</v>
      </c>
      <c r="BM187">
        <v>17001</v>
      </c>
      <c r="BN187">
        <v>0</v>
      </c>
      <c r="BO187" t="s">
        <v>3</v>
      </c>
      <c r="BP187">
        <v>0</v>
      </c>
      <c r="BQ187">
        <v>2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128</v>
      </c>
      <c r="CA187">
        <v>83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76"/>
        <v>9041.9599999999991</v>
      </c>
      <c r="CQ187">
        <f t="shared" si="177"/>
        <v>4520.9802</v>
      </c>
      <c r="CR187">
        <f t="shared" si="178"/>
        <v>0</v>
      </c>
      <c r="CS187">
        <f t="shared" si="179"/>
        <v>0</v>
      </c>
      <c r="CT187">
        <f t="shared" si="180"/>
        <v>0</v>
      </c>
      <c r="CU187">
        <f t="shared" si="181"/>
        <v>0</v>
      </c>
      <c r="CV187">
        <f t="shared" si="182"/>
        <v>0</v>
      </c>
      <c r="CW187">
        <f t="shared" si="183"/>
        <v>0</v>
      </c>
      <c r="CX187">
        <f t="shared" si="184"/>
        <v>0</v>
      </c>
      <c r="CY187">
        <f t="shared" si="185"/>
        <v>0</v>
      </c>
      <c r="CZ187">
        <f t="shared" si="186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89</v>
      </c>
      <c r="DW187" t="s">
        <v>89</v>
      </c>
      <c r="DX187">
        <v>1</v>
      </c>
      <c r="EE187">
        <v>39174531</v>
      </c>
      <c r="EF187">
        <v>2</v>
      </c>
      <c r="EG187" t="s">
        <v>18</v>
      </c>
      <c r="EH187">
        <v>0</v>
      </c>
      <c r="EI187" t="s">
        <v>3</v>
      </c>
      <c r="EJ187">
        <v>1</v>
      </c>
      <c r="EK187">
        <v>17001</v>
      </c>
      <c r="EL187" t="s">
        <v>245</v>
      </c>
      <c r="EM187" t="s">
        <v>246</v>
      </c>
      <c r="EO187" t="s">
        <v>3</v>
      </c>
      <c r="EQ187">
        <v>0</v>
      </c>
      <c r="ER187">
        <v>692.34</v>
      </c>
      <c r="ES187">
        <v>692.34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187"/>
        <v>0</v>
      </c>
      <c r="FS187">
        <v>0</v>
      </c>
      <c r="FT187" t="s">
        <v>21</v>
      </c>
      <c r="FU187" t="s">
        <v>22</v>
      </c>
      <c r="FX187">
        <v>115.2</v>
      </c>
      <c r="FY187">
        <v>70.55</v>
      </c>
      <c r="GA187" t="s">
        <v>3</v>
      </c>
      <c r="GD187">
        <v>0</v>
      </c>
      <c r="GF187">
        <v>811230472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188"/>
        <v>0</v>
      </c>
      <c r="GM187">
        <f t="shared" si="189"/>
        <v>9041.9599999999991</v>
      </c>
      <c r="GN187">
        <f t="shared" si="190"/>
        <v>9041.9599999999991</v>
      </c>
      <c r="GO187">
        <f t="shared" si="191"/>
        <v>0</v>
      </c>
      <c r="GP187">
        <f t="shared" si="192"/>
        <v>0</v>
      </c>
      <c r="GR187">
        <v>0</v>
      </c>
      <c r="GS187">
        <v>3</v>
      </c>
      <c r="GT187">
        <v>0</v>
      </c>
      <c r="GU187" t="s">
        <v>3</v>
      </c>
      <c r="GV187">
        <f t="shared" si="193"/>
        <v>0</v>
      </c>
      <c r="GW187">
        <v>1</v>
      </c>
      <c r="GX187">
        <f t="shared" si="194"/>
        <v>0</v>
      </c>
      <c r="HA187">
        <v>0</v>
      </c>
      <c r="HB187">
        <v>0</v>
      </c>
      <c r="IK187">
        <v>0</v>
      </c>
    </row>
    <row r="188" spans="1:245" x14ac:dyDescent="0.2">
      <c r="A188">
        <v>18</v>
      </c>
      <c r="B188">
        <v>1</v>
      </c>
      <c r="C188">
        <v>286</v>
      </c>
      <c r="E188" t="s">
        <v>449</v>
      </c>
      <c r="F188" t="s">
        <v>368</v>
      </c>
      <c r="G188" t="s">
        <v>369</v>
      </c>
      <c r="H188" t="s">
        <v>370</v>
      </c>
      <c r="I188">
        <f>I186*J188</f>
        <v>0.04</v>
      </c>
      <c r="J188">
        <v>0.19999999999999998</v>
      </c>
      <c r="O188">
        <f t="shared" si="160"/>
        <v>6.84</v>
      </c>
      <c r="P188">
        <f t="shared" si="161"/>
        <v>6.84</v>
      </c>
      <c r="Q188">
        <f t="shared" si="162"/>
        <v>0</v>
      </c>
      <c r="R188">
        <f t="shared" si="163"/>
        <v>0</v>
      </c>
      <c r="S188">
        <f t="shared" si="164"/>
        <v>0</v>
      </c>
      <c r="T188">
        <f t="shared" si="165"/>
        <v>0</v>
      </c>
      <c r="U188">
        <f t="shared" si="166"/>
        <v>0</v>
      </c>
      <c r="V188">
        <f t="shared" si="167"/>
        <v>0</v>
      </c>
      <c r="W188">
        <f t="shared" si="168"/>
        <v>0</v>
      </c>
      <c r="X188">
        <f t="shared" si="169"/>
        <v>0</v>
      </c>
      <c r="Y188">
        <f t="shared" si="170"/>
        <v>0</v>
      </c>
      <c r="AA188">
        <v>39083528</v>
      </c>
      <c r="AB188">
        <f t="shared" si="171"/>
        <v>26.2</v>
      </c>
      <c r="AC188">
        <f t="shared" si="195"/>
        <v>26.2</v>
      </c>
      <c r="AD188">
        <f>ROUND((((ET188)-(EU188))+AE188),2)</f>
        <v>0</v>
      </c>
      <c r="AE188">
        <f t="shared" si="198"/>
        <v>0</v>
      </c>
      <c r="AF188">
        <f t="shared" si="198"/>
        <v>0</v>
      </c>
      <c r="AG188">
        <f t="shared" si="173"/>
        <v>0</v>
      </c>
      <c r="AH188">
        <f t="shared" si="199"/>
        <v>0</v>
      </c>
      <c r="AI188">
        <f t="shared" si="199"/>
        <v>0</v>
      </c>
      <c r="AJ188">
        <f t="shared" si="175"/>
        <v>0</v>
      </c>
      <c r="AK188">
        <v>26.2</v>
      </c>
      <c r="AL188">
        <v>26.2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115</v>
      </c>
      <c r="AU188">
        <v>71</v>
      </c>
      <c r="AV188">
        <v>1</v>
      </c>
      <c r="AW188">
        <v>1</v>
      </c>
      <c r="AZ188">
        <v>6.53</v>
      </c>
      <c r="BA188">
        <v>1</v>
      </c>
      <c r="BB188">
        <v>1</v>
      </c>
      <c r="BC188">
        <v>6.53</v>
      </c>
      <c r="BD188" t="s">
        <v>3</v>
      </c>
      <c r="BE188" t="s">
        <v>3</v>
      </c>
      <c r="BF188" t="s">
        <v>3</v>
      </c>
      <c r="BG188" t="s">
        <v>3</v>
      </c>
      <c r="BH188">
        <v>3</v>
      </c>
      <c r="BI188">
        <v>1</v>
      </c>
      <c r="BJ188" t="s">
        <v>371</v>
      </c>
      <c r="BM188">
        <v>17001</v>
      </c>
      <c r="BN188">
        <v>0</v>
      </c>
      <c r="BO188" t="s">
        <v>3</v>
      </c>
      <c r="BP188">
        <v>0</v>
      </c>
      <c r="BQ188">
        <v>2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128</v>
      </c>
      <c r="CA188">
        <v>83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76"/>
        <v>6.84</v>
      </c>
      <c r="CQ188">
        <f t="shared" si="177"/>
        <v>171.08600000000001</v>
      </c>
      <c r="CR188">
        <f t="shared" si="178"/>
        <v>0</v>
      </c>
      <c r="CS188">
        <f t="shared" si="179"/>
        <v>0</v>
      </c>
      <c r="CT188">
        <f t="shared" si="180"/>
        <v>0</v>
      </c>
      <c r="CU188">
        <f t="shared" si="181"/>
        <v>0</v>
      </c>
      <c r="CV188">
        <f t="shared" si="182"/>
        <v>0</v>
      </c>
      <c r="CW188">
        <f t="shared" si="183"/>
        <v>0</v>
      </c>
      <c r="CX188">
        <f t="shared" si="184"/>
        <v>0</v>
      </c>
      <c r="CY188">
        <f t="shared" si="185"/>
        <v>0</v>
      </c>
      <c r="CZ188">
        <f t="shared" si="186"/>
        <v>0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1010</v>
      </c>
      <c r="DV188" t="s">
        <v>370</v>
      </c>
      <c r="DW188" t="s">
        <v>370</v>
      </c>
      <c r="DX188">
        <v>100</v>
      </c>
      <c r="EE188">
        <v>39174531</v>
      </c>
      <c r="EF188">
        <v>2</v>
      </c>
      <c r="EG188" t="s">
        <v>18</v>
      </c>
      <c r="EH188">
        <v>0</v>
      </c>
      <c r="EI188" t="s">
        <v>3</v>
      </c>
      <c r="EJ188">
        <v>1</v>
      </c>
      <c r="EK188">
        <v>17001</v>
      </c>
      <c r="EL188" t="s">
        <v>245</v>
      </c>
      <c r="EM188" t="s">
        <v>246</v>
      </c>
      <c r="EO188" t="s">
        <v>3</v>
      </c>
      <c r="EQ188">
        <v>0</v>
      </c>
      <c r="ER188">
        <v>26.2</v>
      </c>
      <c r="ES188">
        <v>26.2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187"/>
        <v>0</v>
      </c>
      <c r="FS188">
        <v>0</v>
      </c>
      <c r="FT188" t="s">
        <v>21</v>
      </c>
      <c r="FU188" t="s">
        <v>22</v>
      </c>
      <c r="FX188">
        <v>115.2</v>
      </c>
      <c r="FY188">
        <v>70.55</v>
      </c>
      <c r="GA188" t="s">
        <v>3</v>
      </c>
      <c r="GD188">
        <v>0</v>
      </c>
      <c r="GF188">
        <v>1797855604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188"/>
        <v>0</v>
      </c>
      <c r="GM188">
        <f t="shared" si="189"/>
        <v>6.84</v>
      </c>
      <c r="GN188">
        <f t="shared" si="190"/>
        <v>6.84</v>
      </c>
      <c r="GO188">
        <f t="shared" si="191"/>
        <v>0</v>
      </c>
      <c r="GP188">
        <f t="shared" si="192"/>
        <v>0</v>
      </c>
      <c r="GR188">
        <v>0</v>
      </c>
      <c r="GS188">
        <v>3</v>
      </c>
      <c r="GT188">
        <v>0</v>
      </c>
      <c r="GU188" t="s">
        <v>3</v>
      </c>
      <c r="GV188">
        <f t="shared" si="193"/>
        <v>0</v>
      </c>
      <c r="GW188">
        <v>1</v>
      </c>
      <c r="GX188">
        <f t="shared" si="194"/>
        <v>0</v>
      </c>
      <c r="HA188">
        <v>0</v>
      </c>
      <c r="HB188">
        <v>0</v>
      </c>
      <c r="IK188">
        <v>0</v>
      </c>
    </row>
    <row r="189" spans="1:245" x14ac:dyDescent="0.2">
      <c r="A189">
        <v>18</v>
      </c>
      <c r="B189">
        <v>1</v>
      </c>
      <c r="C189">
        <v>287</v>
      </c>
      <c r="E189" t="s">
        <v>450</v>
      </c>
      <c r="F189" t="s">
        <v>451</v>
      </c>
      <c r="G189" t="s">
        <v>452</v>
      </c>
      <c r="H189" t="s">
        <v>109</v>
      </c>
      <c r="I189">
        <f>I186*J189</f>
        <v>2</v>
      </c>
      <c r="J189">
        <v>10</v>
      </c>
      <c r="O189">
        <f t="shared" si="160"/>
        <v>130.6</v>
      </c>
      <c r="P189">
        <f t="shared" si="161"/>
        <v>130.6</v>
      </c>
      <c r="Q189">
        <f t="shared" si="162"/>
        <v>0</v>
      </c>
      <c r="R189">
        <f t="shared" si="163"/>
        <v>0</v>
      </c>
      <c r="S189">
        <f t="shared" si="164"/>
        <v>0</v>
      </c>
      <c r="T189">
        <f t="shared" si="165"/>
        <v>0</v>
      </c>
      <c r="U189">
        <f t="shared" si="166"/>
        <v>0</v>
      </c>
      <c r="V189">
        <f t="shared" si="167"/>
        <v>0</v>
      </c>
      <c r="W189">
        <f t="shared" si="168"/>
        <v>0</v>
      </c>
      <c r="X189">
        <f t="shared" si="169"/>
        <v>0</v>
      </c>
      <c r="Y189">
        <f t="shared" si="170"/>
        <v>0</v>
      </c>
      <c r="AA189">
        <v>39083528</v>
      </c>
      <c r="AB189">
        <f t="shared" si="171"/>
        <v>10</v>
      </c>
      <c r="AC189">
        <f t="shared" si="195"/>
        <v>10</v>
      </c>
      <c r="AD189">
        <f>ROUND((((ET189)-(EU189))+AE189),2)</f>
        <v>0</v>
      </c>
      <c r="AE189">
        <f t="shared" si="198"/>
        <v>0</v>
      </c>
      <c r="AF189">
        <f t="shared" si="198"/>
        <v>0</v>
      </c>
      <c r="AG189">
        <f t="shared" si="173"/>
        <v>0</v>
      </c>
      <c r="AH189">
        <f t="shared" si="199"/>
        <v>0</v>
      </c>
      <c r="AI189">
        <f t="shared" si="199"/>
        <v>0</v>
      </c>
      <c r="AJ189">
        <f t="shared" si="175"/>
        <v>0</v>
      </c>
      <c r="AK189">
        <v>10</v>
      </c>
      <c r="AL189">
        <v>10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115</v>
      </c>
      <c r="AU189">
        <v>71</v>
      </c>
      <c r="AV189">
        <v>1</v>
      </c>
      <c r="AW189">
        <v>1</v>
      </c>
      <c r="AZ189">
        <v>6.53</v>
      </c>
      <c r="BA189">
        <v>1</v>
      </c>
      <c r="BB189">
        <v>1</v>
      </c>
      <c r="BC189">
        <v>6.53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1</v>
      </c>
      <c r="BJ189" t="s">
        <v>453</v>
      </c>
      <c r="BM189">
        <v>17001</v>
      </c>
      <c r="BN189">
        <v>0</v>
      </c>
      <c r="BO189" t="s">
        <v>3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128</v>
      </c>
      <c r="CA189">
        <v>83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176"/>
        <v>130.6</v>
      </c>
      <c r="CQ189">
        <f t="shared" si="177"/>
        <v>65.3</v>
      </c>
      <c r="CR189">
        <f t="shared" si="178"/>
        <v>0</v>
      </c>
      <c r="CS189">
        <f t="shared" si="179"/>
        <v>0</v>
      </c>
      <c r="CT189">
        <f t="shared" si="180"/>
        <v>0</v>
      </c>
      <c r="CU189">
        <f t="shared" si="181"/>
        <v>0</v>
      </c>
      <c r="CV189">
        <f t="shared" si="182"/>
        <v>0</v>
      </c>
      <c r="CW189">
        <f t="shared" si="183"/>
        <v>0</v>
      </c>
      <c r="CX189">
        <f t="shared" si="184"/>
        <v>0</v>
      </c>
      <c r="CY189">
        <f t="shared" si="185"/>
        <v>0</v>
      </c>
      <c r="CZ189">
        <f t="shared" si="186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109</v>
      </c>
      <c r="DW189" t="s">
        <v>109</v>
      </c>
      <c r="DX189">
        <v>1</v>
      </c>
      <c r="EE189">
        <v>39174531</v>
      </c>
      <c r="EF189">
        <v>2</v>
      </c>
      <c r="EG189" t="s">
        <v>18</v>
      </c>
      <c r="EH189">
        <v>0</v>
      </c>
      <c r="EI189" t="s">
        <v>3</v>
      </c>
      <c r="EJ189">
        <v>1</v>
      </c>
      <c r="EK189">
        <v>17001</v>
      </c>
      <c r="EL189" t="s">
        <v>245</v>
      </c>
      <c r="EM189" t="s">
        <v>246</v>
      </c>
      <c r="EO189" t="s">
        <v>3</v>
      </c>
      <c r="EQ189">
        <v>0</v>
      </c>
      <c r="ER189">
        <v>10</v>
      </c>
      <c r="ES189">
        <v>10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87"/>
        <v>0</v>
      </c>
      <c r="FS189">
        <v>0</v>
      </c>
      <c r="FT189" t="s">
        <v>21</v>
      </c>
      <c r="FU189" t="s">
        <v>22</v>
      </c>
      <c r="FX189">
        <v>115.2</v>
      </c>
      <c r="FY189">
        <v>70.55</v>
      </c>
      <c r="GA189" t="s">
        <v>3</v>
      </c>
      <c r="GD189">
        <v>0</v>
      </c>
      <c r="GF189">
        <v>288337808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188"/>
        <v>0</v>
      </c>
      <c r="GM189">
        <f t="shared" si="189"/>
        <v>130.6</v>
      </c>
      <c r="GN189">
        <f t="shared" si="190"/>
        <v>130.6</v>
      </c>
      <c r="GO189">
        <f t="shared" si="191"/>
        <v>0</v>
      </c>
      <c r="GP189">
        <f t="shared" si="192"/>
        <v>0</v>
      </c>
      <c r="GR189">
        <v>0</v>
      </c>
      <c r="GS189">
        <v>3</v>
      </c>
      <c r="GT189">
        <v>0</v>
      </c>
      <c r="GU189" t="s">
        <v>3</v>
      </c>
      <c r="GV189">
        <f t="shared" si="193"/>
        <v>0</v>
      </c>
      <c r="GW189">
        <v>1</v>
      </c>
      <c r="GX189">
        <f t="shared" si="194"/>
        <v>0</v>
      </c>
      <c r="HA189">
        <v>0</v>
      </c>
      <c r="HB189">
        <v>0</v>
      </c>
      <c r="IK189">
        <v>0</v>
      </c>
    </row>
    <row r="190" spans="1:245" x14ac:dyDescent="0.2">
      <c r="A190">
        <v>18</v>
      </c>
      <c r="B190">
        <v>1</v>
      </c>
      <c r="C190">
        <v>295</v>
      </c>
      <c r="E190" t="s">
        <v>454</v>
      </c>
      <c r="F190" t="s">
        <v>438</v>
      </c>
      <c r="G190" t="s">
        <v>439</v>
      </c>
      <c r="H190" t="s">
        <v>342</v>
      </c>
      <c r="I190">
        <f>I186*J190</f>
        <v>0.4</v>
      </c>
      <c r="J190">
        <v>2</v>
      </c>
      <c r="O190">
        <f t="shared" si="160"/>
        <v>418.44</v>
      </c>
      <c r="P190">
        <f t="shared" si="161"/>
        <v>418.44</v>
      </c>
      <c r="Q190">
        <f t="shared" si="162"/>
        <v>0</v>
      </c>
      <c r="R190">
        <f t="shared" si="163"/>
        <v>0</v>
      </c>
      <c r="S190">
        <f t="shared" si="164"/>
        <v>0</v>
      </c>
      <c r="T190">
        <f t="shared" si="165"/>
        <v>0</v>
      </c>
      <c r="U190">
        <f t="shared" si="166"/>
        <v>0</v>
      </c>
      <c r="V190">
        <f t="shared" si="167"/>
        <v>0</v>
      </c>
      <c r="W190">
        <f t="shared" si="168"/>
        <v>0</v>
      </c>
      <c r="X190">
        <f t="shared" si="169"/>
        <v>0</v>
      </c>
      <c r="Y190">
        <f t="shared" si="170"/>
        <v>0</v>
      </c>
      <c r="AA190">
        <v>39083528</v>
      </c>
      <c r="AB190">
        <f t="shared" si="171"/>
        <v>160.19999999999999</v>
      </c>
      <c r="AC190">
        <f t="shared" si="195"/>
        <v>160.19999999999999</v>
      </c>
      <c r="AD190">
        <f>ROUND((((ET190)-(EU190))+AE190),2)</f>
        <v>0</v>
      </c>
      <c r="AE190">
        <f t="shared" si="198"/>
        <v>0</v>
      </c>
      <c r="AF190">
        <f t="shared" si="198"/>
        <v>0</v>
      </c>
      <c r="AG190">
        <f t="shared" si="173"/>
        <v>0</v>
      </c>
      <c r="AH190">
        <f t="shared" si="199"/>
        <v>0</v>
      </c>
      <c r="AI190">
        <f t="shared" si="199"/>
        <v>0</v>
      </c>
      <c r="AJ190">
        <f t="shared" si="175"/>
        <v>0</v>
      </c>
      <c r="AK190">
        <v>160.19999999999999</v>
      </c>
      <c r="AL190">
        <v>160.19999999999999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115</v>
      </c>
      <c r="AU190">
        <v>71</v>
      </c>
      <c r="AV190">
        <v>1</v>
      </c>
      <c r="AW190">
        <v>1</v>
      </c>
      <c r="AZ190">
        <v>6.53</v>
      </c>
      <c r="BA190">
        <v>1</v>
      </c>
      <c r="BB190">
        <v>1</v>
      </c>
      <c r="BC190">
        <v>6.53</v>
      </c>
      <c r="BD190" t="s">
        <v>3</v>
      </c>
      <c r="BE190" t="s">
        <v>3</v>
      </c>
      <c r="BF190" t="s">
        <v>3</v>
      </c>
      <c r="BG190" t="s">
        <v>3</v>
      </c>
      <c r="BH190">
        <v>3</v>
      </c>
      <c r="BI190">
        <v>1</v>
      </c>
      <c r="BJ190" t="s">
        <v>440</v>
      </c>
      <c r="BM190">
        <v>17001</v>
      </c>
      <c r="BN190">
        <v>0</v>
      </c>
      <c r="BO190" t="s">
        <v>3</v>
      </c>
      <c r="BP190">
        <v>0</v>
      </c>
      <c r="BQ190">
        <v>2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128</v>
      </c>
      <c r="CA190">
        <v>83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76"/>
        <v>418.44</v>
      </c>
      <c r="CQ190">
        <f t="shared" si="177"/>
        <v>1046.106</v>
      </c>
      <c r="CR190">
        <f t="shared" si="178"/>
        <v>0</v>
      </c>
      <c r="CS190">
        <f t="shared" si="179"/>
        <v>0</v>
      </c>
      <c r="CT190">
        <f t="shared" si="180"/>
        <v>0</v>
      </c>
      <c r="CU190">
        <f t="shared" si="181"/>
        <v>0</v>
      </c>
      <c r="CV190">
        <f t="shared" si="182"/>
        <v>0</v>
      </c>
      <c r="CW190">
        <f t="shared" si="183"/>
        <v>0</v>
      </c>
      <c r="CX190">
        <f t="shared" si="184"/>
        <v>0</v>
      </c>
      <c r="CY190">
        <f t="shared" si="185"/>
        <v>0</v>
      </c>
      <c r="CZ190">
        <f t="shared" si="186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1010</v>
      </c>
      <c r="DV190" t="s">
        <v>342</v>
      </c>
      <c r="DW190" t="s">
        <v>342</v>
      </c>
      <c r="DX190">
        <v>10</v>
      </c>
      <c r="EE190">
        <v>39174531</v>
      </c>
      <c r="EF190">
        <v>2</v>
      </c>
      <c r="EG190" t="s">
        <v>18</v>
      </c>
      <c r="EH190">
        <v>0</v>
      </c>
      <c r="EI190" t="s">
        <v>3</v>
      </c>
      <c r="EJ190">
        <v>1</v>
      </c>
      <c r="EK190">
        <v>17001</v>
      </c>
      <c r="EL190" t="s">
        <v>245</v>
      </c>
      <c r="EM190" t="s">
        <v>246</v>
      </c>
      <c r="EO190" t="s">
        <v>3</v>
      </c>
      <c r="EQ190">
        <v>0</v>
      </c>
      <c r="ER190">
        <v>160.19999999999999</v>
      </c>
      <c r="ES190">
        <v>160.19999999999999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187"/>
        <v>0</v>
      </c>
      <c r="FS190">
        <v>0</v>
      </c>
      <c r="FT190" t="s">
        <v>21</v>
      </c>
      <c r="FU190" t="s">
        <v>22</v>
      </c>
      <c r="FX190">
        <v>115.2</v>
      </c>
      <c r="FY190">
        <v>70.55</v>
      </c>
      <c r="GA190" t="s">
        <v>3</v>
      </c>
      <c r="GD190">
        <v>0</v>
      </c>
      <c r="GF190">
        <v>-62785007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188"/>
        <v>0</v>
      </c>
      <c r="GM190">
        <f t="shared" si="189"/>
        <v>418.44</v>
      </c>
      <c r="GN190">
        <f t="shared" si="190"/>
        <v>418.44</v>
      </c>
      <c r="GO190">
        <f t="shared" si="191"/>
        <v>0</v>
      </c>
      <c r="GP190">
        <f t="shared" si="192"/>
        <v>0</v>
      </c>
      <c r="GR190">
        <v>0</v>
      </c>
      <c r="GS190">
        <v>3</v>
      </c>
      <c r="GT190">
        <v>0</v>
      </c>
      <c r="GU190" t="s">
        <v>3</v>
      </c>
      <c r="GV190">
        <f t="shared" si="193"/>
        <v>0</v>
      </c>
      <c r="GW190">
        <v>1</v>
      </c>
      <c r="GX190">
        <f t="shared" si="194"/>
        <v>0</v>
      </c>
      <c r="HA190">
        <v>0</v>
      </c>
      <c r="HB190">
        <v>0</v>
      </c>
      <c r="IK190">
        <v>0</v>
      </c>
    </row>
    <row r="191" spans="1:245" x14ac:dyDescent="0.2">
      <c r="A191">
        <v>17</v>
      </c>
      <c r="B191">
        <v>1</v>
      </c>
      <c r="C191">
        <f>ROW(SmtRes!A308)</f>
        <v>308</v>
      </c>
      <c r="D191">
        <f>ROW(EtalonRes!A326)</f>
        <v>326</v>
      </c>
      <c r="E191" t="s">
        <v>455</v>
      </c>
      <c r="F191" t="s">
        <v>456</v>
      </c>
      <c r="G191" t="s">
        <v>457</v>
      </c>
      <c r="H191" t="s">
        <v>365</v>
      </c>
      <c r="I191">
        <v>0.6</v>
      </c>
      <c r="J191">
        <v>0</v>
      </c>
      <c r="O191">
        <f t="shared" si="160"/>
        <v>657.83</v>
      </c>
      <c r="P191">
        <f t="shared" si="161"/>
        <v>157.11000000000001</v>
      </c>
      <c r="Q191">
        <f t="shared" si="162"/>
        <v>63.63</v>
      </c>
      <c r="R191">
        <f t="shared" si="163"/>
        <v>15.12</v>
      </c>
      <c r="S191">
        <f t="shared" si="164"/>
        <v>437.09</v>
      </c>
      <c r="T191">
        <f t="shared" si="165"/>
        <v>0</v>
      </c>
      <c r="U191">
        <f t="shared" si="166"/>
        <v>7.1207999999999991</v>
      </c>
      <c r="V191">
        <f t="shared" si="167"/>
        <v>0.1875</v>
      </c>
      <c r="W191">
        <f t="shared" si="168"/>
        <v>0</v>
      </c>
      <c r="X191">
        <f t="shared" si="169"/>
        <v>520.04</v>
      </c>
      <c r="Y191">
        <f t="shared" si="170"/>
        <v>321.07</v>
      </c>
      <c r="AA191">
        <v>39083528</v>
      </c>
      <c r="AB191">
        <f t="shared" si="171"/>
        <v>167.9</v>
      </c>
      <c r="AC191">
        <f t="shared" si="195"/>
        <v>40.1</v>
      </c>
      <c r="AD191">
        <f>ROUND(((((ET191*1.25))-((EU191*1.25)))+AE191),2)</f>
        <v>16.239999999999998</v>
      </c>
      <c r="AE191">
        <f>ROUND(((EU191*1.25)),2)</f>
        <v>3.86</v>
      </c>
      <c r="AF191">
        <f>ROUND(((EV191*1.15)),2)</f>
        <v>111.56</v>
      </c>
      <c r="AG191">
        <f t="shared" si="173"/>
        <v>0</v>
      </c>
      <c r="AH191">
        <f>((EW191*1.15))</f>
        <v>11.867999999999999</v>
      </c>
      <c r="AI191">
        <f>((EX191*1.25))</f>
        <v>0.3125</v>
      </c>
      <c r="AJ191">
        <f t="shared" si="175"/>
        <v>0</v>
      </c>
      <c r="AK191">
        <v>150.1</v>
      </c>
      <c r="AL191">
        <v>40.1</v>
      </c>
      <c r="AM191">
        <v>12.99</v>
      </c>
      <c r="AN191">
        <v>3.09</v>
      </c>
      <c r="AO191">
        <v>97.01</v>
      </c>
      <c r="AP191">
        <v>0</v>
      </c>
      <c r="AQ191">
        <v>10.32</v>
      </c>
      <c r="AR191">
        <v>0.25</v>
      </c>
      <c r="AS191">
        <v>0</v>
      </c>
      <c r="AT191">
        <v>115</v>
      </c>
      <c r="AU191">
        <v>71</v>
      </c>
      <c r="AV191">
        <v>1</v>
      </c>
      <c r="AW191">
        <v>1</v>
      </c>
      <c r="AZ191">
        <v>6.53</v>
      </c>
      <c r="BA191">
        <v>6.53</v>
      </c>
      <c r="BB191">
        <v>6.53</v>
      </c>
      <c r="BC191">
        <v>6.53</v>
      </c>
      <c r="BD191" t="s">
        <v>3</v>
      </c>
      <c r="BE191" t="s">
        <v>3</v>
      </c>
      <c r="BF191" t="s">
        <v>3</v>
      </c>
      <c r="BG191" t="s">
        <v>3</v>
      </c>
      <c r="BH191">
        <v>0</v>
      </c>
      <c r="BI191">
        <v>1</v>
      </c>
      <c r="BJ191" t="s">
        <v>458</v>
      </c>
      <c r="BM191">
        <v>17001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6.53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128</v>
      </c>
      <c r="CA191">
        <v>83</v>
      </c>
      <c r="CF191">
        <v>0</v>
      </c>
      <c r="CG191">
        <v>0</v>
      </c>
      <c r="CM191">
        <v>0</v>
      </c>
      <c r="CN191" t="s">
        <v>1353</v>
      </c>
      <c r="CO191">
        <v>0</v>
      </c>
      <c r="CP191">
        <f t="shared" si="176"/>
        <v>657.82999999999993</v>
      </c>
      <c r="CQ191">
        <f t="shared" si="177"/>
        <v>261.85300000000001</v>
      </c>
      <c r="CR191">
        <f t="shared" si="178"/>
        <v>106.04719999999999</v>
      </c>
      <c r="CS191">
        <f t="shared" si="179"/>
        <v>25.2058</v>
      </c>
      <c r="CT191">
        <f t="shared" si="180"/>
        <v>728.48680000000002</v>
      </c>
      <c r="CU191">
        <f t="shared" si="181"/>
        <v>0</v>
      </c>
      <c r="CV191">
        <f t="shared" si="182"/>
        <v>11.867999999999999</v>
      </c>
      <c r="CW191">
        <f t="shared" si="183"/>
        <v>0.3125</v>
      </c>
      <c r="CX191">
        <f t="shared" si="184"/>
        <v>0</v>
      </c>
      <c r="CY191">
        <f t="shared" si="185"/>
        <v>520.04149999999993</v>
      </c>
      <c r="CZ191">
        <f t="shared" si="186"/>
        <v>321.06909999999999</v>
      </c>
      <c r="DC191" t="s">
        <v>3</v>
      </c>
      <c r="DD191" t="s">
        <v>3</v>
      </c>
      <c r="DE191" t="s">
        <v>75</v>
      </c>
      <c r="DF191" t="s">
        <v>75</v>
      </c>
      <c r="DG191" t="s">
        <v>76</v>
      </c>
      <c r="DH191" t="s">
        <v>3</v>
      </c>
      <c r="DI191" t="s">
        <v>76</v>
      </c>
      <c r="DJ191" t="s">
        <v>75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365</v>
      </c>
      <c r="DW191" t="s">
        <v>365</v>
      </c>
      <c r="DX191">
        <v>1</v>
      </c>
      <c r="EE191">
        <v>39174531</v>
      </c>
      <c r="EF191">
        <v>2</v>
      </c>
      <c r="EG191" t="s">
        <v>18</v>
      </c>
      <c r="EH191">
        <v>0</v>
      </c>
      <c r="EI191" t="s">
        <v>3</v>
      </c>
      <c r="EJ191">
        <v>1</v>
      </c>
      <c r="EK191">
        <v>17001</v>
      </c>
      <c r="EL191" t="s">
        <v>245</v>
      </c>
      <c r="EM191" t="s">
        <v>246</v>
      </c>
      <c r="EO191" t="s">
        <v>79</v>
      </c>
      <c r="EQ191">
        <v>0</v>
      </c>
      <c r="ER191">
        <v>150.1</v>
      </c>
      <c r="ES191">
        <v>40.1</v>
      </c>
      <c r="ET191">
        <v>12.99</v>
      </c>
      <c r="EU191">
        <v>3.09</v>
      </c>
      <c r="EV191">
        <v>97.01</v>
      </c>
      <c r="EW191">
        <v>10.32</v>
      </c>
      <c r="EX191">
        <v>0.25</v>
      </c>
      <c r="EY191">
        <v>0</v>
      </c>
      <c r="FQ191">
        <v>0</v>
      </c>
      <c r="FR191">
        <f t="shared" si="187"/>
        <v>0</v>
      </c>
      <c r="FS191">
        <v>0</v>
      </c>
      <c r="FT191" t="s">
        <v>21</v>
      </c>
      <c r="FU191" t="s">
        <v>22</v>
      </c>
      <c r="FX191">
        <v>115.2</v>
      </c>
      <c r="FY191">
        <v>70.55</v>
      </c>
      <c r="GA191" t="s">
        <v>3</v>
      </c>
      <c r="GD191">
        <v>0</v>
      </c>
      <c r="GF191">
        <v>-1792654502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188"/>
        <v>0</v>
      </c>
      <c r="GM191">
        <f t="shared" si="189"/>
        <v>1498.94</v>
      </c>
      <c r="GN191">
        <f t="shared" si="190"/>
        <v>1498.94</v>
      </c>
      <c r="GO191">
        <f t="shared" si="191"/>
        <v>0</v>
      </c>
      <c r="GP191">
        <f t="shared" si="192"/>
        <v>0</v>
      </c>
      <c r="GR191">
        <v>0</v>
      </c>
      <c r="GS191">
        <v>3</v>
      </c>
      <c r="GT191">
        <v>0</v>
      </c>
      <c r="GU191" t="s">
        <v>3</v>
      </c>
      <c r="GV191">
        <f t="shared" si="193"/>
        <v>0</v>
      </c>
      <c r="GW191">
        <v>1</v>
      </c>
      <c r="GX191">
        <f t="shared" si="194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C192">
        <v>303</v>
      </c>
      <c r="E192" t="s">
        <v>459</v>
      </c>
      <c r="F192" t="s">
        <v>368</v>
      </c>
      <c r="G192" t="s">
        <v>369</v>
      </c>
      <c r="H192" t="s">
        <v>370</v>
      </c>
      <c r="I192">
        <f>I191*J192</f>
        <v>0.24</v>
      </c>
      <c r="J192">
        <v>0.4</v>
      </c>
      <c r="O192">
        <f t="shared" si="160"/>
        <v>41.06</v>
      </c>
      <c r="P192">
        <f t="shared" si="161"/>
        <v>41.06</v>
      </c>
      <c r="Q192">
        <f t="shared" si="162"/>
        <v>0</v>
      </c>
      <c r="R192">
        <f t="shared" si="163"/>
        <v>0</v>
      </c>
      <c r="S192">
        <f t="shared" si="164"/>
        <v>0</v>
      </c>
      <c r="T192">
        <f t="shared" si="165"/>
        <v>0</v>
      </c>
      <c r="U192">
        <f t="shared" si="166"/>
        <v>0</v>
      </c>
      <c r="V192">
        <f t="shared" si="167"/>
        <v>0</v>
      </c>
      <c r="W192">
        <f t="shared" si="168"/>
        <v>0</v>
      </c>
      <c r="X192">
        <f t="shared" si="169"/>
        <v>0</v>
      </c>
      <c r="Y192">
        <f t="shared" si="170"/>
        <v>0</v>
      </c>
      <c r="AA192">
        <v>39083528</v>
      </c>
      <c r="AB192">
        <f t="shared" si="171"/>
        <v>26.2</v>
      </c>
      <c r="AC192">
        <f t="shared" si="195"/>
        <v>26.2</v>
      </c>
      <c r="AD192">
        <f>ROUND((((ET192)-(EU192))+AE192),2)</f>
        <v>0</v>
      </c>
      <c r="AE192">
        <f t="shared" ref="AE192:AF194" si="200">ROUND((EU192),2)</f>
        <v>0</v>
      </c>
      <c r="AF192">
        <f t="shared" si="200"/>
        <v>0</v>
      </c>
      <c r="AG192">
        <f t="shared" si="173"/>
        <v>0</v>
      </c>
      <c r="AH192">
        <f t="shared" ref="AH192:AI194" si="201">(EW192)</f>
        <v>0</v>
      </c>
      <c r="AI192">
        <f t="shared" si="201"/>
        <v>0</v>
      </c>
      <c r="AJ192">
        <f t="shared" si="175"/>
        <v>0</v>
      </c>
      <c r="AK192">
        <v>26.2</v>
      </c>
      <c r="AL192">
        <v>26.2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115</v>
      </c>
      <c r="AU192">
        <v>71</v>
      </c>
      <c r="AV192">
        <v>1</v>
      </c>
      <c r="AW192">
        <v>1</v>
      </c>
      <c r="AZ192">
        <v>6.53</v>
      </c>
      <c r="BA192">
        <v>1</v>
      </c>
      <c r="BB192">
        <v>1</v>
      </c>
      <c r="BC192">
        <v>6.53</v>
      </c>
      <c r="BD192" t="s">
        <v>3</v>
      </c>
      <c r="BE192" t="s">
        <v>3</v>
      </c>
      <c r="BF192" t="s">
        <v>3</v>
      </c>
      <c r="BG192" t="s">
        <v>3</v>
      </c>
      <c r="BH192">
        <v>3</v>
      </c>
      <c r="BI192">
        <v>1</v>
      </c>
      <c r="BJ192" t="s">
        <v>371</v>
      </c>
      <c r="BM192">
        <v>17001</v>
      </c>
      <c r="BN192">
        <v>0</v>
      </c>
      <c r="BO192" t="s">
        <v>3</v>
      </c>
      <c r="BP192">
        <v>0</v>
      </c>
      <c r="BQ192">
        <v>2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128</v>
      </c>
      <c r="CA192">
        <v>83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76"/>
        <v>41.06</v>
      </c>
      <c r="CQ192">
        <f t="shared" si="177"/>
        <v>171.08600000000001</v>
      </c>
      <c r="CR192">
        <f t="shared" si="178"/>
        <v>0</v>
      </c>
      <c r="CS192">
        <f t="shared" si="179"/>
        <v>0</v>
      </c>
      <c r="CT192">
        <f t="shared" si="180"/>
        <v>0</v>
      </c>
      <c r="CU192">
        <f t="shared" si="181"/>
        <v>0</v>
      </c>
      <c r="CV192">
        <f t="shared" si="182"/>
        <v>0</v>
      </c>
      <c r="CW192">
        <f t="shared" si="183"/>
        <v>0</v>
      </c>
      <c r="CX192">
        <f t="shared" si="184"/>
        <v>0</v>
      </c>
      <c r="CY192">
        <f t="shared" si="185"/>
        <v>0</v>
      </c>
      <c r="CZ192">
        <f t="shared" si="186"/>
        <v>0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1010</v>
      </c>
      <c r="DV192" t="s">
        <v>370</v>
      </c>
      <c r="DW192" t="s">
        <v>370</v>
      </c>
      <c r="DX192">
        <v>100</v>
      </c>
      <c r="EE192">
        <v>39174531</v>
      </c>
      <c r="EF192">
        <v>2</v>
      </c>
      <c r="EG192" t="s">
        <v>18</v>
      </c>
      <c r="EH192">
        <v>0</v>
      </c>
      <c r="EI192" t="s">
        <v>3</v>
      </c>
      <c r="EJ192">
        <v>1</v>
      </c>
      <c r="EK192">
        <v>17001</v>
      </c>
      <c r="EL192" t="s">
        <v>245</v>
      </c>
      <c r="EM192" t="s">
        <v>246</v>
      </c>
      <c r="EO192" t="s">
        <v>3</v>
      </c>
      <c r="EQ192">
        <v>0</v>
      </c>
      <c r="ER192">
        <v>26.2</v>
      </c>
      <c r="ES192">
        <v>26.2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187"/>
        <v>0</v>
      </c>
      <c r="FS192">
        <v>0</v>
      </c>
      <c r="FT192" t="s">
        <v>21</v>
      </c>
      <c r="FU192" t="s">
        <v>22</v>
      </c>
      <c r="FX192">
        <v>115.2</v>
      </c>
      <c r="FY192">
        <v>70.55</v>
      </c>
      <c r="GA192" t="s">
        <v>3</v>
      </c>
      <c r="GD192">
        <v>0</v>
      </c>
      <c r="GF192">
        <v>1797855604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188"/>
        <v>0</v>
      </c>
      <c r="GM192">
        <f t="shared" si="189"/>
        <v>41.06</v>
      </c>
      <c r="GN192">
        <f t="shared" si="190"/>
        <v>41.06</v>
      </c>
      <c r="GO192">
        <f t="shared" si="191"/>
        <v>0</v>
      </c>
      <c r="GP192">
        <f t="shared" si="192"/>
        <v>0</v>
      </c>
      <c r="GR192">
        <v>0</v>
      </c>
      <c r="GS192">
        <v>3</v>
      </c>
      <c r="GT192">
        <v>0</v>
      </c>
      <c r="GU192" t="s">
        <v>3</v>
      </c>
      <c r="GV192">
        <f t="shared" si="193"/>
        <v>0</v>
      </c>
      <c r="GW192">
        <v>1</v>
      </c>
      <c r="GX192">
        <f t="shared" si="194"/>
        <v>0</v>
      </c>
      <c r="HA192">
        <v>0</v>
      </c>
      <c r="HB192">
        <v>0</v>
      </c>
      <c r="IK192">
        <v>0</v>
      </c>
    </row>
    <row r="193" spans="1:245" x14ac:dyDescent="0.2">
      <c r="A193">
        <v>18</v>
      </c>
      <c r="B193">
        <v>1</v>
      </c>
      <c r="C193">
        <v>307</v>
      </c>
      <c r="E193" t="s">
        <v>460</v>
      </c>
      <c r="F193" t="s">
        <v>461</v>
      </c>
      <c r="G193" t="s">
        <v>462</v>
      </c>
      <c r="H193" t="s">
        <v>109</v>
      </c>
      <c r="I193">
        <f>I191*J193</f>
        <v>6</v>
      </c>
      <c r="J193">
        <v>10</v>
      </c>
      <c r="O193">
        <f t="shared" si="160"/>
        <v>8506.76</v>
      </c>
      <c r="P193">
        <f t="shared" si="161"/>
        <v>8506.76</v>
      </c>
      <c r="Q193">
        <f t="shared" si="162"/>
        <v>0</v>
      </c>
      <c r="R193">
        <f t="shared" si="163"/>
        <v>0</v>
      </c>
      <c r="S193">
        <f t="shared" si="164"/>
        <v>0</v>
      </c>
      <c r="T193">
        <f t="shared" si="165"/>
        <v>0</v>
      </c>
      <c r="U193">
        <f t="shared" si="166"/>
        <v>0</v>
      </c>
      <c r="V193">
        <f t="shared" si="167"/>
        <v>0</v>
      </c>
      <c r="W193">
        <f t="shared" si="168"/>
        <v>0</v>
      </c>
      <c r="X193">
        <f t="shared" si="169"/>
        <v>0</v>
      </c>
      <c r="Y193">
        <f t="shared" si="170"/>
        <v>0</v>
      </c>
      <c r="AA193">
        <v>39083528</v>
      </c>
      <c r="AB193">
        <f t="shared" si="171"/>
        <v>217.12</v>
      </c>
      <c r="AC193">
        <f t="shared" si="195"/>
        <v>217.12</v>
      </c>
      <c r="AD193">
        <f>ROUND((((ET193)-(EU193))+AE193),2)</f>
        <v>0</v>
      </c>
      <c r="AE193">
        <f t="shared" si="200"/>
        <v>0</v>
      </c>
      <c r="AF193">
        <f t="shared" si="200"/>
        <v>0</v>
      </c>
      <c r="AG193">
        <f t="shared" si="173"/>
        <v>0</v>
      </c>
      <c r="AH193">
        <f t="shared" si="201"/>
        <v>0</v>
      </c>
      <c r="AI193">
        <f t="shared" si="201"/>
        <v>0</v>
      </c>
      <c r="AJ193">
        <f t="shared" si="175"/>
        <v>0</v>
      </c>
      <c r="AK193">
        <v>217.12</v>
      </c>
      <c r="AL193">
        <v>217.12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115</v>
      </c>
      <c r="AU193">
        <v>71</v>
      </c>
      <c r="AV193">
        <v>1</v>
      </c>
      <c r="AW193">
        <v>1</v>
      </c>
      <c r="AZ193">
        <v>6.53</v>
      </c>
      <c r="BA193">
        <v>1</v>
      </c>
      <c r="BB193">
        <v>1</v>
      </c>
      <c r="BC193">
        <v>6.53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1</v>
      </c>
      <c r="BJ193" t="s">
        <v>463</v>
      </c>
      <c r="BM193">
        <v>17001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128</v>
      </c>
      <c r="CA193">
        <v>83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176"/>
        <v>8506.76</v>
      </c>
      <c r="CQ193">
        <f t="shared" si="177"/>
        <v>1417.7936000000002</v>
      </c>
      <c r="CR193">
        <f t="shared" si="178"/>
        <v>0</v>
      </c>
      <c r="CS193">
        <f t="shared" si="179"/>
        <v>0</v>
      </c>
      <c r="CT193">
        <f t="shared" si="180"/>
        <v>0</v>
      </c>
      <c r="CU193">
        <f t="shared" si="181"/>
        <v>0</v>
      </c>
      <c r="CV193">
        <f t="shared" si="182"/>
        <v>0</v>
      </c>
      <c r="CW193">
        <f t="shared" si="183"/>
        <v>0</v>
      </c>
      <c r="CX193">
        <f t="shared" si="184"/>
        <v>0</v>
      </c>
      <c r="CY193">
        <f t="shared" si="185"/>
        <v>0</v>
      </c>
      <c r="CZ193">
        <f t="shared" si="186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109</v>
      </c>
      <c r="DW193" t="s">
        <v>109</v>
      </c>
      <c r="DX193">
        <v>1</v>
      </c>
      <c r="EE193">
        <v>39174531</v>
      </c>
      <c r="EF193">
        <v>2</v>
      </c>
      <c r="EG193" t="s">
        <v>18</v>
      </c>
      <c r="EH193">
        <v>0</v>
      </c>
      <c r="EI193" t="s">
        <v>3</v>
      </c>
      <c r="EJ193">
        <v>1</v>
      </c>
      <c r="EK193">
        <v>17001</v>
      </c>
      <c r="EL193" t="s">
        <v>245</v>
      </c>
      <c r="EM193" t="s">
        <v>246</v>
      </c>
      <c r="EO193" t="s">
        <v>3</v>
      </c>
      <c r="EQ193">
        <v>0</v>
      </c>
      <c r="ER193">
        <v>217.12</v>
      </c>
      <c r="ES193">
        <v>217.12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187"/>
        <v>0</v>
      </c>
      <c r="FS193">
        <v>0</v>
      </c>
      <c r="FT193" t="s">
        <v>21</v>
      </c>
      <c r="FU193" t="s">
        <v>22</v>
      </c>
      <c r="FX193">
        <v>115.2</v>
      </c>
      <c r="FY193">
        <v>70.55</v>
      </c>
      <c r="GA193" t="s">
        <v>3</v>
      </c>
      <c r="GD193">
        <v>0</v>
      </c>
      <c r="GF193">
        <v>919975722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188"/>
        <v>0</v>
      </c>
      <c r="GM193">
        <f t="shared" si="189"/>
        <v>8506.76</v>
      </c>
      <c r="GN193">
        <f t="shared" si="190"/>
        <v>8506.76</v>
      </c>
      <c r="GO193">
        <f t="shared" si="191"/>
        <v>0</v>
      </c>
      <c r="GP193">
        <f t="shared" si="192"/>
        <v>0</v>
      </c>
      <c r="GR193">
        <v>0</v>
      </c>
      <c r="GS193">
        <v>3</v>
      </c>
      <c r="GT193">
        <v>0</v>
      </c>
      <c r="GU193" t="s">
        <v>3</v>
      </c>
      <c r="GV193">
        <f t="shared" si="193"/>
        <v>0</v>
      </c>
      <c r="GW193">
        <v>1</v>
      </c>
      <c r="GX193">
        <f t="shared" si="194"/>
        <v>0</v>
      </c>
      <c r="HA193">
        <v>0</v>
      </c>
      <c r="HB193">
        <v>0</v>
      </c>
      <c r="IK193">
        <v>0</v>
      </c>
    </row>
    <row r="194" spans="1:245" x14ac:dyDescent="0.2">
      <c r="A194">
        <v>18</v>
      </c>
      <c r="B194">
        <v>1</v>
      </c>
      <c r="C194">
        <v>308</v>
      </c>
      <c r="E194" t="s">
        <v>464</v>
      </c>
      <c r="F194" t="s">
        <v>438</v>
      </c>
      <c r="G194" t="s">
        <v>439</v>
      </c>
      <c r="H194" t="s">
        <v>342</v>
      </c>
      <c r="I194">
        <f>I191*J194</f>
        <v>0.6</v>
      </c>
      <c r="J194">
        <v>1</v>
      </c>
      <c r="O194">
        <f t="shared" si="160"/>
        <v>627.66</v>
      </c>
      <c r="P194">
        <f t="shared" si="161"/>
        <v>627.66</v>
      </c>
      <c r="Q194">
        <f t="shared" si="162"/>
        <v>0</v>
      </c>
      <c r="R194">
        <f t="shared" si="163"/>
        <v>0</v>
      </c>
      <c r="S194">
        <f t="shared" si="164"/>
        <v>0</v>
      </c>
      <c r="T194">
        <f t="shared" si="165"/>
        <v>0</v>
      </c>
      <c r="U194">
        <f t="shared" si="166"/>
        <v>0</v>
      </c>
      <c r="V194">
        <f t="shared" si="167"/>
        <v>0</v>
      </c>
      <c r="W194">
        <f t="shared" si="168"/>
        <v>0</v>
      </c>
      <c r="X194">
        <f t="shared" si="169"/>
        <v>0</v>
      </c>
      <c r="Y194">
        <f t="shared" si="170"/>
        <v>0</v>
      </c>
      <c r="AA194">
        <v>39083528</v>
      </c>
      <c r="AB194">
        <f t="shared" si="171"/>
        <v>160.19999999999999</v>
      </c>
      <c r="AC194">
        <f t="shared" si="195"/>
        <v>160.19999999999999</v>
      </c>
      <c r="AD194">
        <f>ROUND((((ET194)-(EU194))+AE194),2)</f>
        <v>0</v>
      </c>
      <c r="AE194">
        <f t="shared" si="200"/>
        <v>0</v>
      </c>
      <c r="AF194">
        <f t="shared" si="200"/>
        <v>0</v>
      </c>
      <c r="AG194">
        <f t="shared" si="173"/>
        <v>0</v>
      </c>
      <c r="AH194">
        <f t="shared" si="201"/>
        <v>0</v>
      </c>
      <c r="AI194">
        <f t="shared" si="201"/>
        <v>0</v>
      </c>
      <c r="AJ194">
        <f t="shared" si="175"/>
        <v>0</v>
      </c>
      <c r="AK194">
        <v>160.19999999999999</v>
      </c>
      <c r="AL194">
        <v>160.19999999999999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115</v>
      </c>
      <c r="AU194">
        <v>71</v>
      </c>
      <c r="AV194">
        <v>1</v>
      </c>
      <c r="AW194">
        <v>1</v>
      </c>
      <c r="AZ194">
        <v>6.53</v>
      </c>
      <c r="BA194">
        <v>1</v>
      </c>
      <c r="BB194">
        <v>1</v>
      </c>
      <c r="BC194">
        <v>6.53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440</v>
      </c>
      <c r="BM194">
        <v>17001</v>
      </c>
      <c r="BN194">
        <v>0</v>
      </c>
      <c r="BO194" t="s">
        <v>3</v>
      </c>
      <c r="BP194">
        <v>0</v>
      </c>
      <c r="BQ194">
        <v>2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128</v>
      </c>
      <c r="CA194">
        <v>83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176"/>
        <v>627.66</v>
      </c>
      <c r="CQ194">
        <f t="shared" si="177"/>
        <v>1046.106</v>
      </c>
      <c r="CR194">
        <f t="shared" si="178"/>
        <v>0</v>
      </c>
      <c r="CS194">
        <f t="shared" si="179"/>
        <v>0</v>
      </c>
      <c r="CT194">
        <f t="shared" si="180"/>
        <v>0</v>
      </c>
      <c r="CU194">
        <f t="shared" si="181"/>
        <v>0</v>
      </c>
      <c r="CV194">
        <f t="shared" si="182"/>
        <v>0</v>
      </c>
      <c r="CW194">
        <f t="shared" si="183"/>
        <v>0</v>
      </c>
      <c r="CX194">
        <f t="shared" si="184"/>
        <v>0</v>
      </c>
      <c r="CY194">
        <f t="shared" si="185"/>
        <v>0</v>
      </c>
      <c r="CZ194">
        <f t="shared" si="186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1010</v>
      </c>
      <c r="DV194" t="s">
        <v>342</v>
      </c>
      <c r="DW194" t="s">
        <v>342</v>
      </c>
      <c r="DX194">
        <v>10</v>
      </c>
      <c r="EE194">
        <v>39174531</v>
      </c>
      <c r="EF194">
        <v>2</v>
      </c>
      <c r="EG194" t="s">
        <v>18</v>
      </c>
      <c r="EH194">
        <v>0</v>
      </c>
      <c r="EI194" t="s">
        <v>3</v>
      </c>
      <c r="EJ194">
        <v>1</v>
      </c>
      <c r="EK194">
        <v>17001</v>
      </c>
      <c r="EL194" t="s">
        <v>245</v>
      </c>
      <c r="EM194" t="s">
        <v>246</v>
      </c>
      <c r="EO194" t="s">
        <v>3</v>
      </c>
      <c r="EQ194">
        <v>0</v>
      </c>
      <c r="ER194">
        <v>160.19999999999999</v>
      </c>
      <c r="ES194">
        <v>160.19999999999999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87"/>
        <v>0</v>
      </c>
      <c r="FS194">
        <v>0</v>
      </c>
      <c r="FT194" t="s">
        <v>21</v>
      </c>
      <c r="FU194" t="s">
        <v>22</v>
      </c>
      <c r="FX194">
        <v>115.2</v>
      </c>
      <c r="FY194">
        <v>70.55</v>
      </c>
      <c r="GA194" t="s">
        <v>3</v>
      </c>
      <c r="GD194">
        <v>0</v>
      </c>
      <c r="GF194">
        <v>-62785007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188"/>
        <v>0</v>
      </c>
      <c r="GM194">
        <f t="shared" si="189"/>
        <v>627.66</v>
      </c>
      <c r="GN194">
        <f t="shared" si="190"/>
        <v>627.66</v>
      </c>
      <c r="GO194">
        <f t="shared" si="191"/>
        <v>0</v>
      </c>
      <c r="GP194">
        <f t="shared" si="192"/>
        <v>0</v>
      </c>
      <c r="GR194">
        <v>0</v>
      </c>
      <c r="GS194">
        <v>3</v>
      </c>
      <c r="GT194">
        <v>0</v>
      </c>
      <c r="GU194" t="s">
        <v>3</v>
      </c>
      <c r="GV194">
        <f t="shared" si="193"/>
        <v>0</v>
      </c>
      <c r="GW194">
        <v>1</v>
      </c>
      <c r="GX194">
        <f t="shared" si="194"/>
        <v>0</v>
      </c>
      <c r="HA194">
        <v>0</v>
      </c>
      <c r="HB194"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ROW(SmtRes!A315)</f>
        <v>315</v>
      </c>
      <c r="D195">
        <f>ROW(EtalonRes!A333)</f>
        <v>333</v>
      </c>
      <c r="E195" t="s">
        <v>465</v>
      </c>
      <c r="F195" t="s">
        <v>425</v>
      </c>
      <c r="G195" t="s">
        <v>466</v>
      </c>
      <c r="H195" t="s">
        <v>365</v>
      </c>
      <c r="I195">
        <v>0.2</v>
      </c>
      <c r="J195">
        <v>0</v>
      </c>
      <c r="O195">
        <f t="shared" si="160"/>
        <v>117.62</v>
      </c>
      <c r="P195">
        <f t="shared" si="161"/>
        <v>32.25</v>
      </c>
      <c r="Q195">
        <f t="shared" si="162"/>
        <v>12.26</v>
      </c>
      <c r="R195">
        <f t="shared" si="163"/>
        <v>2.56</v>
      </c>
      <c r="S195">
        <f t="shared" si="164"/>
        <v>73.11</v>
      </c>
      <c r="T195">
        <f t="shared" si="165"/>
        <v>0</v>
      </c>
      <c r="U195">
        <f t="shared" si="166"/>
        <v>1.1637999999999999</v>
      </c>
      <c r="V195">
        <f t="shared" si="167"/>
        <v>3.2500000000000001E-2</v>
      </c>
      <c r="W195">
        <f t="shared" si="168"/>
        <v>0</v>
      </c>
      <c r="X195">
        <f t="shared" si="169"/>
        <v>87.02</v>
      </c>
      <c r="Y195">
        <f t="shared" si="170"/>
        <v>53.73</v>
      </c>
      <c r="AA195">
        <v>39083528</v>
      </c>
      <c r="AB195">
        <f t="shared" si="171"/>
        <v>90.06</v>
      </c>
      <c r="AC195">
        <f t="shared" si="195"/>
        <v>24.69</v>
      </c>
      <c r="AD195">
        <f>ROUND(((((ET195*1.25))-((EU195*1.25)))+AE195),2)</f>
        <v>9.39</v>
      </c>
      <c r="AE195">
        <f>ROUND(((EU195*1.25)),2)</f>
        <v>1.96</v>
      </c>
      <c r="AF195">
        <f>ROUND(((EV195*1.15)),2)</f>
        <v>55.98</v>
      </c>
      <c r="AG195">
        <f t="shared" si="173"/>
        <v>0</v>
      </c>
      <c r="AH195">
        <f>((EW195*1.15))</f>
        <v>5.8189999999999991</v>
      </c>
      <c r="AI195">
        <f>((EX195*1.25))</f>
        <v>0.16250000000000001</v>
      </c>
      <c r="AJ195">
        <f t="shared" si="175"/>
        <v>0</v>
      </c>
      <c r="AK195">
        <v>80.88</v>
      </c>
      <c r="AL195">
        <v>24.69</v>
      </c>
      <c r="AM195">
        <v>7.51</v>
      </c>
      <c r="AN195">
        <v>1.57</v>
      </c>
      <c r="AO195">
        <v>48.68</v>
      </c>
      <c r="AP195">
        <v>0</v>
      </c>
      <c r="AQ195">
        <v>5.0599999999999996</v>
      </c>
      <c r="AR195">
        <v>0.13</v>
      </c>
      <c r="AS195">
        <v>0</v>
      </c>
      <c r="AT195">
        <v>115</v>
      </c>
      <c r="AU195">
        <v>71</v>
      </c>
      <c r="AV195">
        <v>1</v>
      </c>
      <c r="AW195">
        <v>1</v>
      </c>
      <c r="AZ195">
        <v>6.53</v>
      </c>
      <c r="BA195">
        <v>6.53</v>
      </c>
      <c r="BB195">
        <v>6.53</v>
      </c>
      <c r="BC195">
        <v>6.53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1</v>
      </c>
      <c r="BJ195" t="s">
        <v>427</v>
      </c>
      <c r="BM195">
        <v>17001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6.53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128</v>
      </c>
      <c r="CA195">
        <v>83</v>
      </c>
      <c r="CF195">
        <v>0</v>
      </c>
      <c r="CG195">
        <v>0</v>
      </c>
      <c r="CM195">
        <v>0</v>
      </c>
      <c r="CN195" t="s">
        <v>1353</v>
      </c>
      <c r="CO195">
        <v>0</v>
      </c>
      <c r="CP195">
        <f t="shared" si="176"/>
        <v>117.62</v>
      </c>
      <c r="CQ195">
        <f t="shared" si="177"/>
        <v>161.22570000000002</v>
      </c>
      <c r="CR195">
        <f t="shared" si="178"/>
        <v>61.316700000000004</v>
      </c>
      <c r="CS195">
        <f t="shared" si="179"/>
        <v>12.7988</v>
      </c>
      <c r="CT195">
        <f t="shared" si="180"/>
        <v>365.54939999999999</v>
      </c>
      <c r="CU195">
        <f t="shared" si="181"/>
        <v>0</v>
      </c>
      <c r="CV195">
        <f t="shared" si="182"/>
        <v>5.8189999999999991</v>
      </c>
      <c r="CW195">
        <f t="shared" si="183"/>
        <v>0.16250000000000001</v>
      </c>
      <c r="CX195">
        <f t="shared" si="184"/>
        <v>0</v>
      </c>
      <c r="CY195">
        <f t="shared" si="185"/>
        <v>87.020500000000013</v>
      </c>
      <c r="CZ195">
        <f t="shared" si="186"/>
        <v>53.725699999999996</v>
      </c>
      <c r="DC195" t="s">
        <v>3</v>
      </c>
      <c r="DD195" t="s">
        <v>3</v>
      </c>
      <c r="DE195" t="s">
        <v>75</v>
      </c>
      <c r="DF195" t="s">
        <v>75</v>
      </c>
      <c r="DG195" t="s">
        <v>76</v>
      </c>
      <c r="DH195" t="s">
        <v>3</v>
      </c>
      <c r="DI195" t="s">
        <v>76</v>
      </c>
      <c r="DJ195" t="s">
        <v>75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365</v>
      </c>
      <c r="DW195" t="s">
        <v>365</v>
      </c>
      <c r="DX195">
        <v>1</v>
      </c>
      <c r="EE195">
        <v>39174531</v>
      </c>
      <c r="EF195">
        <v>2</v>
      </c>
      <c r="EG195" t="s">
        <v>18</v>
      </c>
      <c r="EH195">
        <v>0</v>
      </c>
      <c r="EI195" t="s">
        <v>3</v>
      </c>
      <c r="EJ195">
        <v>1</v>
      </c>
      <c r="EK195">
        <v>17001</v>
      </c>
      <c r="EL195" t="s">
        <v>245</v>
      </c>
      <c r="EM195" t="s">
        <v>246</v>
      </c>
      <c r="EO195" t="s">
        <v>79</v>
      </c>
      <c r="EQ195">
        <v>0</v>
      </c>
      <c r="ER195">
        <v>80.88</v>
      </c>
      <c r="ES195">
        <v>24.69</v>
      </c>
      <c r="ET195">
        <v>7.51</v>
      </c>
      <c r="EU195">
        <v>1.57</v>
      </c>
      <c r="EV195">
        <v>48.68</v>
      </c>
      <c r="EW195">
        <v>5.0599999999999996</v>
      </c>
      <c r="EX195">
        <v>0.13</v>
      </c>
      <c r="EY195">
        <v>0</v>
      </c>
      <c r="FQ195">
        <v>0</v>
      </c>
      <c r="FR195">
        <f t="shared" si="187"/>
        <v>0</v>
      </c>
      <c r="FS195">
        <v>0</v>
      </c>
      <c r="FT195" t="s">
        <v>21</v>
      </c>
      <c r="FU195" t="s">
        <v>22</v>
      </c>
      <c r="FX195">
        <v>115.2</v>
      </c>
      <c r="FY195">
        <v>70.55</v>
      </c>
      <c r="GA195" t="s">
        <v>3</v>
      </c>
      <c r="GD195">
        <v>0</v>
      </c>
      <c r="GF195">
        <v>-1728642702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188"/>
        <v>0</v>
      </c>
      <c r="GM195">
        <f t="shared" si="189"/>
        <v>258.37</v>
      </c>
      <c r="GN195">
        <f t="shared" si="190"/>
        <v>258.37</v>
      </c>
      <c r="GO195">
        <f t="shared" si="191"/>
        <v>0</v>
      </c>
      <c r="GP195">
        <f t="shared" si="192"/>
        <v>0</v>
      </c>
      <c r="GR195">
        <v>0</v>
      </c>
      <c r="GS195">
        <v>3</v>
      </c>
      <c r="GT195">
        <v>0</v>
      </c>
      <c r="GU195" t="s">
        <v>3</v>
      </c>
      <c r="GV195">
        <f t="shared" si="193"/>
        <v>0</v>
      </c>
      <c r="GW195">
        <v>1</v>
      </c>
      <c r="GX195">
        <f t="shared" si="194"/>
        <v>0</v>
      </c>
      <c r="HA195">
        <v>0</v>
      </c>
      <c r="HB195">
        <v>0</v>
      </c>
      <c r="IK195">
        <v>0</v>
      </c>
    </row>
    <row r="196" spans="1:245" x14ac:dyDescent="0.2">
      <c r="A196">
        <v>18</v>
      </c>
      <c r="B196">
        <v>1</v>
      </c>
      <c r="C196">
        <v>315</v>
      </c>
      <c r="E196" t="s">
        <v>467</v>
      </c>
      <c r="F196" t="s">
        <v>468</v>
      </c>
      <c r="G196" t="s">
        <v>469</v>
      </c>
      <c r="H196" t="s">
        <v>109</v>
      </c>
      <c r="I196">
        <f>I195*J196</f>
        <v>2</v>
      </c>
      <c r="J196">
        <v>10</v>
      </c>
      <c r="O196">
        <f t="shared" si="160"/>
        <v>3940.2</v>
      </c>
      <c r="P196">
        <f t="shared" si="161"/>
        <v>3940.2</v>
      </c>
      <c r="Q196">
        <f t="shared" si="162"/>
        <v>0</v>
      </c>
      <c r="R196">
        <f t="shared" si="163"/>
        <v>0</v>
      </c>
      <c r="S196">
        <f t="shared" si="164"/>
        <v>0</v>
      </c>
      <c r="T196">
        <f t="shared" si="165"/>
        <v>0</v>
      </c>
      <c r="U196">
        <f t="shared" si="166"/>
        <v>0</v>
      </c>
      <c r="V196">
        <f t="shared" si="167"/>
        <v>0</v>
      </c>
      <c r="W196">
        <f t="shared" si="168"/>
        <v>0</v>
      </c>
      <c r="X196">
        <f t="shared" si="169"/>
        <v>0</v>
      </c>
      <c r="Y196">
        <f t="shared" si="170"/>
        <v>0</v>
      </c>
      <c r="AA196">
        <v>39083528</v>
      </c>
      <c r="AB196">
        <f t="shared" si="171"/>
        <v>301.7</v>
      </c>
      <c r="AC196">
        <f t="shared" si="195"/>
        <v>301.7</v>
      </c>
      <c r="AD196">
        <f>ROUND((((ET196)-(EU196))+AE196),2)</f>
        <v>0</v>
      </c>
      <c r="AE196">
        <f>ROUND((EU196),2)</f>
        <v>0</v>
      </c>
      <c r="AF196">
        <f>ROUND((EV196),2)</f>
        <v>0</v>
      </c>
      <c r="AG196">
        <f t="shared" si="173"/>
        <v>0</v>
      </c>
      <c r="AH196">
        <f>(EW196)</f>
        <v>0</v>
      </c>
      <c r="AI196">
        <f>(EX196)</f>
        <v>0</v>
      </c>
      <c r="AJ196">
        <f t="shared" si="175"/>
        <v>0</v>
      </c>
      <c r="AK196">
        <v>301.7</v>
      </c>
      <c r="AL196">
        <v>301.7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115</v>
      </c>
      <c r="AU196">
        <v>71</v>
      </c>
      <c r="AV196">
        <v>1</v>
      </c>
      <c r="AW196">
        <v>1</v>
      </c>
      <c r="AZ196">
        <v>6.53</v>
      </c>
      <c r="BA196">
        <v>1</v>
      </c>
      <c r="BB196">
        <v>1</v>
      </c>
      <c r="BC196">
        <v>6.53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470</v>
      </c>
      <c r="BM196">
        <v>17001</v>
      </c>
      <c r="BN196">
        <v>0</v>
      </c>
      <c r="BO196" t="s">
        <v>3</v>
      </c>
      <c r="BP196">
        <v>0</v>
      </c>
      <c r="BQ196">
        <v>2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128</v>
      </c>
      <c r="CA196">
        <v>83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176"/>
        <v>3940.2</v>
      </c>
      <c r="CQ196">
        <f t="shared" si="177"/>
        <v>1970.1010000000001</v>
      </c>
      <c r="CR196">
        <f t="shared" si="178"/>
        <v>0</v>
      </c>
      <c r="CS196">
        <f t="shared" si="179"/>
        <v>0</v>
      </c>
      <c r="CT196">
        <f t="shared" si="180"/>
        <v>0</v>
      </c>
      <c r="CU196">
        <f t="shared" si="181"/>
        <v>0</v>
      </c>
      <c r="CV196">
        <f t="shared" si="182"/>
        <v>0</v>
      </c>
      <c r="CW196">
        <f t="shared" si="183"/>
        <v>0</v>
      </c>
      <c r="CX196">
        <f t="shared" si="184"/>
        <v>0</v>
      </c>
      <c r="CY196">
        <f t="shared" si="185"/>
        <v>0</v>
      </c>
      <c r="CZ196">
        <f t="shared" si="186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1010</v>
      </c>
      <c r="DV196" t="s">
        <v>109</v>
      </c>
      <c r="DW196" t="s">
        <v>109</v>
      </c>
      <c r="DX196">
        <v>1</v>
      </c>
      <c r="EE196">
        <v>39174531</v>
      </c>
      <c r="EF196">
        <v>2</v>
      </c>
      <c r="EG196" t="s">
        <v>18</v>
      </c>
      <c r="EH196">
        <v>0</v>
      </c>
      <c r="EI196" t="s">
        <v>3</v>
      </c>
      <c r="EJ196">
        <v>1</v>
      </c>
      <c r="EK196">
        <v>17001</v>
      </c>
      <c r="EL196" t="s">
        <v>245</v>
      </c>
      <c r="EM196" t="s">
        <v>246</v>
      </c>
      <c r="EO196" t="s">
        <v>3</v>
      </c>
      <c r="EQ196">
        <v>0</v>
      </c>
      <c r="ER196">
        <v>301.7</v>
      </c>
      <c r="ES196">
        <v>301.7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187"/>
        <v>0</v>
      </c>
      <c r="FS196">
        <v>0</v>
      </c>
      <c r="FT196" t="s">
        <v>21</v>
      </c>
      <c r="FU196" t="s">
        <v>22</v>
      </c>
      <c r="FX196">
        <v>115.2</v>
      </c>
      <c r="FY196">
        <v>70.55</v>
      </c>
      <c r="GA196" t="s">
        <v>3</v>
      </c>
      <c r="GD196">
        <v>0</v>
      </c>
      <c r="GF196">
        <v>-1248788853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188"/>
        <v>0</v>
      </c>
      <c r="GM196">
        <f t="shared" si="189"/>
        <v>3940.2</v>
      </c>
      <c r="GN196">
        <f t="shared" si="190"/>
        <v>3940.2</v>
      </c>
      <c r="GO196">
        <f t="shared" si="191"/>
        <v>0</v>
      </c>
      <c r="GP196">
        <f t="shared" si="192"/>
        <v>0</v>
      </c>
      <c r="GR196">
        <v>0</v>
      </c>
      <c r="GS196">
        <v>3</v>
      </c>
      <c r="GT196">
        <v>0</v>
      </c>
      <c r="GU196" t="s">
        <v>3</v>
      </c>
      <c r="GV196">
        <f t="shared" si="193"/>
        <v>0</v>
      </c>
      <c r="GW196">
        <v>1</v>
      </c>
      <c r="GX196">
        <f t="shared" si="194"/>
        <v>0</v>
      </c>
      <c r="HA196">
        <v>0</v>
      </c>
      <c r="HB196">
        <v>0</v>
      </c>
      <c r="IK196">
        <v>0</v>
      </c>
    </row>
    <row r="197" spans="1:245" x14ac:dyDescent="0.2">
      <c r="A197">
        <v>17</v>
      </c>
      <c r="B197">
        <v>1</v>
      </c>
      <c r="C197">
        <f>ROW(SmtRes!A325)</f>
        <v>325</v>
      </c>
      <c r="D197">
        <f>ROW(EtalonRes!A344)</f>
        <v>344</v>
      </c>
      <c r="E197" t="s">
        <v>471</v>
      </c>
      <c r="F197" t="s">
        <v>472</v>
      </c>
      <c r="G197" t="s">
        <v>473</v>
      </c>
      <c r="H197" t="s">
        <v>30</v>
      </c>
      <c r="I197">
        <v>0.2</v>
      </c>
      <c r="J197">
        <v>0</v>
      </c>
      <c r="O197">
        <f t="shared" si="160"/>
        <v>1033.72</v>
      </c>
      <c r="P197">
        <f t="shared" si="161"/>
        <v>72.31</v>
      </c>
      <c r="Q197">
        <f t="shared" si="162"/>
        <v>4.3099999999999996</v>
      </c>
      <c r="R197">
        <f t="shared" si="163"/>
        <v>0.65</v>
      </c>
      <c r="S197">
        <f t="shared" si="164"/>
        <v>957.1</v>
      </c>
      <c r="T197">
        <f t="shared" si="165"/>
        <v>0</v>
      </c>
      <c r="U197">
        <f t="shared" si="166"/>
        <v>14.775199999999998</v>
      </c>
      <c r="V197">
        <f t="shared" si="167"/>
        <v>7.4999999999999997E-3</v>
      </c>
      <c r="W197">
        <f t="shared" si="168"/>
        <v>0</v>
      </c>
      <c r="X197">
        <f t="shared" si="169"/>
        <v>1101.4100000000001</v>
      </c>
      <c r="Y197">
        <f t="shared" si="170"/>
        <v>680</v>
      </c>
      <c r="AA197">
        <v>39083528</v>
      </c>
      <c r="AB197">
        <f t="shared" si="171"/>
        <v>791.52</v>
      </c>
      <c r="AC197">
        <f t="shared" si="195"/>
        <v>55.37</v>
      </c>
      <c r="AD197">
        <f>ROUND(((((ET197*1.25))-((EU197*1.25)))+AE197),2)</f>
        <v>3.3</v>
      </c>
      <c r="AE197">
        <f>ROUND(((EU197*1.25)),2)</f>
        <v>0.5</v>
      </c>
      <c r="AF197">
        <f>ROUND(((EV197*1.15)),2)</f>
        <v>732.85</v>
      </c>
      <c r="AG197">
        <f t="shared" si="173"/>
        <v>0</v>
      </c>
      <c r="AH197">
        <f>((EW197*1.15))</f>
        <v>73.875999999999991</v>
      </c>
      <c r="AI197">
        <f>((EX197*1.25))</f>
        <v>3.7499999999999999E-2</v>
      </c>
      <c r="AJ197">
        <f t="shared" si="175"/>
        <v>0</v>
      </c>
      <c r="AK197">
        <v>695.27</v>
      </c>
      <c r="AL197">
        <v>55.37</v>
      </c>
      <c r="AM197">
        <v>2.64</v>
      </c>
      <c r="AN197">
        <v>0.4</v>
      </c>
      <c r="AO197">
        <v>637.26</v>
      </c>
      <c r="AP197">
        <v>0</v>
      </c>
      <c r="AQ197">
        <v>64.239999999999995</v>
      </c>
      <c r="AR197">
        <v>0.03</v>
      </c>
      <c r="AS197">
        <v>0</v>
      </c>
      <c r="AT197">
        <v>115</v>
      </c>
      <c r="AU197">
        <v>71</v>
      </c>
      <c r="AV197">
        <v>1</v>
      </c>
      <c r="AW197">
        <v>1</v>
      </c>
      <c r="AZ197">
        <v>6.53</v>
      </c>
      <c r="BA197">
        <v>6.53</v>
      </c>
      <c r="BB197">
        <v>6.53</v>
      </c>
      <c r="BC197">
        <v>6.53</v>
      </c>
      <c r="BD197" t="s">
        <v>3</v>
      </c>
      <c r="BE197" t="s">
        <v>3</v>
      </c>
      <c r="BF197" t="s">
        <v>3</v>
      </c>
      <c r="BG197" t="s">
        <v>3</v>
      </c>
      <c r="BH197">
        <v>0</v>
      </c>
      <c r="BI197">
        <v>1</v>
      </c>
      <c r="BJ197" t="s">
        <v>474</v>
      </c>
      <c r="BM197">
        <v>16001</v>
      </c>
      <c r="BN197">
        <v>0</v>
      </c>
      <c r="BO197" t="s">
        <v>3</v>
      </c>
      <c r="BP197">
        <v>0</v>
      </c>
      <c r="BQ197">
        <v>2</v>
      </c>
      <c r="BR197">
        <v>0</v>
      </c>
      <c r="BS197">
        <v>6.53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128</v>
      </c>
      <c r="CA197">
        <v>83</v>
      </c>
      <c r="CF197">
        <v>0</v>
      </c>
      <c r="CG197">
        <v>0</v>
      </c>
      <c r="CM197">
        <v>0</v>
      </c>
      <c r="CN197" t="s">
        <v>1353</v>
      </c>
      <c r="CO197">
        <v>0</v>
      </c>
      <c r="CP197">
        <f t="shared" si="176"/>
        <v>1033.72</v>
      </c>
      <c r="CQ197">
        <f t="shared" si="177"/>
        <v>361.56610000000001</v>
      </c>
      <c r="CR197">
        <f t="shared" si="178"/>
        <v>21.548999999999999</v>
      </c>
      <c r="CS197">
        <f t="shared" si="179"/>
        <v>3.2650000000000001</v>
      </c>
      <c r="CT197">
        <f t="shared" si="180"/>
        <v>4785.5105000000003</v>
      </c>
      <c r="CU197">
        <f t="shared" si="181"/>
        <v>0</v>
      </c>
      <c r="CV197">
        <f t="shared" si="182"/>
        <v>73.875999999999991</v>
      </c>
      <c r="CW197">
        <f t="shared" si="183"/>
        <v>3.7499999999999999E-2</v>
      </c>
      <c r="CX197">
        <f t="shared" si="184"/>
        <v>0</v>
      </c>
      <c r="CY197">
        <f t="shared" si="185"/>
        <v>1101.4124999999999</v>
      </c>
      <c r="CZ197">
        <f t="shared" si="186"/>
        <v>680.00250000000005</v>
      </c>
      <c r="DC197" t="s">
        <v>3</v>
      </c>
      <c r="DD197" t="s">
        <v>3</v>
      </c>
      <c r="DE197" t="s">
        <v>75</v>
      </c>
      <c r="DF197" t="s">
        <v>75</v>
      </c>
      <c r="DG197" t="s">
        <v>76</v>
      </c>
      <c r="DH197" t="s">
        <v>3</v>
      </c>
      <c r="DI197" t="s">
        <v>76</v>
      </c>
      <c r="DJ197" t="s">
        <v>75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30</v>
      </c>
      <c r="DW197" t="s">
        <v>30</v>
      </c>
      <c r="DX197">
        <v>100</v>
      </c>
      <c r="EE197">
        <v>39174530</v>
      </c>
      <c r="EF197">
        <v>2</v>
      </c>
      <c r="EG197" t="s">
        <v>18</v>
      </c>
      <c r="EH197">
        <v>0</v>
      </c>
      <c r="EI197" t="s">
        <v>3</v>
      </c>
      <c r="EJ197">
        <v>1</v>
      </c>
      <c r="EK197">
        <v>16001</v>
      </c>
      <c r="EL197" t="s">
        <v>323</v>
      </c>
      <c r="EM197" t="s">
        <v>324</v>
      </c>
      <c r="EO197" t="s">
        <v>79</v>
      </c>
      <c r="EQ197">
        <v>0</v>
      </c>
      <c r="ER197">
        <v>695.27</v>
      </c>
      <c r="ES197">
        <v>55.37</v>
      </c>
      <c r="ET197">
        <v>2.64</v>
      </c>
      <c r="EU197">
        <v>0.4</v>
      </c>
      <c r="EV197">
        <v>637.26</v>
      </c>
      <c r="EW197">
        <v>64.239999999999995</v>
      </c>
      <c r="EX197">
        <v>0.03</v>
      </c>
      <c r="EY197">
        <v>0</v>
      </c>
      <c r="FQ197">
        <v>0</v>
      </c>
      <c r="FR197">
        <f t="shared" si="187"/>
        <v>0</v>
      </c>
      <c r="FS197">
        <v>0</v>
      </c>
      <c r="FT197" t="s">
        <v>21</v>
      </c>
      <c r="FU197" t="s">
        <v>22</v>
      </c>
      <c r="FX197">
        <v>115.2</v>
      </c>
      <c r="FY197">
        <v>70.55</v>
      </c>
      <c r="GA197" t="s">
        <v>3</v>
      </c>
      <c r="GD197">
        <v>0</v>
      </c>
      <c r="GF197">
        <v>77844681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188"/>
        <v>0</v>
      </c>
      <c r="GM197">
        <f t="shared" si="189"/>
        <v>2815.13</v>
      </c>
      <c r="GN197">
        <f t="shared" si="190"/>
        <v>2815.13</v>
      </c>
      <c r="GO197">
        <f t="shared" si="191"/>
        <v>0</v>
      </c>
      <c r="GP197">
        <f t="shared" si="192"/>
        <v>0</v>
      </c>
      <c r="GR197">
        <v>0</v>
      </c>
      <c r="GS197">
        <v>3</v>
      </c>
      <c r="GT197">
        <v>0</v>
      </c>
      <c r="GU197" t="s">
        <v>3</v>
      </c>
      <c r="GV197">
        <f t="shared" si="193"/>
        <v>0</v>
      </c>
      <c r="GW197">
        <v>1</v>
      </c>
      <c r="GX197">
        <f t="shared" si="194"/>
        <v>0</v>
      </c>
      <c r="HA197">
        <v>0</v>
      </c>
      <c r="HB197">
        <v>0</v>
      </c>
      <c r="IK197">
        <v>0</v>
      </c>
    </row>
    <row r="198" spans="1:245" x14ac:dyDescent="0.2">
      <c r="A198">
        <v>18</v>
      </c>
      <c r="B198">
        <v>1</v>
      </c>
      <c r="C198">
        <v>324</v>
      </c>
      <c r="E198" t="s">
        <v>475</v>
      </c>
      <c r="F198" t="s">
        <v>476</v>
      </c>
      <c r="G198" t="s">
        <v>477</v>
      </c>
      <c r="H198" t="s">
        <v>64</v>
      </c>
      <c r="I198">
        <f>I197*J198</f>
        <v>0.02</v>
      </c>
      <c r="J198">
        <v>9.9999999999999992E-2</v>
      </c>
      <c r="O198">
        <f t="shared" si="160"/>
        <v>3490.86</v>
      </c>
      <c r="P198">
        <f t="shared" si="161"/>
        <v>3490.86</v>
      </c>
      <c r="Q198">
        <f t="shared" si="162"/>
        <v>0</v>
      </c>
      <c r="R198">
        <f t="shared" si="163"/>
        <v>0</v>
      </c>
      <c r="S198">
        <f t="shared" si="164"/>
        <v>0</v>
      </c>
      <c r="T198">
        <f t="shared" si="165"/>
        <v>0</v>
      </c>
      <c r="U198">
        <f t="shared" si="166"/>
        <v>0</v>
      </c>
      <c r="V198">
        <f t="shared" si="167"/>
        <v>0</v>
      </c>
      <c r="W198">
        <f t="shared" si="168"/>
        <v>0</v>
      </c>
      <c r="X198">
        <f t="shared" si="169"/>
        <v>0</v>
      </c>
      <c r="Y198">
        <f t="shared" si="170"/>
        <v>0</v>
      </c>
      <c r="AA198">
        <v>39083528</v>
      </c>
      <c r="AB198">
        <f t="shared" si="171"/>
        <v>26729.37</v>
      </c>
      <c r="AC198">
        <f t="shared" si="195"/>
        <v>26729.37</v>
      </c>
      <c r="AD198">
        <f>ROUND((((ET198)-(EU198))+AE198),2)</f>
        <v>0</v>
      </c>
      <c r="AE198">
        <f>ROUND((EU198),2)</f>
        <v>0</v>
      </c>
      <c r="AF198">
        <f>ROUND((EV198),2)</f>
        <v>0</v>
      </c>
      <c r="AG198">
        <f t="shared" si="173"/>
        <v>0</v>
      </c>
      <c r="AH198">
        <f>(EW198)</f>
        <v>0</v>
      </c>
      <c r="AI198">
        <f>(EX198)</f>
        <v>0</v>
      </c>
      <c r="AJ198">
        <f t="shared" si="175"/>
        <v>0</v>
      </c>
      <c r="AK198">
        <v>26729.37</v>
      </c>
      <c r="AL198">
        <v>26729.37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115</v>
      </c>
      <c r="AU198">
        <v>71</v>
      </c>
      <c r="AV198">
        <v>1</v>
      </c>
      <c r="AW198">
        <v>1</v>
      </c>
      <c r="AZ198">
        <v>6.53</v>
      </c>
      <c r="BA198">
        <v>1</v>
      </c>
      <c r="BB198">
        <v>1</v>
      </c>
      <c r="BC198">
        <v>6.53</v>
      </c>
      <c r="BD198" t="s">
        <v>3</v>
      </c>
      <c r="BE198" t="s">
        <v>3</v>
      </c>
      <c r="BF198" t="s">
        <v>3</v>
      </c>
      <c r="BG198" t="s">
        <v>3</v>
      </c>
      <c r="BH198">
        <v>3</v>
      </c>
      <c r="BI198">
        <v>1</v>
      </c>
      <c r="BJ198" t="s">
        <v>478</v>
      </c>
      <c r="BM198">
        <v>16001</v>
      </c>
      <c r="BN198">
        <v>0</v>
      </c>
      <c r="BO198" t="s">
        <v>3</v>
      </c>
      <c r="BP198">
        <v>0</v>
      </c>
      <c r="BQ198">
        <v>2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128</v>
      </c>
      <c r="CA198">
        <v>83</v>
      </c>
      <c r="CF198">
        <v>0</v>
      </c>
      <c r="CG198">
        <v>0</v>
      </c>
      <c r="CM198">
        <v>0</v>
      </c>
      <c r="CN198" t="s">
        <v>3</v>
      </c>
      <c r="CO198">
        <v>0</v>
      </c>
      <c r="CP198">
        <f t="shared" si="176"/>
        <v>3490.86</v>
      </c>
      <c r="CQ198">
        <f t="shared" si="177"/>
        <v>174542.7861</v>
      </c>
      <c r="CR198">
        <f t="shared" si="178"/>
        <v>0</v>
      </c>
      <c r="CS198">
        <f t="shared" si="179"/>
        <v>0</v>
      </c>
      <c r="CT198">
        <f t="shared" si="180"/>
        <v>0</v>
      </c>
      <c r="CU198">
        <f t="shared" si="181"/>
        <v>0</v>
      </c>
      <c r="CV198">
        <f t="shared" si="182"/>
        <v>0</v>
      </c>
      <c r="CW198">
        <f t="shared" si="183"/>
        <v>0</v>
      </c>
      <c r="CX198">
        <f t="shared" si="184"/>
        <v>0</v>
      </c>
      <c r="CY198">
        <f t="shared" si="185"/>
        <v>0</v>
      </c>
      <c r="CZ198">
        <f t="shared" si="186"/>
        <v>0</v>
      </c>
      <c r="DC198" t="s">
        <v>3</v>
      </c>
      <c r="DD198" t="s">
        <v>3</v>
      </c>
      <c r="DE198" t="s">
        <v>3</v>
      </c>
      <c r="DF198" t="s">
        <v>3</v>
      </c>
      <c r="DG198" t="s">
        <v>3</v>
      </c>
      <c r="DH198" t="s">
        <v>3</v>
      </c>
      <c r="DI198" t="s">
        <v>3</v>
      </c>
      <c r="DJ198" t="s">
        <v>3</v>
      </c>
      <c r="DK198" t="s">
        <v>3</v>
      </c>
      <c r="DL198" t="s">
        <v>3</v>
      </c>
      <c r="DM198" t="s">
        <v>3</v>
      </c>
      <c r="DN198">
        <v>0</v>
      </c>
      <c r="DO198">
        <v>0</v>
      </c>
      <c r="DP198">
        <v>1</v>
      </c>
      <c r="DQ198">
        <v>1</v>
      </c>
      <c r="DU198">
        <v>1009</v>
      </c>
      <c r="DV198" t="s">
        <v>64</v>
      </c>
      <c r="DW198" t="s">
        <v>64</v>
      </c>
      <c r="DX198">
        <v>1000</v>
      </c>
      <c r="EE198">
        <v>39174530</v>
      </c>
      <c r="EF198">
        <v>2</v>
      </c>
      <c r="EG198" t="s">
        <v>18</v>
      </c>
      <c r="EH198">
        <v>0</v>
      </c>
      <c r="EI198" t="s">
        <v>3</v>
      </c>
      <c r="EJ198">
        <v>1</v>
      </c>
      <c r="EK198">
        <v>16001</v>
      </c>
      <c r="EL198" t="s">
        <v>323</v>
      </c>
      <c r="EM198" t="s">
        <v>324</v>
      </c>
      <c r="EO198" t="s">
        <v>3</v>
      </c>
      <c r="EQ198">
        <v>0</v>
      </c>
      <c r="ER198">
        <v>26729.37</v>
      </c>
      <c r="ES198">
        <v>26729.37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187"/>
        <v>0</v>
      </c>
      <c r="FS198">
        <v>0</v>
      </c>
      <c r="FT198" t="s">
        <v>21</v>
      </c>
      <c r="FU198" t="s">
        <v>22</v>
      </c>
      <c r="FX198">
        <v>115.2</v>
      </c>
      <c r="FY198">
        <v>70.55</v>
      </c>
      <c r="GA198" t="s">
        <v>3</v>
      </c>
      <c r="GD198">
        <v>0</v>
      </c>
      <c r="GF198">
        <v>-1558467010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188"/>
        <v>0</v>
      </c>
      <c r="GM198">
        <f t="shared" si="189"/>
        <v>3490.86</v>
      </c>
      <c r="GN198">
        <f t="shared" si="190"/>
        <v>3490.86</v>
      </c>
      <c r="GO198">
        <f t="shared" si="191"/>
        <v>0</v>
      </c>
      <c r="GP198">
        <f t="shared" si="192"/>
        <v>0</v>
      </c>
      <c r="GR198">
        <v>0</v>
      </c>
      <c r="GS198">
        <v>3</v>
      </c>
      <c r="GT198">
        <v>0</v>
      </c>
      <c r="GU198" t="s">
        <v>3</v>
      </c>
      <c r="GV198">
        <f t="shared" si="193"/>
        <v>0</v>
      </c>
      <c r="GW198">
        <v>1</v>
      </c>
      <c r="GX198">
        <f t="shared" si="194"/>
        <v>0</v>
      </c>
      <c r="HA198">
        <v>0</v>
      </c>
      <c r="HB198">
        <v>0</v>
      </c>
      <c r="IK198">
        <v>0</v>
      </c>
    </row>
    <row r="199" spans="1:245" x14ac:dyDescent="0.2">
      <c r="A199">
        <v>18</v>
      </c>
      <c r="B199">
        <v>1</v>
      </c>
      <c r="C199">
        <v>325</v>
      </c>
      <c r="E199" t="s">
        <v>479</v>
      </c>
      <c r="F199" t="s">
        <v>480</v>
      </c>
      <c r="G199" t="s">
        <v>481</v>
      </c>
      <c r="H199" t="s">
        <v>133</v>
      </c>
      <c r="I199">
        <f>I197*J199</f>
        <v>20</v>
      </c>
      <c r="J199">
        <v>100</v>
      </c>
      <c r="O199">
        <f t="shared" si="160"/>
        <v>6198.28</v>
      </c>
      <c r="P199">
        <f t="shared" si="161"/>
        <v>6198.28</v>
      </c>
      <c r="Q199">
        <f t="shared" si="162"/>
        <v>0</v>
      </c>
      <c r="R199">
        <f t="shared" si="163"/>
        <v>0</v>
      </c>
      <c r="S199">
        <f t="shared" si="164"/>
        <v>0</v>
      </c>
      <c r="T199">
        <f t="shared" si="165"/>
        <v>0</v>
      </c>
      <c r="U199">
        <f t="shared" si="166"/>
        <v>0</v>
      </c>
      <c r="V199">
        <f t="shared" si="167"/>
        <v>0</v>
      </c>
      <c r="W199">
        <f t="shared" si="168"/>
        <v>0</v>
      </c>
      <c r="X199">
        <f t="shared" si="169"/>
        <v>0</v>
      </c>
      <c r="Y199">
        <f t="shared" si="170"/>
        <v>0</v>
      </c>
      <c r="AA199">
        <v>39083528</v>
      </c>
      <c r="AB199">
        <f t="shared" si="171"/>
        <v>47.46</v>
      </c>
      <c r="AC199">
        <f t="shared" si="195"/>
        <v>47.46</v>
      </c>
      <c r="AD199">
        <f>ROUND((((ET199)-(EU199))+AE199),2)</f>
        <v>0</v>
      </c>
      <c r="AE199">
        <f>ROUND((EU199),2)</f>
        <v>0</v>
      </c>
      <c r="AF199">
        <f>ROUND((EV199),2)</f>
        <v>0</v>
      </c>
      <c r="AG199">
        <f t="shared" si="173"/>
        <v>0</v>
      </c>
      <c r="AH199">
        <f>(EW199)</f>
        <v>0</v>
      </c>
      <c r="AI199">
        <f>(EX199)</f>
        <v>0</v>
      </c>
      <c r="AJ199">
        <f t="shared" si="175"/>
        <v>0</v>
      </c>
      <c r="AK199">
        <v>47.46</v>
      </c>
      <c r="AL199">
        <v>47.46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115</v>
      </c>
      <c r="AU199">
        <v>71</v>
      </c>
      <c r="AV199">
        <v>1</v>
      </c>
      <c r="AW199">
        <v>1</v>
      </c>
      <c r="AZ199">
        <v>6.53</v>
      </c>
      <c r="BA199">
        <v>1</v>
      </c>
      <c r="BB199">
        <v>1</v>
      </c>
      <c r="BC199">
        <v>6.53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1</v>
      </c>
      <c r="BJ199" t="s">
        <v>482</v>
      </c>
      <c r="BM199">
        <v>16001</v>
      </c>
      <c r="BN199">
        <v>0</v>
      </c>
      <c r="BO199" t="s">
        <v>3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128</v>
      </c>
      <c r="CA199">
        <v>83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176"/>
        <v>6198.28</v>
      </c>
      <c r="CQ199">
        <f t="shared" si="177"/>
        <v>309.91380000000004</v>
      </c>
      <c r="CR199">
        <f t="shared" si="178"/>
        <v>0</v>
      </c>
      <c r="CS199">
        <f t="shared" si="179"/>
        <v>0</v>
      </c>
      <c r="CT199">
        <f t="shared" si="180"/>
        <v>0</v>
      </c>
      <c r="CU199">
        <f t="shared" si="181"/>
        <v>0</v>
      </c>
      <c r="CV199">
        <f t="shared" si="182"/>
        <v>0</v>
      </c>
      <c r="CW199">
        <f t="shared" si="183"/>
        <v>0</v>
      </c>
      <c r="CX199">
        <f t="shared" si="184"/>
        <v>0</v>
      </c>
      <c r="CY199">
        <f t="shared" si="185"/>
        <v>0</v>
      </c>
      <c r="CZ199">
        <f t="shared" si="186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1003</v>
      </c>
      <c r="DV199" t="s">
        <v>133</v>
      </c>
      <c r="DW199" t="s">
        <v>133</v>
      </c>
      <c r="DX199">
        <v>1</v>
      </c>
      <c r="EE199">
        <v>39174530</v>
      </c>
      <c r="EF199">
        <v>2</v>
      </c>
      <c r="EG199" t="s">
        <v>18</v>
      </c>
      <c r="EH199">
        <v>0</v>
      </c>
      <c r="EI199" t="s">
        <v>3</v>
      </c>
      <c r="EJ199">
        <v>1</v>
      </c>
      <c r="EK199">
        <v>16001</v>
      </c>
      <c r="EL199" t="s">
        <v>323</v>
      </c>
      <c r="EM199" t="s">
        <v>324</v>
      </c>
      <c r="EO199" t="s">
        <v>3</v>
      </c>
      <c r="EQ199">
        <v>0</v>
      </c>
      <c r="ER199">
        <v>47.46</v>
      </c>
      <c r="ES199">
        <v>47.46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187"/>
        <v>0</v>
      </c>
      <c r="FS199">
        <v>0</v>
      </c>
      <c r="FT199" t="s">
        <v>21</v>
      </c>
      <c r="FU199" t="s">
        <v>22</v>
      </c>
      <c r="FX199">
        <v>115.2</v>
      </c>
      <c r="FY199">
        <v>70.55</v>
      </c>
      <c r="GA199" t="s">
        <v>3</v>
      </c>
      <c r="GD199">
        <v>0</v>
      </c>
      <c r="GF199">
        <v>155904443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188"/>
        <v>0</v>
      </c>
      <c r="GM199">
        <f t="shared" si="189"/>
        <v>6198.28</v>
      </c>
      <c r="GN199">
        <f t="shared" si="190"/>
        <v>6198.28</v>
      </c>
      <c r="GO199">
        <f t="shared" si="191"/>
        <v>0</v>
      </c>
      <c r="GP199">
        <f t="shared" si="192"/>
        <v>0</v>
      </c>
      <c r="GR199">
        <v>0</v>
      </c>
      <c r="GS199">
        <v>3</v>
      </c>
      <c r="GT199">
        <v>0</v>
      </c>
      <c r="GU199" t="s">
        <v>3</v>
      </c>
      <c r="GV199">
        <f t="shared" si="193"/>
        <v>0</v>
      </c>
      <c r="GW199">
        <v>1</v>
      </c>
      <c r="GX199">
        <f t="shared" si="194"/>
        <v>0</v>
      </c>
      <c r="HA199">
        <v>0</v>
      </c>
      <c r="HB199">
        <v>0</v>
      </c>
      <c r="IK199">
        <v>0</v>
      </c>
    </row>
    <row r="200" spans="1:245" x14ac:dyDescent="0.2">
      <c r="A200">
        <v>17</v>
      </c>
      <c r="B200">
        <v>1</v>
      </c>
      <c r="C200">
        <f>ROW(SmtRes!A335)</f>
        <v>335</v>
      </c>
      <c r="D200">
        <f>ROW(EtalonRes!A355)</f>
        <v>355</v>
      </c>
      <c r="E200" t="s">
        <v>483</v>
      </c>
      <c r="F200" t="s">
        <v>484</v>
      </c>
      <c r="G200" t="s">
        <v>485</v>
      </c>
      <c r="H200" t="s">
        <v>30</v>
      </c>
      <c r="I200">
        <v>0.34</v>
      </c>
      <c r="J200">
        <v>0</v>
      </c>
      <c r="O200">
        <f t="shared" si="160"/>
        <v>1890.12</v>
      </c>
      <c r="P200">
        <f t="shared" si="161"/>
        <v>312.87</v>
      </c>
      <c r="Q200">
        <f t="shared" si="162"/>
        <v>17.05</v>
      </c>
      <c r="R200">
        <f t="shared" si="163"/>
        <v>2.5299999999999998</v>
      </c>
      <c r="S200">
        <f t="shared" si="164"/>
        <v>1560.2</v>
      </c>
      <c r="T200">
        <f t="shared" si="165"/>
        <v>0</v>
      </c>
      <c r="U200">
        <f t="shared" si="166"/>
        <v>24.085599999999999</v>
      </c>
      <c r="V200">
        <f t="shared" si="167"/>
        <v>2.9750000000000006E-2</v>
      </c>
      <c r="W200">
        <f t="shared" si="168"/>
        <v>0</v>
      </c>
      <c r="X200">
        <f t="shared" si="169"/>
        <v>1797.14</v>
      </c>
      <c r="Y200">
        <f t="shared" si="170"/>
        <v>1109.54</v>
      </c>
      <c r="AA200">
        <v>39083528</v>
      </c>
      <c r="AB200">
        <f t="shared" si="171"/>
        <v>851.33</v>
      </c>
      <c r="AC200">
        <f t="shared" si="195"/>
        <v>140.91999999999999</v>
      </c>
      <c r="AD200">
        <f>ROUND(((((ET200*1.25))-((EU200*1.25)))+AE200),2)</f>
        <v>7.68</v>
      </c>
      <c r="AE200">
        <f>ROUND(((EU200*1.25)),2)</f>
        <v>1.1399999999999999</v>
      </c>
      <c r="AF200">
        <f>ROUND(((EV200*1.15)),2)</f>
        <v>702.73</v>
      </c>
      <c r="AG200">
        <f t="shared" si="173"/>
        <v>0</v>
      </c>
      <c r="AH200">
        <f>((EW200*1.15))</f>
        <v>70.839999999999989</v>
      </c>
      <c r="AI200">
        <f>((EX200*1.25))</f>
        <v>8.7500000000000008E-2</v>
      </c>
      <c r="AJ200">
        <f t="shared" si="175"/>
        <v>0</v>
      </c>
      <c r="AK200">
        <v>758.13</v>
      </c>
      <c r="AL200">
        <v>140.91999999999999</v>
      </c>
      <c r="AM200">
        <v>6.14</v>
      </c>
      <c r="AN200">
        <v>0.91</v>
      </c>
      <c r="AO200">
        <v>611.07000000000005</v>
      </c>
      <c r="AP200">
        <v>0</v>
      </c>
      <c r="AQ200">
        <v>61.6</v>
      </c>
      <c r="AR200">
        <v>7.0000000000000007E-2</v>
      </c>
      <c r="AS200">
        <v>0</v>
      </c>
      <c r="AT200">
        <v>115</v>
      </c>
      <c r="AU200">
        <v>71</v>
      </c>
      <c r="AV200">
        <v>1</v>
      </c>
      <c r="AW200">
        <v>1</v>
      </c>
      <c r="AZ200">
        <v>6.53</v>
      </c>
      <c r="BA200">
        <v>6.53</v>
      </c>
      <c r="BB200">
        <v>6.53</v>
      </c>
      <c r="BC200">
        <v>6.53</v>
      </c>
      <c r="BD200" t="s">
        <v>3</v>
      </c>
      <c r="BE200" t="s">
        <v>3</v>
      </c>
      <c r="BF200" t="s">
        <v>3</v>
      </c>
      <c r="BG200" t="s">
        <v>3</v>
      </c>
      <c r="BH200">
        <v>0</v>
      </c>
      <c r="BI200">
        <v>1</v>
      </c>
      <c r="BJ200" t="s">
        <v>486</v>
      </c>
      <c r="BM200">
        <v>16001</v>
      </c>
      <c r="BN200">
        <v>0</v>
      </c>
      <c r="BO200" t="s">
        <v>3</v>
      </c>
      <c r="BP200">
        <v>0</v>
      </c>
      <c r="BQ200">
        <v>2</v>
      </c>
      <c r="BR200">
        <v>0</v>
      </c>
      <c r="BS200">
        <v>6.53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128</v>
      </c>
      <c r="CA200">
        <v>83</v>
      </c>
      <c r="CF200">
        <v>0</v>
      </c>
      <c r="CG200">
        <v>0</v>
      </c>
      <c r="CM200">
        <v>0</v>
      </c>
      <c r="CN200" t="s">
        <v>1353</v>
      </c>
      <c r="CO200">
        <v>0</v>
      </c>
      <c r="CP200">
        <f t="shared" si="176"/>
        <v>1890.1200000000001</v>
      </c>
      <c r="CQ200">
        <f t="shared" si="177"/>
        <v>920.20759999999996</v>
      </c>
      <c r="CR200">
        <f t="shared" si="178"/>
        <v>50.150399999999998</v>
      </c>
      <c r="CS200">
        <f t="shared" si="179"/>
        <v>7.4441999999999995</v>
      </c>
      <c r="CT200">
        <f t="shared" si="180"/>
        <v>4588.8269</v>
      </c>
      <c r="CU200">
        <f t="shared" si="181"/>
        <v>0</v>
      </c>
      <c r="CV200">
        <f t="shared" si="182"/>
        <v>70.839999999999989</v>
      </c>
      <c r="CW200">
        <f t="shared" si="183"/>
        <v>8.7500000000000008E-2</v>
      </c>
      <c r="CX200">
        <f t="shared" si="184"/>
        <v>0</v>
      </c>
      <c r="CY200">
        <f t="shared" si="185"/>
        <v>1797.1395000000002</v>
      </c>
      <c r="CZ200">
        <f t="shared" si="186"/>
        <v>1109.5382999999999</v>
      </c>
      <c r="DC200" t="s">
        <v>3</v>
      </c>
      <c r="DD200" t="s">
        <v>3</v>
      </c>
      <c r="DE200" t="s">
        <v>75</v>
      </c>
      <c r="DF200" t="s">
        <v>75</v>
      </c>
      <c r="DG200" t="s">
        <v>76</v>
      </c>
      <c r="DH200" t="s">
        <v>3</v>
      </c>
      <c r="DI200" t="s">
        <v>76</v>
      </c>
      <c r="DJ200" t="s">
        <v>75</v>
      </c>
      <c r="DK200" t="s">
        <v>3</v>
      </c>
      <c r="DL200" t="s">
        <v>3</v>
      </c>
      <c r="DM200" t="s">
        <v>3</v>
      </c>
      <c r="DN200">
        <v>0</v>
      </c>
      <c r="DO200">
        <v>0</v>
      </c>
      <c r="DP200">
        <v>1</v>
      </c>
      <c r="DQ200">
        <v>1</v>
      </c>
      <c r="DU200">
        <v>1003</v>
      </c>
      <c r="DV200" t="s">
        <v>30</v>
      </c>
      <c r="DW200" t="s">
        <v>30</v>
      </c>
      <c r="DX200">
        <v>100</v>
      </c>
      <c r="EE200">
        <v>39174530</v>
      </c>
      <c r="EF200">
        <v>2</v>
      </c>
      <c r="EG200" t="s">
        <v>18</v>
      </c>
      <c r="EH200">
        <v>0</v>
      </c>
      <c r="EI200" t="s">
        <v>3</v>
      </c>
      <c r="EJ200">
        <v>1</v>
      </c>
      <c r="EK200">
        <v>16001</v>
      </c>
      <c r="EL200" t="s">
        <v>323</v>
      </c>
      <c r="EM200" t="s">
        <v>324</v>
      </c>
      <c r="EO200" t="s">
        <v>79</v>
      </c>
      <c r="EQ200">
        <v>0</v>
      </c>
      <c r="ER200">
        <v>758.13</v>
      </c>
      <c r="ES200">
        <v>140.91999999999999</v>
      </c>
      <c r="ET200">
        <v>6.14</v>
      </c>
      <c r="EU200">
        <v>0.91</v>
      </c>
      <c r="EV200">
        <v>611.07000000000005</v>
      </c>
      <c r="EW200">
        <v>61.6</v>
      </c>
      <c r="EX200">
        <v>7.0000000000000007E-2</v>
      </c>
      <c r="EY200">
        <v>0</v>
      </c>
      <c r="FQ200">
        <v>0</v>
      </c>
      <c r="FR200">
        <f t="shared" si="187"/>
        <v>0</v>
      </c>
      <c r="FS200">
        <v>0</v>
      </c>
      <c r="FT200" t="s">
        <v>21</v>
      </c>
      <c r="FU200" t="s">
        <v>22</v>
      </c>
      <c r="FX200">
        <v>115.2</v>
      </c>
      <c r="FY200">
        <v>70.55</v>
      </c>
      <c r="GA200" t="s">
        <v>3</v>
      </c>
      <c r="GD200">
        <v>0</v>
      </c>
      <c r="GF200">
        <v>1989847972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188"/>
        <v>0</v>
      </c>
      <c r="GM200">
        <f t="shared" si="189"/>
        <v>4796.8</v>
      </c>
      <c r="GN200">
        <f t="shared" si="190"/>
        <v>4796.8</v>
      </c>
      <c r="GO200">
        <f t="shared" si="191"/>
        <v>0</v>
      </c>
      <c r="GP200">
        <f t="shared" si="192"/>
        <v>0</v>
      </c>
      <c r="GR200">
        <v>0</v>
      </c>
      <c r="GS200">
        <v>3</v>
      </c>
      <c r="GT200">
        <v>0</v>
      </c>
      <c r="GU200" t="s">
        <v>3</v>
      </c>
      <c r="GV200">
        <f t="shared" si="193"/>
        <v>0</v>
      </c>
      <c r="GW200">
        <v>1</v>
      </c>
      <c r="GX200">
        <f t="shared" si="194"/>
        <v>0</v>
      </c>
      <c r="HA200">
        <v>0</v>
      </c>
      <c r="HB200">
        <v>0</v>
      </c>
      <c r="IK200">
        <v>0</v>
      </c>
    </row>
    <row r="201" spans="1:245" x14ac:dyDescent="0.2">
      <c r="A201">
        <v>18</v>
      </c>
      <c r="B201">
        <v>1</v>
      </c>
      <c r="C201">
        <v>334</v>
      </c>
      <c r="E201" t="s">
        <v>487</v>
      </c>
      <c r="F201" t="s">
        <v>488</v>
      </c>
      <c r="G201" t="s">
        <v>489</v>
      </c>
      <c r="H201" t="s">
        <v>133</v>
      </c>
      <c r="I201">
        <f>I200*J201</f>
        <v>34</v>
      </c>
      <c r="J201">
        <v>99.999999999999986</v>
      </c>
      <c r="O201">
        <f t="shared" si="160"/>
        <v>23105.62</v>
      </c>
      <c r="P201">
        <f t="shared" si="161"/>
        <v>23105.62</v>
      </c>
      <c r="Q201">
        <f t="shared" si="162"/>
        <v>0</v>
      </c>
      <c r="R201">
        <f t="shared" si="163"/>
        <v>0</v>
      </c>
      <c r="S201">
        <f t="shared" si="164"/>
        <v>0</v>
      </c>
      <c r="T201">
        <f t="shared" si="165"/>
        <v>0</v>
      </c>
      <c r="U201">
        <f t="shared" si="166"/>
        <v>0</v>
      </c>
      <c r="V201">
        <f t="shared" si="167"/>
        <v>0</v>
      </c>
      <c r="W201">
        <f t="shared" si="168"/>
        <v>0</v>
      </c>
      <c r="X201">
        <f t="shared" si="169"/>
        <v>0</v>
      </c>
      <c r="Y201">
        <f t="shared" si="170"/>
        <v>0</v>
      </c>
      <c r="AA201">
        <v>39083528</v>
      </c>
      <c r="AB201">
        <f t="shared" si="171"/>
        <v>104.07</v>
      </c>
      <c r="AC201">
        <f t="shared" si="195"/>
        <v>104.07</v>
      </c>
      <c r="AD201">
        <f>ROUND((((ET201)-(EU201))+AE201),2)</f>
        <v>0</v>
      </c>
      <c r="AE201">
        <f>ROUND((EU201),2)</f>
        <v>0</v>
      </c>
      <c r="AF201">
        <f>ROUND((EV201),2)</f>
        <v>0</v>
      </c>
      <c r="AG201">
        <f t="shared" si="173"/>
        <v>0</v>
      </c>
      <c r="AH201">
        <f>(EW201)</f>
        <v>0</v>
      </c>
      <c r="AI201">
        <f>(EX201)</f>
        <v>0</v>
      </c>
      <c r="AJ201">
        <f t="shared" si="175"/>
        <v>0</v>
      </c>
      <c r="AK201">
        <v>104.07</v>
      </c>
      <c r="AL201">
        <v>104.07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115</v>
      </c>
      <c r="AU201">
        <v>71</v>
      </c>
      <c r="AV201">
        <v>1</v>
      </c>
      <c r="AW201">
        <v>1</v>
      </c>
      <c r="AZ201">
        <v>6.53</v>
      </c>
      <c r="BA201">
        <v>1</v>
      </c>
      <c r="BB201">
        <v>1</v>
      </c>
      <c r="BC201">
        <v>6.53</v>
      </c>
      <c r="BD201" t="s">
        <v>3</v>
      </c>
      <c r="BE201" t="s">
        <v>3</v>
      </c>
      <c r="BF201" t="s">
        <v>3</v>
      </c>
      <c r="BG201" t="s">
        <v>3</v>
      </c>
      <c r="BH201">
        <v>3</v>
      </c>
      <c r="BI201">
        <v>1</v>
      </c>
      <c r="BJ201" t="s">
        <v>490</v>
      </c>
      <c r="BM201">
        <v>16001</v>
      </c>
      <c r="BN201">
        <v>0</v>
      </c>
      <c r="BO201" t="s">
        <v>3</v>
      </c>
      <c r="BP201">
        <v>0</v>
      </c>
      <c r="BQ201">
        <v>2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128</v>
      </c>
      <c r="CA201">
        <v>83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176"/>
        <v>23105.62</v>
      </c>
      <c r="CQ201">
        <f t="shared" si="177"/>
        <v>679.57709999999997</v>
      </c>
      <c r="CR201">
        <f t="shared" si="178"/>
        <v>0</v>
      </c>
      <c r="CS201">
        <f t="shared" si="179"/>
        <v>0</v>
      </c>
      <c r="CT201">
        <f t="shared" si="180"/>
        <v>0</v>
      </c>
      <c r="CU201">
        <f t="shared" si="181"/>
        <v>0</v>
      </c>
      <c r="CV201">
        <f t="shared" si="182"/>
        <v>0</v>
      </c>
      <c r="CW201">
        <f t="shared" si="183"/>
        <v>0</v>
      </c>
      <c r="CX201">
        <f t="shared" si="184"/>
        <v>0</v>
      </c>
      <c r="CY201">
        <f t="shared" si="185"/>
        <v>0</v>
      </c>
      <c r="CZ201">
        <f t="shared" si="186"/>
        <v>0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1003</v>
      </c>
      <c r="DV201" t="s">
        <v>133</v>
      </c>
      <c r="DW201" t="s">
        <v>133</v>
      </c>
      <c r="DX201">
        <v>1</v>
      </c>
      <c r="EE201">
        <v>39174530</v>
      </c>
      <c r="EF201">
        <v>2</v>
      </c>
      <c r="EG201" t="s">
        <v>18</v>
      </c>
      <c r="EH201">
        <v>0</v>
      </c>
      <c r="EI201" t="s">
        <v>3</v>
      </c>
      <c r="EJ201">
        <v>1</v>
      </c>
      <c r="EK201">
        <v>16001</v>
      </c>
      <c r="EL201" t="s">
        <v>323</v>
      </c>
      <c r="EM201" t="s">
        <v>324</v>
      </c>
      <c r="EO201" t="s">
        <v>3</v>
      </c>
      <c r="EQ201">
        <v>0</v>
      </c>
      <c r="ER201">
        <v>104.07</v>
      </c>
      <c r="ES201">
        <v>104.07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187"/>
        <v>0</v>
      </c>
      <c r="FS201">
        <v>0</v>
      </c>
      <c r="FT201" t="s">
        <v>21</v>
      </c>
      <c r="FU201" t="s">
        <v>22</v>
      </c>
      <c r="FX201">
        <v>115.2</v>
      </c>
      <c r="FY201">
        <v>70.55</v>
      </c>
      <c r="GA201" t="s">
        <v>3</v>
      </c>
      <c r="GD201">
        <v>0</v>
      </c>
      <c r="GF201">
        <v>-1622480074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188"/>
        <v>0</v>
      </c>
      <c r="GM201">
        <f t="shared" si="189"/>
        <v>23105.62</v>
      </c>
      <c r="GN201">
        <f t="shared" si="190"/>
        <v>23105.62</v>
      </c>
      <c r="GO201">
        <f t="shared" si="191"/>
        <v>0</v>
      </c>
      <c r="GP201">
        <f t="shared" si="192"/>
        <v>0</v>
      </c>
      <c r="GR201">
        <v>0</v>
      </c>
      <c r="GS201">
        <v>3</v>
      </c>
      <c r="GT201">
        <v>0</v>
      </c>
      <c r="GU201" t="s">
        <v>3</v>
      </c>
      <c r="GV201">
        <f t="shared" si="193"/>
        <v>0</v>
      </c>
      <c r="GW201">
        <v>1</v>
      </c>
      <c r="GX201">
        <f t="shared" si="194"/>
        <v>0</v>
      </c>
      <c r="HA201">
        <v>0</v>
      </c>
      <c r="HB201">
        <v>0</v>
      </c>
      <c r="IK201">
        <v>0</v>
      </c>
    </row>
    <row r="202" spans="1:245" x14ac:dyDescent="0.2">
      <c r="A202">
        <v>18</v>
      </c>
      <c r="B202">
        <v>1</v>
      </c>
      <c r="C202">
        <v>335</v>
      </c>
      <c r="E202" t="s">
        <v>491</v>
      </c>
      <c r="F202" t="s">
        <v>492</v>
      </c>
      <c r="G202" t="s">
        <v>493</v>
      </c>
      <c r="H202" t="s">
        <v>109</v>
      </c>
      <c r="I202">
        <f>I200*J202</f>
        <v>5</v>
      </c>
      <c r="J202">
        <v>14.705882352941176</v>
      </c>
      <c r="O202">
        <f t="shared" si="160"/>
        <v>495.63</v>
      </c>
      <c r="P202">
        <f t="shared" si="161"/>
        <v>495.63</v>
      </c>
      <c r="Q202">
        <f t="shared" si="162"/>
        <v>0</v>
      </c>
      <c r="R202">
        <f t="shared" si="163"/>
        <v>0</v>
      </c>
      <c r="S202">
        <f t="shared" si="164"/>
        <v>0</v>
      </c>
      <c r="T202">
        <f t="shared" si="165"/>
        <v>0</v>
      </c>
      <c r="U202">
        <f t="shared" si="166"/>
        <v>0</v>
      </c>
      <c r="V202">
        <f t="shared" si="167"/>
        <v>0</v>
      </c>
      <c r="W202">
        <f t="shared" si="168"/>
        <v>0</v>
      </c>
      <c r="X202">
        <f t="shared" si="169"/>
        <v>0</v>
      </c>
      <c r="Y202">
        <f t="shared" si="170"/>
        <v>0</v>
      </c>
      <c r="AA202">
        <v>39083528</v>
      </c>
      <c r="AB202">
        <f t="shared" si="171"/>
        <v>15.18</v>
      </c>
      <c r="AC202">
        <f t="shared" si="195"/>
        <v>15.18</v>
      </c>
      <c r="AD202">
        <f>ROUND((((ET202)-(EU202))+AE202),2)</f>
        <v>0</v>
      </c>
      <c r="AE202">
        <f>ROUND((EU202),2)</f>
        <v>0</v>
      </c>
      <c r="AF202">
        <f>ROUND((EV202),2)</f>
        <v>0</v>
      </c>
      <c r="AG202">
        <f t="shared" si="173"/>
        <v>0</v>
      </c>
      <c r="AH202">
        <f>(EW202)</f>
        <v>0</v>
      </c>
      <c r="AI202">
        <f>(EX202)</f>
        <v>0</v>
      </c>
      <c r="AJ202">
        <f t="shared" si="175"/>
        <v>0</v>
      </c>
      <c r="AK202">
        <v>15.18</v>
      </c>
      <c r="AL202">
        <v>15.18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115</v>
      </c>
      <c r="AU202">
        <v>71</v>
      </c>
      <c r="AV202">
        <v>1</v>
      </c>
      <c r="AW202">
        <v>1</v>
      </c>
      <c r="AZ202">
        <v>6.53</v>
      </c>
      <c r="BA202">
        <v>1</v>
      </c>
      <c r="BB202">
        <v>1</v>
      </c>
      <c r="BC202">
        <v>6.53</v>
      </c>
      <c r="BD202" t="s">
        <v>3</v>
      </c>
      <c r="BE202" t="s">
        <v>3</v>
      </c>
      <c r="BF202" t="s">
        <v>3</v>
      </c>
      <c r="BG202" t="s">
        <v>3</v>
      </c>
      <c r="BH202">
        <v>3</v>
      </c>
      <c r="BI202">
        <v>1</v>
      </c>
      <c r="BJ202" t="s">
        <v>494</v>
      </c>
      <c r="BM202">
        <v>16001</v>
      </c>
      <c r="BN202">
        <v>0</v>
      </c>
      <c r="BO202" t="s">
        <v>3</v>
      </c>
      <c r="BP202">
        <v>0</v>
      </c>
      <c r="BQ202">
        <v>2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128</v>
      </c>
      <c r="CA202">
        <v>83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176"/>
        <v>495.63</v>
      </c>
      <c r="CQ202">
        <f t="shared" si="177"/>
        <v>99.125399999999999</v>
      </c>
      <c r="CR202">
        <f t="shared" si="178"/>
        <v>0</v>
      </c>
      <c r="CS202">
        <f t="shared" si="179"/>
        <v>0</v>
      </c>
      <c r="CT202">
        <f t="shared" si="180"/>
        <v>0</v>
      </c>
      <c r="CU202">
        <f t="shared" si="181"/>
        <v>0</v>
      </c>
      <c r="CV202">
        <f t="shared" si="182"/>
        <v>0</v>
      </c>
      <c r="CW202">
        <f t="shared" si="183"/>
        <v>0</v>
      </c>
      <c r="CX202">
        <f t="shared" si="184"/>
        <v>0</v>
      </c>
      <c r="CY202">
        <f t="shared" si="185"/>
        <v>0</v>
      </c>
      <c r="CZ202">
        <f t="shared" si="186"/>
        <v>0</v>
      </c>
      <c r="DC202" t="s">
        <v>3</v>
      </c>
      <c r="DD202" t="s">
        <v>3</v>
      </c>
      <c r="DE202" t="s">
        <v>3</v>
      </c>
      <c r="DF202" t="s">
        <v>3</v>
      </c>
      <c r="DG202" t="s">
        <v>3</v>
      </c>
      <c r="DH202" t="s">
        <v>3</v>
      </c>
      <c r="DI202" t="s">
        <v>3</v>
      </c>
      <c r="DJ202" t="s">
        <v>3</v>
      </c>
      <c r="DK202" t="s">
        <v>3</v>
      </c>
      <c r="DL202" t="s">
        <v>3</v>
      </c>
      <c r="DM202" t="s">
        <v>3</v>
      </c>
      <c r="DN202">
        <v>0</v>
      </c>
      <c r="DO202">
        <v>0</v>
      </c>
      <c r="DP202">
        <v>1</v>
      </c>
      <c r="DQ202">
        <v>1</v>
      </c>
      <c r="DU202">
        <v>1010</v>
      </c>
      <c r="DV202" t="s">
        <v>109</v>
      </c>
      <c r="DW202" t="s">
        <v>109</v>
      </c>
      <c r="DX202">
        <v>1</v>
      </c>
      <c r="EE202">
        <v>39174530</v>
      </c>
      <c r="EF202">
        <v>2</v>
      </c>
      <c r="EG202" t="s">
        <v>18</v>
      </c>
      <c r="EH202">
        <v>0</v>
      </c>
      <c r="EI202" t="s">
        <v>3</v>
      </c>
      <c r="EJ202">
        <v>1</v>
      </c>
      <c r="EK202">
        <v>16001</v>
      </c>
      <c r="EL202" t="s">
        <v>323</v>
      </c>
      <c r="EM202" t="s">
        <v>324</v>
      </c>
      <c r="EO202" t="s">
        <v>3</v>
      </c>
      <c r="EQ202">
        <v>0</v>
      </c>
      <c r="ER202">
        <v>15.18</v>
      </c>
      <c r="ES202">
        <v>15.18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187"/>
        <v>0</v>
      </c>
      <c r="FS202">
        <v>0</v>
      </c>
      <c r="FT202" t="s">
        <v>21</v>
      </c>
      <c r="FU202" t="s">
        <v>22</v>
      </c>
      <c r="FX202">
        <v>115.2</v>
      </c>
      <c r="FY202">
        <v>70.55</v>
      </c>
      <c r="GA202" t="s">
        <v>3</v>
      </c>
      <c r="GD202">
        <v>0</v>
      </c>
      <c r="GF202">
        <v>-1311761836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188"/>
        <v>0</v>
      </c>
      <c r="GM202">
        <f t="shared" si="189"/>
        <v>495.63</v>
      </c>
      <c r="GN202">
        <f t="shared" si="190"/>
        <v>495.63</v>
      </c>
      <c r="GO202">
        <f t="shared" si="191"/>
        <v>0</v>
      </c>
      <c r="GP202">
        <f t="shared" si="192"/>
        <v>0</v>
      </c>
      <c r="GR202">
        <v>0</v>
      </c>
      <c r="GS202">
        <v>3</v>
      </c>
      <c r="GT202">
        <v>0</v>
      </c>
      <c r="GU202" t="s">
        <v>3</v>
      </c>
      <c r="GV202">
        <f t="shared" si="193"/>
        <v>0</v>
      </c>
      <c r="GW202">
        <v>1</v>
      </c>
      <c r="GX202">
        <f t="shared" si="194"/>
        <v>0</v>
      </c>
      <c r="HA202">
        <v>0</v>
      </c>
      <c r="HB202">
        <v>0</v>
      </c>
      <c r="IK202">
        <v>0</v>
      </c>
    </row>
    <row r="203" spans="1:245" x14ac:dyDescent="0.2">
      <c r="A203">
        <v>17</v>
      </c>
      <c r="B203">
        <v>1</v>
      </c>
      <c r="C203">
        <f>ROW(SmtRes!A343)</f>
        <v>343</v>
      </c>
      <c r="D203">
        <f>ROW(EtalonRes!A363)</f>
        <v>363</v>
      </c>
      <c r="E203" t="s">
        <v>495</v>
      </c>
      <c r="F203" t="s">
        <v>496</v>
      </c>
      <c r="G203" t="s">
        <v>497</v>
      </c>
      <c r="H203" t="s">
        <v>102</v>
      </c>
      <c r="I203">
        <v>5</v>
      </c>
      <c r="J203">
        <v>0</v>
      </c>
      <c r="O203">
        <f t="shared" si="160"/>
        <v>7314.91</v>
      </c>
      <c r="P203">
        <f t="shared" si="161"/>
        <v>4424.3999999999996</v>
      </c>
      <c r="Q203">
        <f t="shared" si="162"/>
        <v>27.1</v>
      </c>
      <c r="R203">
        <f t="shared" si="163"/>
        <v>4.9000000000000004</v>
      </c>
      <c r="S203">
        <f t="shared" si="164"/>
        <v>2863.41</v>
      </c>
      <c r="T203">
        <f t="shared" si="165"/>
        <v>0</v>
      </c>
      <c r="U203">
        <f t="shared" si="166"/>
        <v>51.404999999999994</v>
      </c>
      <c r="V203">
        <f t="shared" si="167"/>
        <v>6.25E-2</v>
      </c>
      <c r="W203">
        <f t="shared" si="168"/>
        <v>0</v>
      </c>
      <c r="X203">
        <f t="shared" si="169"/>
        <v>3298.56</v>
      </c>
      <c r="Y203">
        <f t="shared" si="170"/>
        <v>2036.5</v>
      </c>
      <c r="AA203">
        <v>39083528</v>
      </c>
      <c r="AB203">
        <f t="shared" si="171"/>
        <v>224.04</v>
      </c>
      <c r="AC203">
        <f t="shared" si="195"/>
        <v>135.51</v>
      </c>
      <c r="AD203">
        <f>ROUND(((((ET203*1.25))-((EU203*1.25)))+AE203),2)</f>
        <v>0.83</v>
      </c>
      <c r="AE203">
        <f>ROUND(((EU203*1.25)),2)</f>
        <v>0.15</v>
      </c>
      <c r="AF203">
        <f>ROUND(((EV203*1.15)),2)</f>
        <v>87.7</v>
      </c>
      <c r="AG203">
        <f t="shared" si="173"/>
        <v>0</v>
      </c>
      <c r="AH203">
        <f>((EW203*1.15))</f>
        <v>10.280999999999999</v>
      </c>
      <c r="AI203">
        <f>((EX203*1.25))</f>
        <v>1.2500000000000001E-2</v>
      </c>
      <c r="AJ203">
        <f t="shared" si="175"/>
        <v>0</v>
      </c>
      <c r="AK203">
        <v>212.43</v>
      </c>
      <c r="AL203">
        <v>135.51</v>
      </c>
      <c r="AM203">
        <v>0.66</v>
      </c>
      <c r="AN203">
        <v>0.12</v>
      </c>
      <c r="AO203">
        <v>76.260000000000005</v>
      </c>
      <c r="AP203">
        <v>0</v>
      </c>
      <c r="AQ203">
        <v>8.94</v>
      </c>
      <c r="AR203">
        <v>0.01</v>
      </c>
      <c r="AS203">
        <v>0</v>
      </c>
      <c r="AT203">
        <v>115</v>
      </c>
      <c r="AU203">
        <v>71</v>
      </c>
      <c r="AV203">
        <v>1</v>
      </c>
      <c r="AW203">
        <v>1</v>
      </c>
      <c r="AZ203">
        <v>6.53</v>
      </c>
      <c r="BA203">
        <v>6.53</v>
      </c>
      <c r="BB203">
        <v>6.53</v>
      </c>
      <c r="BC203">
        <v>6.53</v>
      </c>
      <c r="BD203" t="s">
        <v>3</v>
      </c>
      <c r="BE203" t="s">
        <v>3</v>
      </c>
      <c r="BF203" t="s">
        <v>3</v>
      </c>
      <c r="BG203" t="s">
        <v>3</v>
      </c>
      <c r="BH203">
        <v>0</v>
      </c>
      <c r="BI203">
        <v>1</v>
      </c>
      <c r="BJ203" t="s">
        <v>498</v>
      </c>
      <c r="BM203">
        <v>16001</v>
      </c>
      <c r="BN203">
        <v>0</v>
      </c>
      <c r="BO203" t="s">
        <v>3</v>
      </c>
      <c r="BP203">
        <v>0</v>
      </c>
      <c r="BQ203">
        <v>2</v>
      </c>
      <c r="BR203">
        <v>0</v>
      </c>
      <c r="BS203">
        <v>6.53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128</v>
      </c>
      <c r="CA203">
        <v>83</v>
      </c>
      <c r="CF203">
        <v>0</v>
      </c>
      <c r="CG203">
        <v>0</v>
      </c>
      <c r="CM203">
        <v>0</v>
      </c>
      <c r="CN203" t="s">
        <v>1353</v>
      </c>
      <c r="CO203">
        <v>0</v>
      </c>
      <c r="CP203">
        <f t="shared" si="176"/>
        <v>7314.91</v>
      </c>
      <c r="CQ203">
        <f t="shared" si="177"/>
        <v>884.88029999999992</v>
      </c>
      <c r="CR203">
        <f t="shared" si="178"/>
        <v>5.4199000000000002</v>
      </c>
      <c r="CS203">
        <f t="shared" si="179"/>
        <v>0.97950000000000004</v>
      </c>
      <c r="CT203">
        <f t="shared" si="180"/>
        <v>572.68100000000004</v>
      </c>
      <c r="CU203">
        <f t="shared" si="181"/>
        <v>0</v>
      </c>
      <c r="CV203">
        <f t="shared" si="182"/>
        <v>10.280999999999999</v>
      </c>
      <c r="CW203">
        <f t="shared" si="183"/>
        <v>1.2500000000000001E-2</v>
      </c>
      <c r="CX203">
        <f t="shared" si="184"/>
        <v>0</v>
      </c>
      <c r="CY203">
        <f t="shared" si="185"/>
        <v>3298.5564999999997</v>
      </c>
      <c r="CZ203">
        <f t="shared" si="186"/>
        <v>2036.5001000000002</v>
      </c>
      <c r="DC203" t="s">
        <v>3</v>
      </c>
      <c r="DD203" t="s">
        <v>3</v>
      </c>
      <c r="DE203" t="s">
        <v>75</v>
      </c>
      <c r="DF203" t="s">
        <v>75</v>
      </c>
      <c r="DG203" t="s">
        <v>76</v>
      </c>
      <c r="DH203" t="s">
        <v>3</v>
      </c>
      <c r="DI203" t="s">
        <v>76</v>
      </c>
      <c r="DJ203" t="s">
        <v>75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102</v>
      </c>
      <c r="DW203" t="s">
        <v>102</v>
      </c>
      <c r="DX203">
        <v>1</v>
      </c>
      <c r="EE203">
        <v>39174530</v>
      </c>
      <c r="EF203">
        <v>2</v>
      </c>
      <c r="EG203" t="s">
        <v>18</v>
      </c>
      <c r="EH203">
        <v>0</v>
      </c>
      <c r="EI203" t="s">
        <v>3</v>
      </c>
      <c r="EJ203">
        <v>1</v>
      </c>
      <c r="EK203">
        <v>16001</v>
      </c>
      <c r="EL203" t="s">
        <v>323</v>
      </c>
      <c r="EM203" t="s">
        <v>324</v>
      </c>
      <c r="EO203" t="s">
        <v>79</v>
      </c>
      <c r="EQ203">
        <v>0</v>
      </c>
      <c r="ER203">
        <v>212.43</v>
      </c>
      <c r="ES203">
        <v>135.51</v>
      </c>
      <c r="ET203">
        <v>0.66</v>
      </c>
      <c r="EU203">
        <v>0.12</v>
      </c>
      <c r="EV203">
        <v>76.260000000000005</v>
      </c>
      <c r="EW203">
        <v>8.94</v>
      </c>
      <c r="EX203">
        <v>0.01</v>
      </c>
      <c r="EY203">
        <v>0</v>
      </c>
      <c r="FQ203">
        <v>0</v>
      </c>
      <c r="FR203">
        <f t="shared" si="187"/>
        <v>0</v>
      </c>
      <c r="FS203">
        <v>0</v>
      </c>
      <c r="FT203" t="s">
        <v>21</v>
      </c>
      <c r="FU203" t="s">
        <v>22</v>
      </c>
      <c r="FX203">
        <v>115.2</v>
      </c>
      <c r="FY203">
        <v>70.55</v>
      </c>
      <c r="GA203" t="s">
        <v>3</v>
      </c>
      <c r="GD203">
        <v>0</v>
      </c>
      <c r="GF203">
        <v>608638375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188"/>
        <v>0</v>
      </c>
      <c r="GM203">
        <f t="shared" si="189"/>
        <v>12649.97</v>
      </c>
      <c r="GN203">
        <f t="shared" si="190"/>
        <v>12649.97</v>
      </c>
      <c r="GO203">
        <f t="shared" si="191"/>
        <v>0</v>
      </c>
      <c r="GP203">
        <f t="shared" si="192"/>
        <v>0</v>
      </c>
      <c r="GR203">
        <v>0</v>
      </c>
      <c r="GS203">
        <v>3</v>
      </c>
      <c r="GT203">
        <v>0</v>
      </c>
      <c r="GU203" t="s">
        <v>3</v>
      </c>
      <c r="GV203">
        <f t="shared" si="193"/>
        <v>0</v>
      </c>
      <c r="GW203">
        <v>1</v>
      </c>
      <c r="GX203">
        <f t="shared" si="194"/>
        <v>0</v>
      </c>
      <c r="HA203">
        <v>0</v>
      </c>
      <c r="HB203">
        <v>0</v>
      </c>
      <c r="IK203">
        <v>0</v>
      </c>
    </row>
    <row r="205" spans="1:245" x14ac:dyDescent="0.2">
      <c r="A205" s="2">
        <v>51</v>
      </c>
      <c r="B205" s="2">
        <f>B174</f>
        <v>1</v>
      </c>
      <c r="C205" s="2">
        <f>A174</f>
        <v>4</v>
      </c>
      <c r="D205" s="2">
        <f>ROW(A174)</f>
        <v>174</v>
      </c>
      <c r="E205" s="2"/>
      <c r="F205" s="2" t="str">
        <f>IF(F174&lt;&gt;"",F174,"")</f>
        <v>Новый раздел</v>
      </c>
      <c r="G205" s="2" t="str">
        <f>IF(G174&lt;&gt;"",G174,"")</f>
        <v>3 Канализация</v>
      </c>
      <c r="H205" s="2">
        <v>0</v>
      </c>
      <c r="I205" s="2"/>
      <c r="J205" s="2"/>
      <c r="K205" s="2"/>
      <c r="L205" s="2"/>
      <c r="M205" s="2"/>
      <c r="N205" s="2"/>
      <c r="O205" s="2">
        <f t="shared" ref="O205:T205" si="202">ROUND(AB205,2)</f>
        <v>90301.4</v>
      </c>
      <c r="P205" s="2">
        <f t="shared" si="202"/>
        <v>80446.22</v>
      </c>
      <c r="Q205" s="2">
        <f t="shared" si="202"/>
        <v>375.49</v>
      </c>
      <c r="R205" s="2">
        <f t="shared" si="202"/>
        <v>94.43</v>
      </c>
      <c r="S205" s="2">
        <f t="shared" si="202"/>
        <v>9479.69</v>
      </c>
      <c r="T205" s="2">
        <f t="shared" si="202"/>
        <v>0</v>
      </c>
      <c r="U205" s="2">
        <f>AH205</f>
        <v>160.67139999999998</v>
      </c>
      <c r="V205" s="2">
        <f>AI205</f>
        <v>1.14995</v>
      </c>
      <c r="W205" s="2">
        <f>ROUND(AJ205,2)</f>
        <v>0</v>
      </c>
      <c r="X205" s="2">
        <f>ROUND(AK205,2)</f>
        <v>10106.81</v>
      </c>
      <c r="Y205" s="2">
        <f>ROUND(AL205,2)</f>
        <v>6334.91</v>
      </c>
      <c r="Z205" s="2"/>
      <c r="AA205" s="2"/>
      <c r="AB205" s="2">
        <f>ROUND(SUMIF(AA178:AA203,"=39083528",O178:O203),2)</f>
        <v>90301.4</v>
      </c>
      <c r="AC205" s="2">
        <f>ROUND(SUMIF(AA178:AA203,"=39083528",P178:P203),2)</f>
        <v>80446.22</v>
      </c>
      <c r="AD205" s="2">
        <f>ROUND(SUMIF(AA178:AA203,"=39083528",Q178:Q203),2)</f>
        <v>375.49</v>
      </c>
      <c r="AE205" s="2">
        <f>ROUND(SUMIF(AA178:AA203,"=39083528",R178:R203),2)</f>
        <v>94.43</v>
      </c>
      <c r="AF205" s="2">
        <f>ROUND(SUMIF(AA178:AA203,"=39083528",S178:S203),2)</f>
        <v>9479.69</v>
      </c>
      <c r="AG205" s="2">
        <f>ROUND(SUMIF(AA178:AA203,"=39083528",T178:T203),2)</f>
        <v>0</v>
      </c>
      <c r="AH205" s="2">
        <f>SUMIF(AA178:AA203,"=39083528",U178:U203)</f>
        <v>160.67139999999998</v>
      </c>
      <c r="AI205" s="2">
        <f>SUMIF(AA178:AA203,"=39083528",V178:V203)</f>
        <v>1.14995</v>
      </c>
      <c r="AJ205" s="2">
        <f>ROUND(SUMIF(AA178:AA203,"=39083528",W178:W203),2)</f>
        <v>0</v>
      </c>
      <c r="AK205" s="2">
        <f>ROUND(SUMIF(AA178:AA203,"=39083528",X178:X203),2)</f>
        <v>10106.81</v>
      </c>
      <c r="AL205" s="2">
        <f>ROUND(SUMIF(AA178:AA203,"=39083528",Y178:Y203),2)</f>
        <v>6334.91</v>
      </c>
      <c r="AM205" s="2"/>
      <c r="AN205" s="2"/>
      <c r="AO205" s="2">
        <f t="shared" ref="AO205:BC205" si="203">ROUND(BX205,2)</f>
        <v>0</v>
      </c>
      <c r="AP205" s="2">
        <f t="shared" si="203"/>
        <v>0</v>
      </c>
      <c r="AQ205" s="2">
        <f t="shared" si="203"/>
        <v>0</v>
      </c>
      <c r="AR205" s="2">
        <f t="shared" si="203"/>
        <v>106743.12</v>
      </c>
      <c r="AS205" s="2">
        <f t="shared" si="203"/>
        <v>106743.12</v>
      </c>
      <c r="AT205" s="2">
        <f t="shared" si="203"/>
        <v>0</v>
      </c>
      <c r="AU205" s="2">
        <f t="shared" si="203"/>
        <v>0</v>
      </c>
      <c r="AV205" s="2">
        <f t="shared" si="203"/>
        <v>80446.22</v>
      </c>
      <c r="AW205" s="2">
        <f t="shared" si="203"/>
        <v>80446.22</v>
      </c>
      <c r="AX205" s="2">
        <f t="shared" si="203"/>
        <v>0</v>
      </c>
      <c r="AY205" s="2">
        <f t="shared" si="203"/>
        <v>80446.22</v>
      </c>
      <c r="AZ205" s="2">
        <f t="shared" si="203"/>
        <v>0</v>
      </c>
      <c r="BA205" s="2">
        <f t="shared" si="203"/>
        <v>0</v>
      </c>
      <c r="BB205" s="2">
        <f t="shared" si="203"/>
        <v>0</v>
      </c>
      <c r="BC205" s="2">
        <f t="shared" si="203"/>
        <v>0</v>
      </c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>
        <f>ROUND(SUMIF(AA178:AA203,"=39083528",FQ178:FQ203),2)</f>
        <v>0</v>
      </c>
      <c r="BY205" s="2">
        <f>ROUND(SUMIF(AA178:AA203,"=39083528",FR178:FR203),2)</f>
        <v>0</v>
      </c>
      <c r="BZ205" s="2">
        <f>ROUND(SUMIF(AA178:AA203,"=39083528",GL178:GL203),2)</f>
        <v>0</v>
      </c>
      <c r="CA205" s="2">
        <f>ROUND(SUMIF(AA178:AA203,"=39083528",GM178:GM203),2)</f>
        <v>106743.12</v>
      </c>
      <c r="CB205" s="2">
        <f>ROUND(SUMIF(AA178:AA203,"=39083528",GN178:GN203),2)</f>
        <v>106743.12</v>
      </c>
      <c r="CC205" s="2">
        <f>ROUND(SUMIF(AA178:AA203,"=39083528",GO178:GO203),2)</f>
        <v>0</v>
      </c>
      <c r="CD205" s="2">
        <f>ROUND(SUMIF(AA178:AA203,"=39083528",GP178:GP203),2)</f>
        <v>0</v>
      </c>
      <c r="CE205" s="2">
        <f>AC205-BX205</f>
        <v>80446.22</v>
      </c>
      <c r="CF205" s="2">
        <f>AC205-BY205</f>
        <v>80446.22</v>
      </c>
      <c r="CG205" s="2">
        <f>BX205-BZ205</f>
        <v>0</v>
      </c>
      <c r="CH205" s="2">
        <f>AC205-BX205-BY205+BZ205</f>
        <v>80446.22</v>
      </c>
      <c r="CI205" s="2">
        <f>BY205-BZ205</f>
        <v>0</v>
      </c>
      <c r="CJ205" s="2">
        <f>ROUND(SUMIF(AA178:AA203,"=39083528",GX178:GX203),2)</f>
        <v>0</v>
      </c>
      <c r="CK205" s="2">
        <f>ROUND(SUMIF(AA178:AA203,"=39083528",GY178:GY203),2)</f>
        <v>0</v>
      </c>
      <c r="CL205" s="2">
        <f>ROUND(SUMIF(AA178:AA203,"=39083528",GZ178:GZ203),2)</f>
        <v>0</v>
      </c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>
        <v>0</v>
      </c>
    </row>
    <row r="207" spans="1:245" x14ac:dyDescent="0.2">
      <c r="A207" s="4">
        <v>50</v>
      </c>
      <c r="B207" s="4">
        <v>0</v>
      </c>
      <c r="C207" s="4">
        <v>0</v>
      </c>
      <c r="D207" s="4">
        <v>1</v>
      </c>
      <c r="E207" s="4">
        <v>201</v>
      </c>
      <c r="F207" s="4">
        <f>ROUND(Source!O205,O207)</f>
        <v>90301.4</v>
      </c>
      <c r="G207" s="4" t="s">
        <v>251</v>
      </c>
      <c r="H207" s="4" t="s">
        <v>252</v>
      </c>
      <c r="I207" s="4"/>
      <c r="J207" s="4"/>
      <c r="K207" s="4">
        <v>201</v>
      </c>
      <c r="L207" s="4">
        <v>1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45" x14ac:dyDescent="0.2">
      <c r="A208" s="4">
        <v>50</v>
      </c>
      <c r="B208" s="4">
        <v>0</v>
      </c>
      <c r="C208" s="4">
        <v>0</v>
      </c>
      <c r="D208" s="4">
        <v>1</v>
      </c>
      <c r="E208" s="4">
        <v>202</v>
      </c>
      <c r="F208" s="4">
        <f>ROUND(Source!P205,O208)</f>
        <v>80446.22</v>
      </c>
      <c r="G208" s="4" t="s">
        <v>253</v>
      </c>
      <c r="H208" s="4" t="s">
        <v>254</v>
      </c>
      <c r="I208" s="4"/>
      <c r="J208" s="4"/>
      <c r="K208" s="4">
        <v>202</v>
      </c>
      <c r="L208" s="4">
        <v>2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222</v>
      </c>
      <c r="F209" s="4">
        <f>ROUND(Source!AO205,O209)</f>
        <v>0</v>
      </c>
      <c r="G209" s="4" t="s">
        <v>255</v>
      </c>
      <c r="H209" s="4" t="s">
        <v>256</v>
      </c>
      <c r="I209" s="4"/>
      <c r="J209" s="4"/>
      <c r="K209" s="4">
        <v>222</v>
      </c>
      <c r="L209" s="4">
        <v>3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225</v>
      </c>
      <c r="F210" s="4">
        <f>ROUND(Source!AV205,O210)</f>
        <v>80446.22</v>
      </c>
      <c r="G210" s="4" t="s">
        <v>257</v>
      </c>
      <c r="H210" s="4" t="s">
        <v>258</v>
      </c>
      <c r="I210" s="4"/>
      <c r="J210" s="4"/>
      <c r="K210" s="4">
        <v>225</v>
      </c>
      <c r="L210" s="4">
        <v>4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226</v>
      </c>
      <c r="F211" s="4">
        <f>ROUND(Source!AW205,O211)</f>
        <v>80446.22</v>
      </c>
      <c r="G211" s="4" t="s">
        <v>259</v>
      </c>
      <c r="H211" s="4" t="s">
        <v>260</v>
      </c>
      <c r="I211" s="4"/>
      <c r="J211" s="4"/>
      <c r="K211" s="4">
        <v>226</v>
      </c>
      <c r="L211" s="4">
        <v>5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227</v>
      </c>
      <c r="F212" s="4">
        <f>ROUND(Source!AX205,O212)</f>
        <v>0</v>
      </c>
      <c r="G212" s="4" t="s">
        <v>261</v>
      </c>
      <c r="H212" s="4" t="s">
        <v>262</v>
      </c>
      <c r="I212" s="4"/>
      <c r="J212" s="4"/>
      <c r="K212" s="4">
        <v>227</v>
      </c>
      <c r="L212" s="4">
        <v>6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228</v>
      </c>
      <c r="F213" s="4">
        <f>ROUND(Source!AY205,O213)</f>
        <v>80446.22</v>
      </c>
      <c r="G213" s="4" t="s">
        <v>263</v>
      </c>
      <c r="H213" s="4" t="s">
        <v>264</v>
      </c>
      <c r="I213" s="4"/>
      <c r="J213" s="4"/>
      <c r="K213" s="4">
        <v>228</v>
      </c>
      <c r="L213" s="4">
        <v>7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216</v>
      </c>
      <c r="F214" s="4">
        <f>ROUND(Source!AP205,O214)</f>
        <v>0</v>
      </c>
      <c r="G214" s="4" t="s">
        <v>265</v>
      </c>
      <c r="H214" s="4" t="s">
        <v>266</v>
      </c>
      <c r="I214" s="4"/>
      <c r="J214" s="4"/>
      <c r="K214" s="4">
        <v>216</v>
      </c>
      <c r="L214" s="4">
        <v>8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223</v>
      </c>
      <c r="F215" s="4">
        <f>ROUND(Source!AQ205,O215)</f>
        <v>0</v>
      </c>
      <c r="G215" s="4" t="s">
        <v>267</v>
      </c>
      <c r="H215" s="4" t="s">
        <v>268</v>
      </c>
      <c r="I215" s="4"/>
      <c r="J215" s="4"/>
      <c r="K215" s="4">
        <v>223</v>
      </c>
      <c r="L215" s="4">
        <v>9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229</v>
      </c>
      <c r="F216" s="4">
        <f>ROUND(Source!AZ205,O216)</f>
        <v>0</v>
      </c>
      <c r="G216" s="4" t="s">
        <v>269</v>
      </c>
      <c r="H216" s="4" t="s">
        <v>270</v>
      </c>
      <c r="I216" s="4"/>
      <c r="J216" s="4"/>
      <c r="K216" s="4">
        <v>229</v>
      </c>
      <c r="L216" s="4">
        <v>10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203</v>
      </c>
      <c r="F217" s="4">
        <f>ROUND(Source!Q205,O217)</f>
        <v>375.49</v>
      </c>
      <c r="G217" s="4" t="s">
        <v>271</v>
      </c>
      <c r="H217" s="4" t="s">
        <v>272</v>
      </c>
      <c r="I217" s="4"/>
      <c r="J217" s="4"/>
      <c r="K217" s="4">
        <v>203</v>
      </c>
      <c r="L217" s="4">
        <v>11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231</v>
      </c>
      <c r="F218" s="4">
        <f>ROUND(Source!BB205,O218)</f>
        <v>0</v>
      </c>
      <c r="G218" s="4" t="s">
        <v>273</v>
      </c>
      <c r="H218" s="4" t="s">
        <v>274</v>
      </c>
      <c r="I218" s="4"/>
      <c r="J218" s="4"/>
      <c r="K218" s="4">
        <v>231</v>
      </c>
      <c r="L218" s="4">
        <v>12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204</v>
      </c>
      <c r="F219" s="4">
        <f>ROUND(Source!R205,O219)</f>
        <v>94.43</v>
      </c>
      <c r="G219" s="4" t="s">
        <v>275</v>
      </c>
      <c r="H219" s="4" t="s">
        <v>276</v>
      </c>
      <c r="I219" s="4"/>
      <c r="J219" s="4"/>
      <c r="K219" s="4">
        <v>204</v>
      </c>
      <c r="L219" s="4">
        <v>13</v>
      </c>
      <c r="M219" s="4">
        <v>3</v>
      </c>
      <c r="N219" s="4" t="s">
        <v>3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205</v>
      </c>
      <c r="F220" s="4">
        <f>ROUND(Source!S205,O220)</f>
        <v>9479.69</v>
      </c>
      <c r="G220" s="4" t="s">
        <v>277</v>
      </c>
      <c r="H220" s="4" t="s">
        <v>278</v>
      </c>
      <c r="I220" s="4"/>
      <c r="J220" s="4"/>
      <c r="K220" s="4">
        <v>205</v>
      </c>
      <c r="L220" s="4">
        <v>14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232</v>
      </c>
      <c r="F221" s="4">
        <f>ROUND(Source!BC205,O221)</f>
        <v>0</v>
      </c>
      <c r="G221" s="4" t="s">
        <v>279</v>
      </c>
      <c r="H221" s="4" t="s">
        <v>280</v>
      </c>
      <c r="I221" s="4"/>
      <c r="J221" s="4"/>
      <c r="K221" s="4">
        <v>232</v>
      </c>
      <c r="L221" s="4">
        <v>15</v>
      </c>
      <c r="M221" s="4">
        <v>3</v>
      </c>
      <c r="N221" s="4" t="s">
        <v>3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214</v>
      </c>
      <c r="F222" s="4">
        <f>ROUND(Source!AS205,O222)</f>
        <v>106743.12</v>
      </c>
      <c r="G222" s="4" t="s">
        <v>281</v>
      </c>
      <c r="H222" s="4" t="s">
        <v>282</v>
      </c>
      <c r="I222" s="4"/>
      <c r="J222" s="4"/>
      <c r="K222" s="4">
        <v>214</v>
      </c>
      <c r="L222" s="4">
        <v>16</v>
      </c>
      <c r="M222" s="4">
        <v>3</v>
      </c>
      <c r="N222" s="4" t="s">
        <v>3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215</v>
      </c>
      <c r="F223" s="4">
        <f>ROUND(Source!AT205,O223)</f>
        <v>0</v>
      </c>
      <c r="G223" s="4" t="s">
        <v>283</v>
      </c>
      <c r="H223" s="4" t="s">
        <v>284</v>
      </c>
      <c r="I223" s="4"/>
      <c r="J223" s="4"/>
      <c r="K223" s="4">
        <v>215</v>
      </c>
      <c r="L223" s="4">
        <v>17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217</v>
      </c>
      <c r="F224" s="4">
        <f>ROUND(Source!AU205,O224)</f>
        <v>0</v>
      </c>
      <c r="G224" s="4" t="s">
        <v>285</v>
      </c>
      <c r="H224" s="4" t="s">
        <v>286</v>
      </c>
      <c r="I224" s="4"/>
      <c r="J224" s="4"/>
      <c r="K224" s="4">
        <v>217</v>
      </c>
      <c r="L224" s="4">
        <v>18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06" x14ac:dyDescent="0.2">
      <c r="A225" s="4">
        <v>50</v>
      </c>
      <c r="B225" s="4">
        <v>0</v>
      </c>
      <c r="C225" s="4">
        <v>0</v>
      </c>
      <c r="D225" s="4">
        <v>1</v>
      </c>
      <c r="E225" s="4">
        <v>230</v>
      </c>
      <c r="F225" s="4">
        <f>ROUND(Source!BA205,O225)</f>
        <v>0</v>
      </c>
      <c r="G225" s="4" t="s">
        <v>287</v>
      </c>
      <c r="H225" s="4" t="s">
        <v>288</v>
      </c>
      <c r="I225" s="4"/>
      <c r="J225" s="4"/>
      <c r="K225" s="4">
        <v>230</v>
      </c>
      <c r="L225" s="4">
        <v>19</v>
      </c>
      <c r="M225" s="4">
        <v>3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06" x14ac:dyDescent="0.2">
      <c r="A226" s="4">
        <v>50</v>
      </c>
      <c r="B226" s="4">
        <v>0</v>
      </c>
      <c r="C226" s="4">
        <v>0</v>
      </c>
      <c r="D226" s="4">
        <v>1</v>
      </c>
      <c r="E226" s="4">
        <v>206</v>
      </c>
      <c r="F226" s="4">
        <f>ROUND(Source!T205,O226)</f>
        <v>0</v>
      </c>
      <c r="G226" s="4" t="s">
        <v>289</v>
      </c>
      <c r="H226" s="4" t="s">
        <v>290</v>
      </c>
      <c r="I226" s="4"/>
      <c r="J226" s="4"/>
      <c r="K226" s="4">
        <v>206</v>
      </c>
      <c r="L226" s="4">
        <v>20</v>
      </c>
      <c r="M226" s="4">
        <v>3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06" x14ac:dyDescent="0.2">
      <c r="A227" s="4">
        <v>50</v>
      </c>
      <c r="B227" s="4">
        <v>0</v>
      </c>
      <c r="C227" s="4">
        <v>0</v>
      </c>
      <c r="D227" s="4">
        <v>1</v>
      </c>
      <c r="E227" s="4">
        <v>207</v>
      </c>
      <c r="F227" s="4">
        <f>Source!U205</f>
        <v>160.67139999999998</v>
      </c>
      <c r="G227" s="4" t="s">
        <v>291</v>
      </c>
      <c r="H227" s="4" t="s">
        <v>292</v>
      </c>
      <c r="I227" s="4"/>
      <c r="J227" s="4"/>
      <c r="K227" s="4">
        <v>207</v>
      </c>
      <c r="L227" s="4">
        <v>21</v>
      </c>
      <c r="M227" s="4">
        <v>3</v>
      </c>
      <c r="N227" s="4" t="s">
        <v>3</v>
      </c>
      <c r="O227" s="4">
        <v>-1</v>
      </c>
      <c r="P227" s="4"/>
      <c r="Q227" s="4"/>
      <c r="R227" s="4"/>
      <c r="S227" s="4"/>
      <c r="T227" s="4"/>
      <c r="U227" s="4"/>
      <c r="V227" s="4"/>
      <c r="W227" s="4"/>
    </row>
    <row r="228" spans="1:206" x14ac:dyDescent="0.2">
      <c r="A228" s="4">
        <v>50</v>
      </c>
      <c r="B228" s="4">
        <v>0</v>
      </c>
      <c r="C228" s="4">
        <v>0</v>
      </c>
      <c r="D228" s="4">
        <v>1</v>
      </c>
      <c r="E228" s="4">
        <v>208</v>
      </c>
      <c r="F228" s="4">
        <f>Source!V205</f>
        <v>1.14995</v>
      </c>
      <c r="G228" s="4" t="s">
        <v>293</v>
      </c>
      <c r="H228" s="4" t="s">
        <v>294</v>
      </c>
      <c r="I228" s="4"/>
      <c r="J228" s="4"/>
      <c r="K228" s="4">
        <v>208</v>
      </c>
      <c r="L228" s="4">
        <v>22</v>
      </c>
      <c r="M228" s="4">
        <v>3</v>
      </c>
      <c r="N228" s="4" t="s">
        <v>3</v>
      </c>
      <c r="O228" s="4">
        <v>-1</v>
      </c>
      <c r="P228" s="4"/>
      <c r="Q228" s="4"/>
      <c r="R228" s="4"/>
      <c r="S228" s="4"/>
      <c r="T228" s="4"/>
      <c r="U228" s="4"/>
      <c r="V228" s="4"/>
      <c r="W228" s="4"/>
    </row>
    <row r="229" spans="1:206" x14ac:dyDescent="0.2">
      <c r="A229" s="4">
        <v>50</v>
      </c>
      <c r="B229" s="4">
        <v>0</v>
      </c>
      <c r="C229" s="4">
        <v>0</v>
      </c>
      <c r="D229" s="4">
        <v>1</v>
      </c>
      <c r="E229" s="4">
        <v>209</v>
      </c>
      <c r="F229" s="4">
        <f>ROUND(Source!W205,O229)</f>
        <v>0</v>
      </c>
      <c r="G229" s="4" t="s">
        <v>295</v>
      </c>
      <c r="H229" s="4" t="s">
        <v>296</v>
      </c>
      <c r="I229" s="4"/>
      <c r="J229" s="4"/>
      <c r="K229" s="4">
        <v>209</v>
      </c>
      <c r="L229" s="4">
        <v>23</v>
      </c>
      <c r="M229" s="4">
        <v>3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06" x14ac:dyDescent="0.2">
      <c r="A230" s="4">
        <v>50</v>
      </c>
      <c r="B230" s="4">
        <v>0</v>
      </c>
      <c r="C230" s="4">
        <v>0</v>
      </c>
      <c r="D230" s="4">
        <v>1</v>
      </c>
      <c r="E230" s="4">
        <v>210</v>
      </c>
      <c r="F230" s="4">
        <f>ROUND(Source!X205,O230)</f>
        <v>10106.81</v>
      </c>
      <c r="G230" s="4" t="s">
        <v>297</v>
      </c>
      <c r="H230" s="4" t="s">
        <v>298</v>
      </c>
      <c r="I230" s="4"/>
      <c r="J230" s="4"/>
      <c r="K230" s="4">
        <v>210</v>
      </c>
      <c r="L230" s="4">
        <v>24</v>
      </c>
      <c r="M230" s="4">
        <v>3</v>
      </c>
      <c r="N230" s="4" t="s">
        <v>3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06" x14ac:dyDescent="0.2">
      <c r="A231" s="4">
        <v>50</v>
      </c>
      <c r="B231" s="4">
        <v>0</v>
      </c>
      <c r="C231" s="4">
        <v>0</v>
      </c>
      <c r="D231" s="4">
        <v>1</v>
      </c>
      <c r="E231" s="4">
        <v>211</v>
      </c>
      <c r="F231" s="4">
        <f>ROUND(Source!Y205,O231)</f>
        <v>6334.91</v>
      </c>
      <c r="G231" s="4" t="s">
        <v>299</v>
      </c>
      <c r="H231" s="4" t="s">
        <v>300</v>
      </c>
      <c r="I231" s="4"/>
      <c r="J231" s="4"/>
      <c r="K231" s="4">
        <v>211</v>
      </c>
      <c r="L231" s="4">
        <v>25</v>
      </c>
      <c r="M231" s="4">
        <v>3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06" x14ac:dyDescent="0.2">
      <c r="A232" s="4">
        <v>50</v>
      </c>
      <c r="B232" s="4">
        <v>0</v>
      </c>
      <c r="C232" s="4">
        <v>0</v>
      </c>
      <c r="D232" s="4">
        <v>1</v>
      </c>
      <c r="E232" s="4">
        <v>224</v>
      </c>
      <c r="F232" s="4">
        <f>ROUND(Source!AR205,O232)</f>
        <v>106743.12</v>
      </c>
      <c r="G232" s="4" t="s">
        <v>301</v>
      </c>
      <c r="H232" s="4" t="s">
        <v>302</v>
      </c>
      <c r="I232" s="4"/>
      <c r="J232" s="4"/>
      <c r="K232" s="4">
        <v>224</v>
      </c>
      <c r="L232" s="4">
        <v>26</v>
      </c>
      <c r="M232" s="4">
        <v>3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06" x14ac:dyDescent="0.2">
      <c r="A233" s="4">
        <v>50</v>
      </c>
      <c r="B233" s="4">
        <v>1</v>
      </c>
      <c r="C233" s="4">
        <v>0</v>
      </c>
      <c r="D233" s="4">
        <v>2</v>
      </c>
      <c r="E233" s="4">
        <v>0</v>
      </c>
      <c r="F233" s="4">
        <f>ROUND(F232,O233)</f>
        <v>106743.12</v>
      </c>
      <c r="G233" s="4" t="s">
        <v>303</v>
      </c>
      <c r="H233" s="4" t="s">
        <v>304</v>
      </c>
      <c r="I233" s="4"/>
      <c r="J233" s="4"/>
      <c r="K233" s="4">
        <v>212</v>
      </c>
      <c r="L233" s="4">
        <v>27</v>
      </c>
      <c r="M233" s="4">
        <v>0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06" x14ac:dyDescent="0.2">
      <c r="A234" s="4">
        <v>50</v>
      </c>
      <c r="B234" s="4">
        <v>0</v>
      </c>
      <c r="C234" s="4">
        <v>0</v>
      </c>
      <c r="D234" s="4">
        <v>2</v>
      </c>
      <c r="E234" s="4">
        <v>0</v>
      </c>
      <c r="F234" s="4">
        <f>ROUND(F233*0.18,O234)</f>
        <v>19213.759999999998</v>
      </c>
      <c r="G234" s="4" t="s">
        <v>305</v>
      </c>
      <c r="H234" s="4" t="s">
        <v>306</v>
      </c>
      <c r="I234" s="4"/>
      <c r="J234" s="4"/>
      <c r="K234" s="4">
        <v>212</v>
      </c>
      <c r="L234" s="4">
        <v>28</v>
      </c>
      <c r="M234" s="4">
        <v>3</v>
      </c>
      <c r="N234" s="4" t="s">
        <v>3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06" x14ac:dyDescent="0.2">
      <c r="A235" s="4">
        <v>50</v>
      </c>
      <c r="B235" s="4">
        <v>0</v>
      </c>
      <c r="C235" s="4">
        <v>0</v>
      </c>
      <c r="D235" s="4">
        <v>2</v>
      </c>
      <c r="E235" s="4">
        <v>213</v>
      </c>
      <c r="F235" s="4">
        <f>ROUND(F233+F234,O235)</f>
        <v>125956.88</v>
      </c>
      <c r="G235" s="4" t="s">
        <v>307</v>
      </c>
      <c r="H235" s="4" t="s">
        <v>301</v>
      </c>
      <c r="I235" s="4"/>
      <c r="J235" s="4"/>
      <c r="K235" s="4">
        <v>212</v>
      </c>
      <c r="L235" s="4">
        <v>29</v>
      </c>
      <c r="M235" s="4">
        <v>3</v>
      </c>
      <c r="N235" s="4" t="s">
        <v>3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7" spans="1:206" x14ac:dyDescent="0.2">
      <c r="A237" s="1">
        <v>4</v>
      </c>
      <c r="B237" s="1">
        <v>1</v>
      </c>
      <c r="C237" s="1"/>
      <c r="D237" s="1">
        <f>ROW(A257)</f>
        <v>257</v>
      </c>
      <c r="E237" s="1"/>
      <c r="F237" s="1" t="s">
        <v>308</v>
      </c>
      <c r="G237" s="1" t="s">
        <v>499</v>
      </c>
      <c r="H237" s="1" t="s">
        <v>3</v>
      </c>
      <c r="I237" s="1">
        <v>0</v>
      </c>
      <c r="J237" s="1"/>
      <c r="K237" s="1">
        <v>-1</v>
      </c>
      <c r="L237" s="1"/>
      <c r="M237" s="1"/>
      <c r="N237" s="1"/>
      <c r="O237" s="1"/>
      <c r="P237" s="1"/>
      <c r="Q237" s="1"/>
      <c r="R237" s="1"/>
      <c r="S237" s="1"/>
      <c r="T237" s="1"/>
      <c r="U237" s="1" t="s">
        <v>3</v>
      </c>
      <c r="V237" s="1">
        <v>0</v>
      </c>
      <c r="W237" s="1"/>
      <c r="X237" s="1"/>
      <c r="Y237" s="1"/>
      <c r="Z237" s="1"/>
      <c r="AA237" s="1"/>
      <c r="AB237" s="1" t="s">
        <v>3</v>
      </c>
      <c r="AC237" s="1" t="s">
        <v>3</v>
      </c>
      <c r="AD237" s="1" t="s">
        <v>3</v>
      </c>
      <c r="AE237" s="1" t="s">
        <v>3</v>
      </c>
      <c r="AF237" s="1" t="s">
        <v>3</v>
      </c>
      <c r="AG237" s="1" t="s">
        <v>3</v>
      </c>
      <c r="AH237" s="1"/>
      <c r="AI237" s="1"/>
      <c r="AJ237" s="1"/>
      <c r="AK237" s="1"/>
      <c r="AL237" s="1"/>
      <c r="AM237" s="1"/>
      <c r="AN237" s="1"/>
      <c r="AO237" s="1"/>
      <c r="AP237" s="1" t="s">
        <v>3</v>
      </c>
      <c r="AQ237" s="1" t="s">
        <v>3</v>
      </c>
      <c r="AR237" s="1" t="s">
        <v>3</v>
      </c>
      <c r="AS237" s="1"/>
      <c r="AT237" s="1"/>
      <c r="AU237" s="1"/>
      <c r="AV237" s="1"/>
      <c r="AW237" s="1"/>
      <c r="AX237" s="1"/>
      <c r="AY237" s="1"/>
      <c r="AZ237" s="1" t="s">
        <v>3</v>
      </c>
      <c r="BA237" s="1"/>
      <c r="BB237" s="1" t="s">
        <v>3</v>
      </c>
      <c r="BC237" s="1" t="s">
        <v>3</v>
      </c>
      <c r="BD237" s="1" t="s">
        <v>3</v>
      </c>
      <c r="BE237" s="1" t="s">
        <v>3</v>
      </c>
      <c r="BF237" s="1" t="s">
        <v>3</v>
      </c>
      <c r="BG237" s="1" t="s">
        <v>3</v>
      </c>
      <c r="BH237" s="1" t="s">
        <v>3</v>
      </c>
      <c r="BI237" s="1" t="s">
        <v>3</v>
      </c>
      <c r="BJ237" s="1" t="s">
        <v>3</v>
      </c>
      <c r="BK237" s="1" t="s">
        <v>3</v>
      </c>
      <c r="BL237" s="1" t="s">
        <v>3</v>
      </c>
      <c r="BM237" s="1" t="s">
        <v>3</v>
      </c>
      <c r="BN237" s="1" t="s">
        <v>3</v>
      </c>
      <c r="BO237" s="1" t="s">
        <v>3</v>
      </c>
      <c r="BP237" s="1" t="s">
        <v>3</v>
      </c>
      <c r="BQ237" s="1"/>
      <c r="BR237" s="1"/>
      <c r="BS237" s="1"/>
      <c r="BT237" s="1"/>
      <c r="BU237" s="1"/>
      <c r="BV237" s="1"/>
      <c r="BW237" s="1"/>
      <c r="BX237" s="1">
        <v>0</v>
      </c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>
        <v>0</v>
      </c>
    </row>
    <row r="239" spans="1:206" x14ac:dyDescent="0.2">
      <c r="A239" s="2">
        <v>52</v>
      </c>
      <c r="B239" s="2">
        <f t="shared" ref="B239:G239" si="204">B257</f>
        <v>1</v>
      </c>
      <c r="C239" s="2">
        <f t="shared" si="204"/>
        <v>4</v>
      </c>
      <c r="D239" s="2">
        <f t="shared" si="204"/>
        <v>237</v>
      </c>
      <c r="E239" s="2">
        <f t="shared" si="204"/>
        <v>0</v>
      </c>
      <c r="F239" s="2" t="str">
        <f t="shared" si="204"/>
        <v>Новый раздел</v>
      </c>
      <c r="G239" s="2" t="str">
        <f t="shared" si="204"/>
        <v>4 Отопление</v>
      </c>
      <c r="H239" s="2"/>
      <c r="I239" s="2"/>
      <c r="J239" s="2"/>
      <c r="K239" s="2"/>
      <c r="L239" s="2"/>
      <c r="M239" s="2"/>
      <c r="N239" s="2"/>
      <c r="O239" s="2">
        <f t="shared" ref="O239:AT239" si="205">O257</f>
        <v>65286.09</v>
      </c>
      <c r="P239" s="2">
        <f t="shared" si="205"/>
        <v>58551.7</v>
      </c>
      <c r="Q239" s="2">
        <f t="shared" si="205"/>
        <v>1016.39</v>
      </c>
      <c r="R239" s="2">
        <f t="shared" si="205"/>
        <v>81.55</v>
      </c>
      <c r="S239" s="2">
        <f t="shared" si="205"/>
        <v>5718</v>
      </c>
      <c r="T239" s="2">
        <f t="shared" si="205"/>
        <v>0</v>
      </c>
      <c r="U239" s="2">
        <f t="shared" si="205"/>
        <v>96.229049399999994</v>
      </c>
      <c r="V239" s="2">
        <f t="shared" si="205"/>
        <v>1.021185</v>
      </c>
      <c r="W239" s="2">
        <f t="shared" si="205"/>
        <v>0</v>
      </c>
      <c r="X239" s="2">
        <f t="shared" si="205"/>
        <v>5800.16</v>
      </c>
      <c r="Y239" s="2">
        <f t="shared" si="205"/>
        <v>3705.54</v>
      </c>
      <c r="Z239" s="2">
        <f t="shared" si="205"/>
        <v>0</v>
      </c>
      <c r="AA239" s="2">
        <f t="shared" si="205"/>
        <v>0</v>
      </c>
      <c r="AB239" s="2">
        <f t="shared" si="205"/>
        <v>65286.09</v>
      </c>
      <c r="AC239" s="2">
        <f t="shared" si="205"/>
        <v>58551.7</v>
      </c>
      <c r="AD239" s="2">
        <f t="shared" si="205"/>
        <v>1016.39</v>
      </c>
      <c r="AE239" s="2">
        <f t="shared" si="205"/>
        <v>81.55</v>
      </c>
      <c r="AF239" s="2">
        <f t="shared" si="205"/>
        <v>5718</v>
      </c>
      <c r="AG239" s="2">
        <f t="shared" si="205"/>
        <v>0</v>
      </c>
      <c r="AH239" s="2">
        <f t="shared" si="205"/>
        <v>96.229049399999994</v>
      </c>
      <c r="AI239" s="2">
        <f t="shared" si="205"/>
        <v>1.021185</v>
      </c>
      <c r="AJ239" s="2">
        <f t="shared" si="205"/>
        <v>0</v>
      </c>
      <c r="AK239" s="2">
        <f t="shared" si="205"/>
        <v>5800.16</v>
      </c>
      <c r="AL239" s="2">
        <f t="shared" si="205"/>
        <v>3705.54</v>
      </c>
      <c r="AM239" s="2">
        <f t="shared" si="205"/>
        <v>0</v>
      </c>
      <c r="AN239" s="2">
        <f t="shared" si="205"/>
        <v>0</v>
      </c>
      <c r="AO239" s="2">
        <f t="shared" si="205"/>
        <v>0</v>
      </c>
      <c r="AP239" s="2">
        <f t="shared" si="205"/>
        <v>0</v>
      </c>
      <c r="AQ239" s="2">
        <f t="shared" si="205"/>
        <v>0</v>
      </c>
      <c r="AR239" s="2">
        <f t="shared" si="205"/>
        <v>74791.789999999994</v>
      </c>
      <c r="AS239" s="2">
        <f t="shared" si="205"/>
        <v>74791.789999999994</v>
      </c>
      <c r="AT239" s="2">
        <f t="shared" si="205"/>
        <v>0</v>
      </c>
      <c r="AU239" s="2">
        <f t="shared" ref="AU239:BZ239" si="206">AU257</f>
        <v>0</v>
      </c>
      <c r="AV239" s="2">
        <f t="shared" si="206"/>
        <v>58551.7</v>
      </c>
      <c r="AW239" s="2">
        <f t="shared" si="206"/>
        <v>58551.7</v>
      </c>
      <c r="AX239" s="2">
        <f t="shared" si="206"/>
        <v>0</v>
      </c>
      <c r="AY239" s="2">
        <f t="shared" si="206"/>
        <v>58551.7</v>
      </c>
      <c r="AZ239" s="2">
        <f t="shared" si="206"/>
        <v>0</v>
      </c>
      <c r="BA239" s="2">
        <f t="shared" si="206"/>
        <v>0</v>
      </c>
      <c r="BB239" s="2">
        <f t="shared" si="206"/>
        <v>0</v>
      </c>
      <c r="BC239" s="2">
        <f t="shared" si="206"/>
        <v>0</v>
      </c>
      <c r="BD239" s="2">
        <f t="shared" si="206"/>
        <v>0</v>
      </c>
      <c r="BE239" s="2">
        <f t="shared" si="206"/>
        <v>0</v>
      </c>
      <c r="BF239" s="2">
        <f t="shared" si="206"/>
        <v>0</v>
      </c>
      <c r="BG239" s="2">
        <f t="shared" si="206"/>
        <v>0</v>
      </c>
      <c r="BH239" s="2">
        <f t="shared" si="206"/>
        <v>0</v>
      </c>
      <c r="BI239" s="2">
        <f t="shared" si="206"/>
        <v>0</v>
      </c>
      <c r="BJ239" s="2">
        <f t="shared" si="206"/>
        <v>0</v>
      </c>
      <c r="BK239" s="2">
        <f t="shared" si="206"/>
        <v>0</v>
      </c>
      <c r="BL239" s="2">
        <f t="shared" si="206"/>
        <v>0</v>
      </c>
      <c r="BM239" s="2">
        <f t="shared" si="206"/>
        <v>0</v>
      </c>
      <c r="BN239" s="2">
        <f t="shared" si="206"/>
        <v>0</v>
      </c>
      <c r="BO239" s="2">
        <f t="shared" si="206"/>
        <v>0</v>
      </c>
      <c r="BP239" s="2">
        <f t="shared" si="206"/>
        <v>0</v>
      </c>
      <c r="BQ239" s="2">
        <f t="shared" si="206"/>
        <v>0</v>
      </c>
      <c r="BR239" s="2">
        <f t="shared" si="206"/>
        <v>0</v>
      </c>
      <c r="BS239" s="2">
        <f t="shared" si="206"/>
        <v>0</v>
      </c>
      <c r="BT239" s="2">
        <f t="shared" si="206"/>
        <v>0</v>
      </c>
      <c r="BU239" s="2">
        <f t="shared" si="206"/>
        <v>0</v>
      </c>
      <c r="BV239" s="2">
        <f t="shared" si="206"/>
        <v>0</v>
      </c>
      <c r="BW239" s="2">
        <f t="shared" si="206"/>
        <v>0</v>
      </c>
      <c r="BX239" s="2">
        <f t="shared" si="206"/>
        <v>0</v>
      </c>
      <c r="BY239" s="2">
        <f t="shared" si="206"/>
        <v>0</v>
      </c>
      <c r="BZ239" s="2">
        <f t="shared" si="206"/>
        <v>0</v>
      </c>
      <c r="CA239" s="2">
        <f t="shared" ref="CA239:DF239" si="207">CA257</f>
        <v>74791.789999999994</v>
      </c>
      <c r="CB239" s="2">
        <f t="shared" si="207"/>
        <v>74791.789999999994</v>
      </c>
      <c r="CC239" s="2">
        <f t="shared" si="207"/>
        <v>0</v>
      </c>
      <c r="CD239" s="2">
        <f t="shared" si="207"/>
        <v>0</v>
      </c>
      <c r="CE239" s="2">
        <f t="shared" si="207"/>
        <v>58551.7</v>
      </c>
      <c r="CF239" s="2">
        <f t="shared" si="207"/>
        <v>58551.7</v>
      </c>
      <c r="CG239" s="2">
        <f t="shared" si="207"/>
        <v>0</v>
      </c>
      <c r="CH239" s="2">
        <f t="shared" si="207"/>
        <v>58551.7</v>
      </c>
      <c r="CI239" s="2">
        <f t="shared" si="207"/>
        <v>0</v>
      </c>
      <c r="CJ239" s="2">
        <f t="shared" si="207"/>
        <v>0</v>
      </c>
      <c r="CK239" s="2">
        <f t="shared" si="207"/>
        <v>0</v>
      </c>
      <c r="CL239" s="2">
        <f t="shared" si="207"/>
        <v>0</v>
      </c>
      <c r="CM239" s="2">
        <f t="shared" si="207"/>
        <v>0</v>
      </c>
      <c r="CN239" s="2">
        <f t="shared" si="207"/>
        <v>0</v>
      </c>
      <c r="CO239" s="2">
        <f t="shared" si="207"/>
        <v>0</v>
      </c>
      <c r="CP239" s="2">
        <f t="shared" si="207"/>
        <v>0</v>
      </c>
      <c r="CQ239" s="2">
        <f t="shared" si="207"/>
        <v>0</v>
      </c>
      <c r="CR239" s="2">
        <f t="shared" si="207"/>
        <v>0</v>
      </c>
      <c r="CS239" s="2">
        <f t="shared" si="207"/>
        <v>0</v>
      </c>
      <c r="CT239" s="2">
        <f t="shared" si="207"/>
        <v>0</v>
      </c>
      <c r="CU239" s="2">
        <f t="shared" si="207"/>
        <v>0</v>
      </c>
      <c r="CV239" s="2">
        <f t="shared" si="207"/>
        <v>0</v>
      </c>
      <c r="CW239" s="2">
        <f t="shared" si="207"/>
        <v>0</v>
      </c>
      <c r="CX239" s="2">
        <f t="shared" si="207"/>
        <v>0</v>
      </c>
      <c r="CY239" s="2">
        <f t="shared" si="207"/>
        <v>0</v>
      </c>
      <c r="CZ239" s="2">
        <f t="shared" si="207"/>
        <v>0</v>
      </c>
      <c r="DA239" s="2">
        <f t="shared" si="207"/>
        <v>0</v>
      </c>
      <c r="DB239" s="2">
        <f t="shared" si="207"/>
        <v>0</v>
      </c>
      <c r="DC239" s="2">
        <f t="shared" si="207"/>
        <v>0</v>
      </c>
      <c r="DD239" s="2">
        <f t="shared" si="207"/>
        <v>0</v>
      </c>
      <c r="DE239" s="2">
        <f t="shared" si="207"/>
        <v>0</v>
      </c>
      <c r="DF239" s="2">
        <f t="shared" si="207"/>
        <v>0</v>
      </c>
      <c r="DG239" s="3">
        <f t="shared" ref="DG239:EL239" si="208">DG257</f>
        <v>0</v>
      </c>
      <c r="DH239" s="3">
        <f t="shared" si="208"/>
        <v>0</v>
      </c>
      <c r="DI239" s="3">
        <f t="shared" si="208"/>
        <v>0</v>
      </c>
      <c r="DJ239" s="3">
        <f t="shared" si="208"/>
        <v>0</v>
      </c>
      <c r="DK239" s="3">
        <f t="shared" si="208"/>
        <v>0</v>
      </c>
      <c r="DL239" s="3">
        <f t="shared" si="208"/>
        <v>0</v>
      </c>
      <c r="DM239" s="3">
        <f t="shared" si="208"/>
        <v>0</v>
      </c>
      <c r="DN239" s="3">
        <f t="shared" si="208"/>
        <v>0</v>
      </c>
      <c r="DO239" s="3">
        <f t="shared" si="208"/>
        <v>0</v>
      </c>
      <c r="DP239" s="3">
        <f t="shared" si="208"/>
        <v>0</v>
      </c>
      <c r="DQ239" s="3">
        <f t="shared" si="208"/>
        <v>0</v>
      </c>
      <c r="DR239" s="3">
        <f t="shared" si="208"/>
        <v>0</v>
      </c>
      <c r="DS239" s="3">
        <f t="shared" si="208"/>
        <v>0</v>
      </c>
      <c r="DT239" s="3">
        <f t="shared" si="208"/>
        <v>0</v>
      </c>
      <c r="DU239" s="3">
        <f t="shared" si="208"/>
        <v>0</v>
      </c>
      <c r="DV239" s="3">
        <f t="shared" si="208"/>
        <v>0</v>
      </c>
      <c r="DW239" s="3">
        <f t="shared" si="208"/>
        <v>0</v>
      </c>
      <c r="DX239" s="3">
        <f t="shared" si="208"/>
        <v>0</v>
      </c>
      <c r="DY239" s="3">
        <f t="shared" si="208"/>
        <v>0</v>
      </c>
      <c r="DZ239" s="3">
        <f t="shared" si="208"/>
        <v>0</v>
      </c>
      <c r="EA239" s="3">
        <f t="shared" si="208"/>
        <v>0</v>
      </c>
      <c r="EB239" s="3">
        <f t="shared" si="208"/>
        <v>0</v>
      </c>
      <c r="EC239" s="3">
        <f t="shared" si="208"/>
        <v>0</v>
      </c>
      <c r="ED239" s="3">
        <f t="shared" si="208"/>
        <v>0</v>
      </c>
      <c r="EE239" s="3">
        <f t="shared" si="208"/>
        <v>0</v>
      </c>
      <c r="EF239" s="3">
        <f t="shared" si="208"/>
        <v>0</v>
      </c>
      <c r="EG239" s="3">
        <f t="shared" si="208"/>
        <v>0</v>
      </c>
      <c r="EH239" s="3">
        <f t="shared" si="208"/>
        <v>0</v>
      </c>
      <c r="EI239" s="3">
        <f t="shared" si="208"/>
        <v>0</v>
      </c>
      <c r="EJ239" s="3">
        <f t="shared" si="208"/>
        <v>0</v>
      </c>
      <c r="EK239" s="3">
        <f t="shared" si="208"/>
        <v>0</v>
      </c>
      <c r="EL239" s="3">
        <f t="shared" si="208"/>
        <v>0</v>
      </c>
      <c r="EM239" s="3">
        <f t="shared" ref="EM239:FR239" si="209">EM257</f>
        <v>0</v>
      </c>
      <c r="EN239" s="3">
        <f t="shared" si="209"/>
        <v>0</v>
      </c>
      <c r="EO239" s="3">
        <f t="shared" si="209"/>
        <v>0</v>
      </c>
      <c r="EP239" s="3">
        <f t="shared" si="209"/>
        <v>0</v>
      </c>
      <c r="EQ239" s="3">
        <f t="shared" si="209"/>
        <v>0</v>
      </c>
      <c r="ER239" s="3">
        <f t="shared" si="209"/>
        <v>0</v>
      </c>
      <c r="ES239" s="3">
        <f t="shared" si="209"/>
        <v>0</v>
      </c>
      <c r="ET239" s="3">
        <f t="shared" si="209"/>
        <v>0</v>
      </c>
      <c r="EU239" s="3">
        <f t="shared" si="209"/>
        <v>0</v>
      </c>
      <c r="EV239" s="3">
        <f t="shared" si="209"/>
        <v>0</v>
      </c>
      <c r="EW239" s="3">
        <f t="shared" si="209"/>
        <v>0</v>
      </c>
      <c r="EX239" s="3">
        <f t="shared" si="209"/>
        <v>0</v>
      </c>
      <c r="EY239" s="3">
        <f t="shared" si="209"/>
        <v>0</v>
      </c>
      <c r="EZ239" s="3">
        <f t="shared" si="209"/>
        <v>0</v>
      </c>
      <c r="FA239" s="3">
        <f t="shared" si="209"/>
        <v>0</v>
      </c>
      <c r="FB239" s="3">
        <f t="shared" si="209"/>
        <v>0</v>
      </c>
      <c r="FC239" s="3">
        <f t="shared" si="209"/>
        <v>0</v>
      </c>
      <c r="FD239" s="3">
        <f t="shared" si="209"/>
        <v>0</v>
      </c>
      <c r="FE239" s="3">
        <f t="shared" si="209"/>
        <v>0</v>
      </c>
      <c r="FF239" s="3">
        <f t="shared" si="209"/>
        <v>0</v>
      </c>
      <c r="FG239" s="3">
        <f t="shared" si="209"/>
        <v>0</v>
      </c>
      <c r="FH239" s="3">
        <f t="shared" si="209"/>
        <v>0</v>
      </c>
      <c r="FI239" s="3">
        <f t="shared" si="209"/>
        <v>0</v>
      </c>
      <c r="FJ239" s="3">
        <f t="shared" si="209"/>
        <v>0</v>
      </c>
      <c r="FK239" s="3">
        <f t="shared" si="209"/>
        <v>0</v>
      </c>
      <c r="FL239" s="3">
        <f t="shared" si="209"/>
        <v>0</v>
      </c>
      <c r="FM239" s="3">
        <f t="shared" si="209"/>
        <v>0</v>
      </c>
      <c r="FN239" s="3">
        <f t="shared" si="209"/>
        <v>0</v>
      </c>
      <c r="FO239" s="3">
        <f t="shared" si="209"/>
        <v>0</v>
      </c>
      <c r="FP239" s="3">
        <f t="shared" si="209"/>
        <v>0</v>
      </c>
      <c r="FQ239" s="3">
        <f t="shared" si="209"/>
        <v>0</v>
      </c>
      <c r="FR239" s="3">
        <f t="shared" si="209"/>
        <v>0</v>
      </c>
      <c r="FS239" s="3">
        <f t="shared" ref="FS239:GX239" si="210">FS257</f>
        <v>0</v>
      </c>
      <c r="FT239" s="3">
        <f t="shared" si="210"/>
        <v>0</v>
      </c>
      <c r="FU239" s="3">
        <f t="shared" si="210"/>
        <v>0</v>
      </c>
      <c r="FV239" s="3">
        <f t="shared" si="210"/>
        <v>0</v>
      </c>
      <c r="FW239" s="3">
        <f t="shared" si="210"/>
        <v>0</v>
      </c>
      <c r="FX239" s="3">
        <f t="shared" si="210"/>
        <v>0</v>
      </c>
      <c r="FY239" s="3">
        <f t="shared" si="210"/>
        <v>0</v>
      </c>
      <c r="FZ239" s="3">
        <f t="shared" si="210"/>
        <v>0</v>
      </c>
      <c r="GA239" s="3">
        <f t="shared" si="210"/>
        <v>0</v>
      </c>
      <c r="GB239" s="3">
        <f t="shared" si="210"/>
        <v>0</v>
      </c>
      <c r="GC239" s="3">
        <f t="shared" si="210"/>
        <v>0</v>
      </c>
      <c r="GD239" s="3">
        <f t="shared" si="210"/>
        <v>0</v>
      </c>
      <c r="GE239" s="3">
        <f t="shared" si="210"/>
        <v>0</v>
      </c>
      <c r="GF239" s="3">
        <f t="shared" si="210"/>
        <v>0</v>
      </c>
      <c r="GG239" s="3">
        <f t="shared" si="210"/>
        <v>0</v>
      </c>
      <c r="GH239" s="3">
        <f t="shared" si="210"/>
        <v>0</v>
      </c>
      <c r="GI239" s="3">
        <f t="shared" si="210"/>
        <v>0</v>
      </c>
      <c r="GJ239" s="3">
        <f t="shared" si="210"/>
        <v>0</v>
      </c>
      <c r="GK239" s="3">
        <f t="shared" si="210"/>
        <v>0</v>
      </c>
      <c r="GL239" s="3">
        <f t="shared" si="210"/>
        <v>0</v>
      </c>
      <c r="GM239" s="3">
        <f t="shared" si="210"/>
        <v>0</v>
      </c>
      <c r="GN239" s="3">
        <f t="shared" si="210"/>
        <v>0</v>
      </c>
      <c r="GO239" s="3">
        <f t="shared" si="210"/>
        <v>0</v>
      </c>
      <c r="GP239" s="3">
        <f t="shared" si="210"/>
        <v>0</v>
      </c>
      <c r="GQ239" s="3">
        <f t="shared" si="210"/>
        <v>0</v>
      </c>
      <c r="GR239" s="3">
        <f t="shared" si="210"/>
        <v>0</v>
      </c>
      <c r="GS239" s="3">
        <f t="shared" si="210"/>
        <v>0</v>
      </c>
      <c r="GT239" s="3">
        <f t="shared" si="210"/>
        <v>0</v>
      </c>
      <c r="GU239" s="3">
        <f t="shared" si="210"/>
        <v>0</v>
      </c>
      <c r="GV239" s="3">
        <f t="shared" si="210"/>
        <v>0</v>
      </c>
      <c r="GW239" s="3">
        <f t="shared" si="210"/>
        <v>0</v>
      </c>
      <c r="GX239" s="3">
        <f t="shared" si="210"/>
        <v>0</v>
      </c>
    </row>
    <row r="241" spans="1:245" x14ac:dyDescent="0.2">
      <c r="A241">
        <v>17</v>
      </c>
      <c r="B241">
        <v>1</v>
      </c>
      <c r="C241">
        <f>ROW(SmtRes!A346)</f>
        <v>346</v>
      </c>
      <c r="D241">
        <f>ROW(EtalonRes!A366)</f>
        <v>366</v>
      </c>
      <c r="E241" t="s">
        <v>500</v>
      </c>
      <c r="F241" t="s">
        <v>501</v>
      </c>
      <c r="G241" t="s">
        <v>502</v>
      </c>
      <c r="H241" t="s">
        <v>503</v>
      </c>
      <c r="I241">
        <v>0.15240000000000001</v>
      </c>
      <c r="J241">
        <v>0</v>
      </c>
      <c r="O241">
        <f t="shared" ref="O241:O255" si="211">ROUND(CP241,2)</f>
        <v>149.54</v>
      </c>
      <c r="P241">
        <f t="shared" ref="P241:P255" si="212">ROUND(CQ241*I241,2)</f>
        <v>0</v>
      </c>
      <c r="Q241">
        <f t="shared" ref="Q241:Q255" si="213">ROUND(CR241*I241,2)</f>
        <v>6.22</v>
      </c>
      <c r="R241">
        <f t="shared" ref="R241:R255" si="214">ROUND(CS241*I241,2)</f>
        <v>2.69</v>
      </c>
      <c r="S241">
        <f t="shared" ref="S241:S255" si="215">ROUND(CT241*I241,2)</f>
        <v>143.32</v>
      </c>
      <c r="T241">
        <f t="shared" ref="T241:T255" si="216">ROUND(CU241*I241,2)</f>
        <v>0</v>
      </c>
      <c r="U241">
        <f t="shared" ref="U241:U255" si="217">CV241*I241</f>
        <v>2.7889200000000001</v>
      </c>
      <c r="V241">
        <f t="shared" ref="V241:V255" si="218">CW241*I241</f>
        <v>3.0480000000000004E-2</v>
      </c>
      <c r="W241">
        <f t="shared" ref="W241:W255" si="219">ROUND(CX241*I241,2)</f>
        <v>0</v>
      </c>
      <c r="X241">
        <f t="shared" ref="X241:X255" si="220">ROUND(CY241,2)</f>
        <v>108.05</v>
      </c>
      <c r="Y241">
        <f t="shared" ref="Y241:Y255" si="221">ROUND(CZ241,2)</f>
        <v>73.010000000000005</v>
      </c>
      <c r="AA241">
        <v>39083528</v>
      </c>
      <c r="AB241">
        <f t="shared" ref="AB241:AB255" si="222">ROUND((AC241+AD241+AF241),2)</f>
        <v>150.27000000000001</v>
      </c>
      <c r="AC241">
        <f t="shared" ref="AC241:AC255" si="223">ROUND((ES241),2)</f>
        <v>0</v>
      </c>
      <c r="AD241">
        <f>ROUND((((ET241)-(EU241))+AE241),2)</f>
        <v>6.25</v>
      </c>
      <c r="AE241">
        <f>ROUND((EU241),2)</f>
        <v>2.7</v>
      </c>
      <c r="AF241">
        <f>ROUND((EV241),2)</f>
        <v>144.02000000000001</v>
      </c>
      <c r="AG241">
        <f t="shared" ref="AG241:AG255" si="224">ROUND((AP241),2)</f>
        <v>0</v>
      </c>
      <c r="AH241">
        <f>(EW241)</f>
        <v>18.3</v>
      </c>
      <c r="AI241">
        <f>(EX241)</f>
        <v>0.2</v>
      </c>
      <c r="AJ241">
        <f t="shared" ref="AJ241:AJ255" si="225">ROUND((AS241),2)</f>
        <v>0</v>
      </c>
      <c r="AK241">
        <v>150.27000000000001</v>
      </c>
      <c r="AL241">
        <v>0</v>
      </c>
      <c r="AM241">
        <v>6.25</v>
      </c>
      <c r="AN241">
        <v>2.7</v>
      </c>
      <c r="AO241">
        <v>144.02000000000001</v>
      </c>
      <c r="AP241">
        <v>0</v>
      </c>
      <c r="AQ241">
        <v>18.3</v>
      </c>
      <c r="AR241">
        <v>0.2</v>
      </c>
      <c r="AS241">
        <v>0</v>
      </c>
      <c r="AT241">
        <v>74</v>
      </c>
      <c r="AU241">
        <v>50</v>
      </c>
      <c r="AV241">
        <v>1</v>
      </c>
      <c r="AW241">
        <v>1</v>
      </c>
      <c r="AZ241">
        <v>6.53</v>
      </c>
      <c r="BA241">
        <v>6.53</v>
      </c>
      <c r="BB241">
        <v>6.53</v>
      </c>
      <c r="BC241">
        <v>6.53</v>
      </c>
      <c r="BD241" t="s">
        <v>3</v>
      </c>
      <c r="BE241" t="s">
        <v>3</v>
      </c>
      <c r="BF241" t="s">
        <v>3</v>
      </c>
      <c r="BG241" t="s">
        <v>3</v>
      </c>
      <c r="BH241">
        <v>0</v>
      </c>
      <c r="BI241">
        <v>1</v>
      </c>
      <c r="BJ241" t="s">
        <v>504</v>
      </c>
      <c r="BM241">
        <v>65003</v>
      </c>
      <c r="BN241">
        <v>0</v>
      </c>
      <c r="BO241" t="s">
        <v>3</v>
      </c>
      <c r="BP241">
        <v>0</v>
      </c>
      <c r="BQ241">
        <v>6</v>
      </c>
      <c r="BR241">
        <v>0</v>
      </c>
      <c r="BS241">
        <v>6.53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74</v>
      </c>
      <c r="CA241">
        <v>50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ref="CP241:CP255" si="226">(P241+Q241+S241)</f>
        <v>149.54</v>
      </c>
      <c r="CQ241">
        <f t="shared" ref="CQ241:CQ255" si="227">AC241*BC241</f>
        <v>0</v>
      </c>
      <c r="CR241">
        <f t="shared" ref="CR241:CR255" si="228">AD241*BB241</f>
        <v>40.8125</v>
      </c>
      <c r="CS241">
        <f t="shared" ref="CS241:CS255" si="229">AE241*BS241</f>
        <v>17.631</v>
      </c>
      <c r="CT241">
        <f t="shared" ref="CT241:CT255" si="230">AF241*BA241</f>
        <v>940.45060000000012</v>
      </c>
      <c r="CU241">
        <f t="shared" ref="CU241:CU255" si="231">AG241</f>
        <v>0</v>
      </c>
      <c r="CV241">
        <f t="shared" ref="CV241:CV255" si="232">AH241</f>
        <v>18.3</v>
      </c>
      <c r="CW241">
        <f t="shared" ref="CW241:CW255" si="233">AI241</f>
        <v>0.2</v>
      </c>
      <c r="CX241">
        <f t="shared" ref="CX241:CX255" si="234">AJ241</f>
        <v>0</v>
      </c>
      <c r="CY241">
        <f t="shared" ref="CY241:CY255" si="235">(((S241+R241)*AT241)/100)</f>
        <v>108.0474</v>
      </c>
      <c r="CZ241">
        <f t="shared" ref="CZ241:CZ255" si="236">(((S241+R241)*AU241)/100)</f>
        <v>73.004999999999995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503</v>
      </c>
      <c r="DW241" t="s">
        <v>503</v>
      </c>
      <c r="DX241">
        <v>1</v>
      </c>
      <c r="EE241">
        <v>39174594</v>
      </c>
      <c r="EF241">
        <v>6</v>
      </c>
      <c r="EG241" t="s">
        <v>32</v>
      </c>
      <c r="EH241">
        <v>0</v>
      </c>
      <c r="EI241" t="s">
        <v>3</v>
      </c>
      <c r="EJ241">
        <v>1</v>
      </c>
      <c r="EK241">
        <v>65003</v>
      </c>
      <c r="EL241" t="s">
        <v>315</v>
      </c>
      <c r="EM241" t="s">
        <v>316</v>
      </c>
      <c r="EO241" t="s">
        <v>3</v>
      </c>
      <c r="EQ241">
        <v>0</v>
      </c>
      <c r="ER241">
        <v>150.27000000000001</v>
      </c>
      <c r="ES241">
        <v>0</v>
      </c>
      <c r="ET241">
        <v>6.25</v>
      </c>
      <c r="EU241">
        <v>2.7</v>
      </c>
      <c r="EV241">
        <v>144.02000000000001</v>
      </c>
      <c r="EW241">
        <v>18.3</v>
      </c>
      <c r="EX241">
        <v>0.2</v>
      </c>
      <c r="EY241">
        <v>0</v>
      </c>
      <c r="FQ241">
        <v>0</v>
      </c>
      <c r="FR241">
        <f t="shared" ref="FR241:FR255" si="237">ROUND(IF(AND(BH241=3,BI241=3),P241,0),2)</f>
        <v>0</v>
      </c>
      <c r="FS241">
        <v>0</v>
      </c>
      <c r="FX241">
        <v>74</v>
      </c>
      <c r="FY241">
        <v>50</v>
      </c>
      <c r="GA241" t="s">
        <v>3</v>
      </c>
      <c r="GD241">
        <v>0</v>
      </c>
      <c r="GF241">
        <v>-1675201805</v>
      </c>
      <c r="GG241">
        <v>1</v>
      </c>
      <c r="GH241">
        <v>1</v>
      </c>
      <c r="GI241">
        <v>4</v>
      </c>
      <c r="GJ241">
        <v>0</v>
      </c>
      <c r="GK241">
        <f>ROUND(R241*(R12)/100,2)</f>
        <v>0</v>
      </c>
      <c r="GL241">
        <f t="shared" ref="GL241:GL255" si="238">ROUND(IF(AND(BH241=3,BI241=3,FS241&lt;&gt;0),P241,0),2)</f>
        <v>0</v>
      </c>
      <c r="GM241">
        <f t="shared" ref="GM241:GM255" si="239">ROUND(O241+X241+Y241+GK241,2)+GX241</f>
        <v>330.6</v>
      </c>
      <c r="GN241">
        <f t="shared" ref="GN241:GN255" si="240">IF(OR(BI241=0,BI241=1),ROUND(O241+X241+Y241+GK241,2),0)</f>
        <v>330.6</v>
      </c>
      <c r="GO241">
        <f t="shared" ref="GO241:GO255" si="241">IF(BI241=2,ROUND(O241+X241+Y241+GK241,2),0)</f>
        <v>0</v>
      </c>
      <c r="GP241">
        <f t="shared" ref="GP241:GP255" si="242">IF(BI241=4,ROUND(O241+X241+Y241+GK241,2)+GX241,0)</f>
        <v>0</v>
      </c>
      <c r="GR241">
        <v>0</v>
      </c>
      <c r="GS241">
        <v>3</v>
      </c>
      <c r="GT241">
        <v>0</v>
      </c>
      <c r="GU241" t="s">
        <v>3</v>
      </c>
      <c r="GV241">
        <f t="shared" ref="GV241:GV255" si="243">ROUND(GT241,2)</f>
        <v>0</v>
      </c>
      <c r="GW241">
        <v>1</v>
      </c>
      <c r="GX241">
        <f t="shared" ref="GX241:GX255" si="244">ROUND(GV241*GW241*I241,2)</f>
        <v>0</v>
      </c>
      <c r="HA241">
        <v>0</v>
      </c>
      <c r="HB241">
        <v>0</v>
      </c>
      <c r="IK241">
        <v>0</v>
      </c>
    </row>
    <row r="242" spans="1:245" x14ac:dyDescent="0.2">
      <c r="A242">
        <v>17</v>
      </c>
      <c r="B242">
        <v>1</v>
      </c>
      <c r="C242">
        <f>ROW(SmtRes!A347)</f>
        <v>347</v>
      </c>
      <c r="D242">
        <f>ROW(EtalonRes!A367)</f>
        <v>367</v>
      </c>
      <c r="E242" t="s">
        <v>505</v>
      </c>
      <c r="F242" t="s">
        <v>506</v>
      </c>
      <c r="G242" t="s">
        <v>507</v>
      </c>
      <c r="H242" t="s">
        <v>30</v>
      </c>
      <c r="I242">
        <v>0.62</v>
      </c>
      <c r="J242">
        <v>0</v>
      </c>
      <c r="O242">
        <f t="shared" si="211"/>
        <v>1305.3900000000001</v>
      </c>
      <c r="P242">
        <f t="shared" si="212"/>
        <v>0</v>
      </c>
      <c r="Q242">
        <f t="shared" si="213"/>
        <v>0</v>
      </c>
      <c r="R242">
        <f t="shared" si="214"/>
        <v>0</v>
      </c>
      <c r="S242">
        <f t="shared" si="215"/>
        <v>1305.3900000000001</v>
      </c>
      <c r="T242">
        <f t="shared" si="216"/>
        <v>0</v>
      </c>
      <c r="U242">
        <f t="shared" si="217"/>
        <v>23.435999999999996</v>
      </c>
      <c r="V242">
        <f t="shared" si="218"/>
        <v>0</v>
      </c>
      <c r="W242">
        <f t="shared" si="219"/>
        <v>0</v>
      </c>
      <c r="X242">
        <f t="shared" si="220"/>
        <v>965.99</v>
      </c>
      <c r="Y242">
        <f t="shared" si="221"/>
        <v>652.70000000000005</v>
      </c>
      <c r="AA242">
        <v>39083528</v>
      </c>
      <c r="AB242">
        <f t="shared" si="222"/>
        <v>322.43</v>
      </c>
      <c r="AC242">
        <f t="shared" si="223"/>
        <v>0</v>
      </c>
      <c r="AD242">
        <f>ROUND((((ET242)-(EU242))+AE242),2)</f>
        <v>0</v>
      </c>
      <c r="AE242">
        <f>ROUND((EU242),2)</f>
        <v>0</v>
      </c>
      <c r="AF242">
        <f>ROUND((EV242),2)</f>
        <v>322.43</v>
      </c>
      <c r="AG242">
        <f t="shared" si="224"/>
        <v>0</v>
      </c>
      <c r="AH242">
        <f>(EW242)</f>
        <v>37.799999999999997</v>
      </c>
      <c r="AI242">
        <f>(EX242)</f>
        <v>0</v>
      </c>
      <c r="AJ242">
        <f t="shared" si="225"/>
        <v>0</v>
      </c>
      <c r="AK242">
        <v>322.43</v>
      </c>
      <c r="AL242">
        <v>0</v>
      </c>
      <c r="AM242">
        <v>0</v>
      </c>
      <c r="AN242">
        <v>0</v>
      </c>
      <c r="AO242">
        <v>322.43</v>
      </c>
      <c r="AP242">
        <v>0</v>
      </c>
      <c r="AQ242">
        <v>37.799999999999997</v>
      </c>
      <c r="AR242">
        <v>0</v>
      </c>
      <c r="AS242">
        <v>0</v>
      </c>
      <c r="AT242">
        <v>74</v>
      </c>
      <c r="AU242">
        <v>50</v>
      </c>
      <c r="AV242">
        <v>1</v>
      </c>
      <c r="AW242">
        <v>1</v>
      </c>
      <c r="AZ242">
        <v>6.53</v>
      </c>
      <c r="BA242">
        <v>6.53</v>
      </c>
      <c r="BB242">
        <v>6.53</v>
      </c>
      <c r="BC242">
        <v>6.53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1</v>
      </c>
      <c r="BJ242" t="s">
        <v>508</v>
      </c>
      <c r="BM242">
        <v>65002</v>
      </c>
      <c r="BN242">
        <v>0</v>
      </c>
      <c r="BO242" t="s">
        <v>3</v>
      </c>
      <c r="BP242">
        <v>0</v>
      </c>
      <c r="BQ242">
        <v>6</v>
      </c>
      <c r="BR242">
        <v>0</v>
      </c>
      <c r="BS242">
        <v>6.53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74</v>
      </c>
      <c r="CA242">
        <v>50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26"/>
        <v>1305.3900000000001</v>
      </c>
      <c r="CQ242">
        <f t="shared" si="227"/>
        <v>0</v>
      </c>
      <c r="CR242">
        <f t="shared" si="228"/>
        <v>0</v>
      </c>
      <c r="CS242">
        <f t="shared" si="229"/>
        <v>0</v>
      </c>
      <c r="CT242">
        <f t="shared" si="230"/>
        <v>2105.4679000000001</v>
      </c>
      <c r="CU242">
        <f t="shared" si="231"/>
        <v>0</v>
      </c>
      <c r="CV242">
        <f t="shared" si="232"/>
        <v>37.799999999999997</v>
      </c>
      <c r="CW242">
        <f t="shared" si="233"/>
        <v>0</v>
      </c>
      <c r="CX242">
        <f t="shared" si="234"/>
        <v>0</v>
      </c>
      <c r="CY242">
        <f t="shared" si="235"/>
        <v>965.98860000000002</v>
      </c>
      <c r="CZ242">
        <f t="shared" si="236"/>
        <v>652.69500000000005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1003</v>
      </c>
      <c r="DV242" t="s">
        <v>30</v>
      </c>
      <c r="DW242" t="s">
        <v>30</v>
      </c>
      <c r="DX242">
        <v>100</v>
      </c>
      <c r="EE242">
        <v>39174593</v>
      </c>
      <c r="EF242">
        <v>6</v>
      </c>
      <c r="EG242" t="s">
        <v>32</v>
      </c>
      <c r="EH242">
        <v>0</v>
      </c>
      <c r="EI242" t="s">
        <v>3</v>
      </c>
      <c r="EJ242">
        <v>1</v>
      </c>
      <c r="EK242">
        <v>65002</v>
      </c>
      <c r="EL242" t="s">
        <v>315</v>
      </c>
      <c r="EM242" t="s">
        <v>316</v>
      </c>
      <c r="EO242" t="s">
        <v>3</v>
      </c>
      <c r="EQ242">
        <v>0</v>
      </c>
      <c r="ER242">
        <v>322.43</v>
      </c>
      <c r="ES242">
        <v>0</v>
      </c>
      <c r="ET242">
        <v>0</v>
      </c>
      <c r="EU242">
        <v>0</v>
      </c>
      <c r="EV242">
        <v>322.43</v>
      </c>
      <c r="EW242">
        <v>37.799999999999997</v>
      </c>
      <c r="EX242">
        <v>0</v>
      </c>
      <c r="EY242">
        <v>0</v>
      </c>
      <c r="FQ242">
        <v>0</v>
      </c>
      <c r="FR242">
        <f t="shared" si="237"/>
        <v>0</v>
      </c>
      <c r="FS242">
        <v>0</v>
      </c>
      <c r="FX242">
        <v>74</v>
      </c>
      <c r="FY242">
        <v>50</v>
      </c>
      <c r="GA242" t="s">
        <v>3</v>
      </c>
      <c r="GD242">
        <v>0</v>
      </c>
      <c r="GF242">
        <v>1651914174</v>
      </c>
      <c r="GG242">
        <v>1</v>
      </c>
      <c r="GH242">
        <v>1</v>
      </c>
      <c r="GI242">
        <v>4</v>
      </c>
      <c r="GJ242">
        <v>0</v>
      </c>
      <c r="GK242">
        <f>ROUND(R242*(R12)/100,2)</f>
        <v>0</v>
      </c>
      <c r="GL242">
        <f t="shared" si="238"/>
        <v>0</v>
      </c>
      <c r="GM242">
        <f t="shared" si="239"/>
        <v>2924.08</v>
      </c>
      <c r="GN242">
        <f t="shared" si="240"/>
        <v>2924.08</v>
      </c>
      <c r="GO242">
        <f t="shared" si="241"/>
        <v>0</v>
      </c>
      <c r="GP242">
        <f t="shared" si="242"/>
        <v>0</v>
      </c>
      <c r="GR242">
        <v>0</v>
      </c>
      <c r="GS242">
        <v>3</v>
      </c>
      <c r="GT242">
        <v>0</v>
      </c>
      <c r="GU242" t="s">
        <v>3</v>
      </c>
      <c r="GV242">
        <f t="shared" si="243"/>
        <v>0</v>
      </c>
      <c r="GW242">
        <v>1</v>
      </c>
      <c r="GX242">
        <f t="shared" si="244"/>
        <v>0</v>
      </c>
      <c r="HA242">
        <v>0</v>
      </c>
      <c r="HB242">
        <v>0</v>
      </c>
      <c r="IK242">
        <v>0</v>
      </c>
    </row>
    <row r="243" spans="1:245" x14ac:dyDescent="0.2">
      <c r="A243">
        <v>17</v>
      </c>
      <c r="B243">
        <v>1</v>
      </c>
      <c r="C243">
        <f>ROW(SmtRes!A362)</f>
        <v>362</v>
      </c>
      <c r="D243">
        <f>ROW(EtalonRes!A384)</f>
        <v>384</v>
      </c>
      <c r="E243" t="s">
        <v>509</v>
      </c>
      <c r="F243" t="s">
        <v>510</v>
      </c>
      <c r="G243" t="s">
        <v>511</v>
      </c>
      <c r="H243" t="s">
        <v>30</v>
      </c>
      <c r="I243">
        <v>0.62</v>
      </c>
      <c r="J243">
        <v>0</v>
      </c>
      <c r="O243">
        <f t="shared" si="211"/>
        <v>1790.13</v>
      </c>
      <c r="P243">
        <f t="shared" si="212"/>
        <v>159.35</v>
      </c>
      <c r="Q243">
        <f t="shared" si="213"/>
        <v>246.36</v>
      </c>
      <c r="R243">
        <f t="shared" si="214"/>
        <v>36.07</v>
      </c>
      <c r="S243">
        <f t="shared" si="215"/>
        <v>1384.42</v>
      </c>
      <c r="T243">
        <f t="shared" si="216"/>
        <v>0</v>
      </c>
      <c r="U243">
        <f t="shared" si="217"/>
        <v>22.038829999999997</v>
      </c>
      <c r="V243">
        <f t="shared" si="218"/>
        <v>0.45724999999999993</v>
      </c>
      <c r="W243">
        <f t="shared" si="219"/>
        <v>0</v>
      </c>
      <c r="X243">
        <f t="shared" si="220"/>
        <v>1633.56</v>
      </c>
      <c r="Y243">
        <f t="shared" si="221"/>
        <v>1008.55</v>
      </c>
      <c r="AA243">
        <v>39083528</v>
      </c>
      <c r="AB243">
        <f t="shared" si="222"/>
        <v>442.16</v>
      </c>
      <c r="AC243">
        <f t="shared" si="223"/>
        <v>39.36</v>
      </c>
      <c r="AD243">
        <f>ROUND(((((ET243*1.25))-((EU243*1.25)))+AE243),2)</f>
        <v>60.85</v>
      </c>
      <c r="AE243">
        <f>ROUND(((EU243*1.25)),2)</f>
        <v>8.91</v>
      </c>
      <c r="AF243">
        <f>ROUND(((EV243*1.15)),2)</f>
        <v>341.95</v>
      </c>
      <c r="AG243">
        <f t="shared" si="224"/>
        <v>0</v>
      </c>
      <c r="AH243">
        <f>((EW243*1.15))</f>
        <v>35.546499999999995</v>
      </c>
      <c r="AI243">
        <f>((EX243*1.25))</f>
        <v>0.73749999999999993</v>
      </c>
      <c r="AJ243">
        <f t="shared" si="225"/>
        <v>0</v>
      </c>
      <c r="AK243">
        <v>385.39</v>
      </c>
      <c r="AL243">
        <v>39.36</v>
      </c>
      <c r="AM243">
        <v>48.68</v>
      </c>
      <c r="AN243">
        <v>7.13</v>
      </c>
      <c r="AO243">
        <v>297.35000000000002</v>
      </c>
      <c r="AP243">
        <v>0</v>
      </c>
      <c r="AQ243">
        <v>30.91</v>
      </c>
      <c r="AR243">
        <v>0.59</v>
      </c>
      <c r="AS243">
        <v>0</v>
      </c>
      <c r="AT243">
        <v>115</v>
      </c>
      <c r="AU243">
        <v>71</v>
      </c>
      <c r="AV243">
        <v>1</v>
      </c>
      <c r="AW243">
        <v>1</v>
      </c>
      <c r="AZ243">
        <v>6.53</v>
      </c>
      <c r="BA243">
        <v>6.53</v>
      </c>
      <c r="BB243">
        <v>6.53</v>
      </c>
      <c r="BC243">
        <v>6.53</v>
      </c>
      <c r="BD243" t="s">
        <v>3</v>
      </c>
      <c r="BE243" t="s">
        <v>3</v>
      </c>
      <c r="BF243" t="s">
        <v>3</v>
      </c>
      <c r="BG243" t="s">
        <v>3</v>
      </c>
      <c r="BH243">
        <v>0</v>
      </c>
      <c r="BI243">
        <v>1</v>
      </c>
      <c r="BJ243" t="s">
        <v>512</v>
      </c>
      <c r="BM243">
        <v>16001</v>
      </c>
      <c r="BN243">
        <v>0</v>
      </c>
      <c r="BO243" t="s">
        <v>3</v>
      </c>
      <c r="BP243">
        <v>0</v>
      </c>
      <c r="BQ243">
        <v>2</v>
      </c>
      <c r="BR243">
        <v>0</v>
      </c>
      <c r="BS243">
        <v>6.53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128</v>
      </c>
      <c r="CA243">
        <v>83</v>
      </c>
      <c r="CF243">
        <v>0</v>
      </c>
      <c r="CG243">
        <v>0</v>
      </c>
      <c r="CM243">
        <v>0</v>
      </c>
      <c r="CN243" t="s">
        <v>1353</v>
      </c>
      <c r="CO243">
        <v>0</v>
      </c>
      <c r="CP243">
        <f t="shared" si="226"/>
        <v>1790.13</v>
      </c>
      <c r="CQ243">
        <f t="shared" si="227"/>
        <v>257.02080000000001</v>
      </c>
      <c r="CR243">
        <f t="shared" si="228"/>
        <v>397.35050000000001</v>
      </c>
      <c r="CS243">
        <f t="shared" si="229"/>
        <v>58.182300000000005</v>
      </c>
      <c r="CT243">
        <f t="shared" si="230"/>
        <v>2232.9335000000001</v>
      </c>
      <c r="CU243">
        <f t="shared" si="231"/>
        <v>0</v>
      </c>
      <c r="CV243">
        <f t="shared" si="232"/>
        <v>35.546499999999995</v>
      </c>
      <c r="CW243">
        <f t="shared" si="233"/>
        <v>0.73749999999999993</v>
      </c>
      <c r="CX243">
        <f t="shared" si="234"/>
        <v>0</v>
      </c>
      <c r="CY243">
        <f t="shared" si="235"/>
        <v>1633.5635</v>
      </c>
      <c r="CZ243">
        <f t="shared" si="236"/>
        <v>1008.5478999999999</v>
      </c>
      <c r="DC243" t="s">
        <v>3</v>
      </c>
      <c r="DD243" t="s">
        <v>3</v>
      </c>
      <c r="DE243" t="s">
        <v>75</v>
      </c>
      <c r="DF243" t="s">
        <v>75</v>
      </c>
      <c r="DG243" t="s">
        <v>76</v>
      </c>
      <c r="DH243" t="s">
        <v>3</v>
      </c>
      <c r="DI243" t="s">
        <v>76</v>
      </c>
      <c r="DJ243" t="s">
        <v>75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1003</v>
      </c>
      <c r="DV243" t="s">
        <v>30</v>
      </c>
      <c r="DW243" t="s">
        <v>30</v>
      </c>
      <c r="DX243">
        <v>100</v>
      </c>
      <c r="EE243">
        <v>39174530</v>
      </c>
      <c r="EF243">
        <v>2</v>
      </c>
      <c r="EG243" t="s">
        <v>18</v>
      </c>
      <c r="EH243">
        <v>0</v>
      </c>
      <c r="EI243" t="s">
        <v>3</v>
      </c>
      <c r="EJ243">
        <v>1</v>
      </c>
      <c r="EK243">
        <v>16001</v>
      </c>
      <c r="EL243" t="s">
        <v>323</v>
      </c>
      <c r="EM243" t="s">
        <v>324</v>
      </c>
      <c r="EO243" t="s">
        <v>79</v>
      </c>
      <c r="EQ243">
        <v>0</v>
      </c>
      <c r="ER243">
        <v>385.39</v>
      </c>
      <c r="ES243">
        <v>39.36</v>
      </c>
      <c r="ET243">
        <v>48.68</v>
      </c>
      <c r="EU243">
        <v>7.13</v>
      </c>
      <c r="EV243">
        <v>297.35000000000002</v>
      </c>
      <c r="EW243">
        <v>30.91</v>
      </c>
      <c r="EX243">
        <v>0.59</v>
      </c>
      <c r="EY243">
        <v>0</v>
      </c>
      <c r="FQ243">
        <v>0</v>
      </c>
      <c r="FR243">
        <f t="shared" si="237"/>
        <v>0</v>
      </c>
      <c r="FS243">
        <v>0</v>
      </c>
      <c r="FT243" t="s">
        <v>21</v>
      </c>
      <c r="FU243" t="s">
        <v>22</v>
      </c>
      <c r="FX243">
        <v>115.2</v>
      </c>
      <c r="FY243">
        <v>70.55</v>
      </c>
      <c r="GA243" t="s">
        <v>3</v>
      </c>
      <c r="GD243">
        <v>0</v>
      </c>
      <c r="GF243">
        <v>903394592</v>
      </c>
      <c r="GG243">
        <v>1</v>
      </c>
      <c r="GH243">
        <v>1</v>
      </c>
      <c r="GI243">
        <v>4</v>
      </c>
      <c r="GJ243">
        <v>0</v>
      </c>
      <c r="GK243">
        <f>ROUND(R243*(R12)/100,2)</f>
        <v>0</v>
      </c>
      <c r="GL243">
        <f t="shared" si="238"/>
        <v>0</v>
      </c>
      <c r="GM243">
        <f t="shared" si="239"/>
        <v>4432.24</v>
      </c>
      <c r="GN243">
        <f t="shared" si="240"/>
        <v>4432.24</v>
      </c>
      <c r="GO243">
        <f t="shared" si="241"/>
        <v>0</v>
      </c>
      <c r="GP243">
        <f t="shared" si="242"/>
        <v>0</v>
      </c>
      <c r="GR243">
        <v>0</v>
      </c>
      <c r="GS243">
        <v>3</v>
      </c>
      <c r="GT243">
        <v>0</v>
      </c>
      <c r="GU243" t="s">
        <v>3</v>
      </c>
      <c r="GV243">
        <f t="shared" si="243"/>
        <v>0</v>
      </c>
      <c r="GW243">
        <v>1</v>
      </c>
      <c r="GX243">
        <f t="shared" si="244"/>
        <v>0</v>
      </c>
      <c r="HA243">
        <v>0</v>
      </c>
      <c r="HB243">
        <v>0</v>
      </c>
      <c r="IK243">
        <v>0</v>
      </c>
    </row>
    <row r="244" spans="1:245" x14ac:dyDescent="0.2">
      <c r="A244">
        <v>18</v>
      </c>
      <c r="B244">
        <v>1</v>
      </c>
      <c r="C244">
        <v>362</v>
      </c>
      <c r="E244" t="s">
        <v>513</v>
      </c>
      <c r="F244" t="s">
        <v>514</v>
      </c>
      <c r="G244" t="s">
        <v>515</v>
      </c>
      <c r="H244" t="s">
        <v>133</v>
      </c>
      <c r="I244">
        <f>I243*J244</f>
        <v>62</v>
      </c>
      <c r="J244">
        <v>100</v>
      </c>
      <c r="O244">
        <f t="shared" si="211"/>
        <v>7757.12</v>
      </c>
      <c r="P244">
        <f t="shared" si="212"/>
        <v>7757.12</v>
      </c>
      <c r="Q244">
        <f t="shared" si="213"/>
        <v>0</v>
      </c>
      <c r="R244">
        <f t="shared" si="214"/>
        <v>0</v>
      </c>
      <c r="S244">
        <f t="shared" si="215"/>
        <v>0</v>
      </c>
      <c r="T244">
        <f t="shared" si="216"/>
        <v>0</v>
      </c>
      <c r="U244">
        <f t="shared" si="217"/>
        <v>0</v>
      </c>
      <c r="V244">
        <f t="shared" si="218"/>
        <v>0</v>
      </c>
      <c r="W244">
        <f t="shared" si="219"/>
        <v>0</v>
      </c>
      <c r="X244">
        <f t="shared" si="220"/>
        <v>0</v>
      </c>
      <c r="Y244">
        <f t="shared" si="221"/>
        <v>0</v>
      </c>
      <c r="AA244">
        <v>39083528</v>
      </c>
      <c r="AB244">
        <f t="shared" si="222"/>
        <v>19.16</v>
      </c>
      <c r="AC244">
        <f t="shared" si="223"/>
        <v>19.16</v>
      </c>
      <c r="AD244">
        <f>ROUND((((ET244)-(EU244))+AE244),2)</f>
        <v>0</v>
      </c>
      <c r="AE244">
        <f>ROUND((EU244),2)</f>
        <v>0</v>
      </c>
      <c r="AF244">
        <f>ROUND((EV244),2)</f>
        <v>0</v>
      </c>
      <c r="AG244">
        <f t="shared" si="224"/>
        <v>0</v>
      </c>
      <c r="AH244">
        <f>(EW244)</f>
        <v>0</v>
      </c>
      <c r="AI244">
        <f>(EX244)</f>
        <v>0</v>
      </c>
      <c r="AJ244">
        <f t="shared" si="225"/>
        <v>0</v>
      </c>
      <c r="AK244">
        <v>19.16</v>
      </c>
      <c r="AL244">
        <v>19.16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115</v>
      </c>
      <c r="AU244">
        <v>71</v>
      </c>
      <c r="AV244">
        <v>1</v>
      </c>
      <c r="AW244">
        <v>1</v>
      </c>
      <c r="AZ244">
        <v>6.53</v>
      </c>
      <c r="BA244">
        <v>1</v>
      </c>
      <c r="BB244">
        <v>1</v>
      </c>
      <c r="BC244">
        <v>6.53</v>
      </c>
      <c r="BD244" t="s">
        <v>3</v>
      </c>
      <c r="BE244" t="s">
        <v>3</v>
      </c>
      <c r="BF244" t="s">
        <v>3</v>
      </c>
      <c r="BG244" t="s">
        <v>3</v>
      </c>
      <c r="BH244">
        <v>3</v>
      </c>
      <c r="BI244">
        <v>1</v>
      </c>
      <c r="BJ244" t="s">
        <v>516</v>
      </c>
      <c r="BM244">
        <v>16001</v>
      </c>
      <c r="BN244">
        <v>0</v>
      </c>
      <c r="BO244" t="s">
        <v>3</v>
      </c>
      <c r="BP244">
        <v>0</v>
      </c>
      <c r="BQ244">
        <v>2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128</v>
      </c>
      <c r="CA244">
        <v>83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26"/>
        <v>7757.12</v>
      </c>
      <c r="CQ244">
        <f t="shared" si="227"/>
        <v>125.1148</v>
      </c>
      <c r="CR244">
        <f t="shared" si="228"/>
        <v>0</v>
      </c>
      <c r="CS244">
        <f t="shared" si="229"/>
        <v>0</v>
      </c>
      <c r="CT244">
        <f t="shared" si="230"/>
        <v>0</v>
      </c>
      <c r="CU244">
        <f t="shared" si="231"/>
        <v>0</v>
      </c>
      <c r="CV244">
        <f t="shared" si="232"/>
        <v>0</v>
      </c>
      <c r="CW244">
        <f t="shared" si="233"/>
        <v>0</v>
      </c>
      <c r="CX244">
        <f t="shared" si="234"/>
        <v>0</v>
      </c>
      <c r="CY244">
        <f t="shared" si="235"/>
        <v>0</v>
      </c>
      <c r="CZ244">
        <f t="shared" si="236"/>
        <v>0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1003</v>
      </c>
      <c r="DV244" t="s">
        <v>133</v>
      </c>
      <c r="DW244" t="s">
        <v>133</v>
      </c>
      <c r="DX244">
        <v>1</v>
      </c>
      <c r="EE244">
        <v>39174530</v>
      </c>
      <c r="EF244">
        <v>2</v>
      </c>
      <c r="EG244" t="s">
        <v>18</v>
      </c>
      <c r="EH244">
        <v>0</v>
      </c>
      <c r="EI244" t="s">
        <v>3</v>
      </c>
      <c r="EJ244">
        <v>1</v>
      </c>
      <c r="EK244">
        <v>16001</v>
      </c>
      <c r="EL244" t="s">
        <v>323</v>
      </c>
      <c r="EM244" t="s">
        <v>324</v>
      </c>
      <c r="EO244" t="s">
        <v>3</v>
      </c>
      <c r="EQ244">
        <v>0</v>
      </c>
      <c r="ER244">
        <v>19.16</v>
      </c>
      <c r="ES244">
        <v>19.16</v>
      </c>
      <c r="ET244">
        <v>0</v>
      </c>
      <c r="EU244">
        <v>0</v>
      </c>
      <c r="EV244">
        <v>0</v>
      </c>
      <c r="EW244">
        <v>0</v>
      </c>
      <c r="EX244">
        <v>0</v>
      </c>
      <c r="FQ244">
        <v>0</v>
      </c>
      <c r="FR244">
        <f t="shared" si="237"/>
        <v>0</v>
      </c>
      <c r="FS244">
        <v>0</v>
      </c>
      <c r="FT244" t="s">
        <v>21</v>
      </c>
      <c r="FU244" t="s">
        <v>22</v>
      </c>
      <c r="FX244">
        <v>115.2</v>
      </c>
      <c r="FY244">
        <v>70.55</v>
      </c>
      <c r="GA244" t="s">
        <v>3</v>
      </c>
      <c r="GD244">
        <v>0</v>
      </c>
      <c r="GF244">
        <v>1937544690</v>
      </c>
      <c r="GG244">
        <v>1</v>
      </c>
      <c r="GH244">
        <v>1</v>
      </c>
      <c r="GI244">
        <v>4</v>
      </c>
      <c r="GJ244">
        <v>0</v>
      </c>
      <c r="GK244">
        <f>ROUND(R244*(R12)/100,2)</f>
        <v>0</v>
      </c>
      <c r="GL244">
        <f t="shared" si="238"/>
        <v>0</v>
      </c>
      <c r="GM244">
        <f t="shared" si="239"/>
        <v>7757.12</v>
      </c>
      <c r="GN244">
        <f t="shared" si="240"/>
        <v>7757.12</v>
      </c>
      <c r="GO244">
        <f t="shared" si="241"/>
        <v>0</v>
      </c>
      <c r="GP244">
        <f t="shared" si="242"/>
        <v>0</v>
      </c>
      <c r="GR244">
        <v>0</v>
      </c>
      <c r="GS244">
        <v>3</v>
      </c>
      <c r="GT244">
        <v>0</v>
      </c>
      <c r="GU244" t="s">
        <v>3</v>
      </c>
      <c r="GV244">
        <f t="shared" si="243"/>
        <v>0</v>
      </c>
      <c r="GW244">
        <v>1</v>
      </c>
      <c r="GX244">
        <f t="shared" si="244"/>
        <v>0</v>
      </c>
      <c r="HA244">
        <v>0</v>
      </c>
      <c r="HB244">
        <v>0</v>
      </c>
      <c r="IK244">
        <v>0</v>
      </c>
    </row>
    <row r="245" spans="1:245" x14ac:dyDescent="0.2">
      <c r="A245">
        <v>17</v>
      </c>
      <c r="B245">
        <v>1</v>
      </c>
      <c r="C245">
        <f>ROW(SmtRes!A369)</f>
        <v>369</v>
      </c>
      <c r="D245">
        <f>ROW(EtalonRes!A391)</f>
        <v>391</v>
      </c>
      <c r="E245" t="s">
        <v>517</v>
      </c>
      <c r="F245" t="s">
        <v>518</v>
      </c>
      <c r="G245" t="s">
        <v>519</v>
      </c>
      <c r="H245" t="s">
        <v>16</v>
      </c>
      <c r="I245">
        <v>9.9199999999999997E-2</v>
      </c>
      <c r="J245">
        <v>0</v>
      </c>
      <c r="O245">
        <f t="shared" si="211"/>
        <v>528.23</v>
      </c>
      <c r="P245">
        <f t="shared" si="212"/>
        <v>57.37</v>
      </c>
      <c r="Q245">
        <f t="shared" si="213"/>
        <v>1.85</v>
      </c>
      <c r="R245">
        <f t="shared" si="214"/>
        <v>0.4</v>
      </c>
      <c r="S245">
        <f t="shared" si="215"/>
        <v>469.01</v>
      </c>
      <c r="T245">
        <f t="shared" si="216"/>
        <v>0</v>
      </c>
      <c r="U245">
        <f t="shared" si="217"/>
        <v>8.106524799999999</v>
      </c>
      <c r="V245">
        <f t="shared" si="218"/>
        <v>4.96E-3</v>
      </c>
      <c r="W245">
        <f t="shared" si="219"/>
        <v>0</v>
      </c>
      <c r="X245">
        <f t="shared" si="220"/>
        <v>445.94</v>
      </c>
      <c r="Y245">
        <f t="shared" si="221"/>
        <v>220.62</v>
      </c>
      <c r="AA245">
        <v>39083528</v>
      </c>
      <c r="AB245">
        <f t="shared" si="222"/>
        <v>815.45</v>
      </c>
      <c r="AC245">
        <f t="shared" si="223"/>
        <v>88.57</v>
      </c>
      <c r="AD245">
        <f>ROUND(((((ET245*1.25))-((EU245*1.25)))+AE245),2)</f>
        <v>2.85</v>
      </c>
      <c r="AE245">
        <f>ROUND(((EU245*1.25)),2)</f>
        <v>0.61</v>
      </c>
      <c r="AF245">
        <f>ROUND(((EV245*1.15)),2)</f>
        <v>724.03</v>
      </c>
      <c r="AG245">
        <f t="shared" si="224"/>
        <v>0</v>
      </c>
      <c r="AH245">
        <f>((EW245*1.15))</f>
        <v>81.718999999999994</v>
      </c>
      <c r="AI245">
        <f>((EX245*1.25))</f>
        <v>0.05</v>
      </c>
      <c r="AJ245">
        <f t="shared" si="225"/>
        <v>0</v>
      </c>
      <c r="AK245">
        <v>720.44</v>
      </c>
      <c r="AL245">
        <v>88.57</v>
      </c>
      <c r="AM245">
        <v>2.2799999999999998</v>
      </c>
      <c r="AN245">
        <v>0.49</v>
      </c>
      <c r="AO245">
        <v>629.59</v>
      </c>
      <c r="AP245">
        <v>0</v>
      </c>
      <c r="AQ245">
        <v>71.06</v>
      </c>
      <c r="AR245">
        <v>0.04</v>
      </c>
      <c r="AS245">
        <v>0</v>
      </c>
      <c r="AT245">
        <v>95</v>
      </c>
      <c r="AU245">
        <v>47</v>
      </c>
      <c r="AV245">
        <v>1</v>
      </c>
      <c r="AW245">
        <v>1</v>
      </c>
      <c r="AZ245">
        <v>6.53</v>
      </c>
      <c r="BA245">
        <v>6.53</v>
      </c>
      <c r="BB245">
        <v>6.53</v>
      </c>
      <c r="BC245">
        <v>6.53</v>
      </c>
      <c r="BD245" t="s">
        <v>3</v>
      </c>
      <c r="BE245" t="s">
        <v>3</v>
      </c>
      <c r="BF245" t="s">
        <v>3</v>
      </c>
      <c r="BG245" t="s">
        <v>3</v>
      </c>
      <c r="BH245">
        <v>0</v>
      </c>
      <c r="BI245">
        <v>1</v>
      </c>
      <c r="BJ245" t="s">
        <v>520</v>
      </c>
      <c r="BM245">
        <v>15001</v>
      </c>
      <c r="BN245">
        <v>0</v>
      </c>
      <c r="BO245" t="s">
        <v>3</v>
      </c>
      <c r="BP245">
        <v>0</v>
      </c>
      <c r="BQ245">
        <v>2</v>
      </c>
      <c r="BR245">
        <v>0</v>
      </c>
      <c r="BS245">
        <v>6.53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105</v>
      </c>
      <c r="CA245">
        <v>55</v>
      </c>
      <c r="CF245">
        <v>0</v>
      </c>
      <c r="CG245">
        <v>0</v>
      </c>
      <c r="CM245">
        <v>0</v>
      </c>
      <c r="CN245" t="s">
        <v>1353</v>
      </c>
      <c r="CO245">
        <v>0</v>
      </c>
      <c r="CP245">
        <f t="shared" si="226"/>
        <v>528.23</v>
      </c>
      <c r="CQ245">
        <f t="shared" si="227"/>
        <v>578.36209999999994</v>
      </c>
      <c r="CR245">
        <f t="shared" si="228"/>
        <v>18.610500000000002</v>
      </c>
      <c r="CS245">
        <f t="shared" si="229"/>
        <v>3.9833000000000003</v>
      </c>
      <c r="CT245">
        <f t="shared" si="230"/>
        <v>4727.9159</v>
      </c>
      <c r="CU245">
        <f t="shared" si="231"/>
        <v>0</v>
      </c>
      <c r="CV245">
        <f t="shared" si="232"/>
        <v>81.718999999999994</v>
      </c>
      <c r="CW245">
        <f t="shared" si="233"/>
        <v>0.05</v>
      </c>
      <c r="CX245">
        <f t="shared" si="234"/>
        <v>0</v>
      </c>
      <c r="CY245">
        <f t="shared" si="235"/>
        <v>445.93949999999995</v>
      </c>
      <c r="CZ245">
        <f t="shared" si="236"/>
        <v>220.62269999999998</v>
      </c>
      <c r="DC245" t="s">
        <v>3</v>
      </c>
      <c r="DD245" t="s">
        <v>3</v>
      </c>
      <c r="DE245" t="s">
        <v>75</v>
      </c>
      <c r="DF245" t="s">
        <v>75</v>
      </c>
      <c r="DG245" t="s">
        <v>76</v>
      </c>
      <c r="DH245" t="s">
        <v>3</v>
      </c>
      <c r="DI245" t="s">
        <v>76</v>
      </c>
      <c r="DJ245" t="s">
        <v>75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1005</v>
      </c>
      <c r="DV245" t="s">
        <v>16</v>
      </c>
      <c r="DW245" t="s">
        <v>16</v>
      </c>
      <c r="DX245">
        <v>100</v>
      </c>
      <c r="EE245">
        <v>39174529</v>
      </c>
      <c r="EF245">
        <v>2</v>
      </c>
      <c r="EG245" t="s">
        <v>18</v>
      </c>
      <c r="EH245">
        <v>0</v>
      </c>
      <c r="EI245" t="s">
        <v>3</v>
      </c>
      <c r="EJ245">
        <v>1</v>
      </c>
      <c r="EK245">
        <v>15001</v>
      </c>
      <c r="EL245" t="s">
        <v>139</v>
      </c>
      <c r="EM245" t="s">
        <v>140</v>
      </c>
      <c r="EO245" t="s">
        <v>79</v>
      </c>
      <c r="EQ245">
        <v>0</v>
      </c>
      <c r="ER245">
        <v>720.44</v>
      </c>
      <c r="ES245">
        <v>88.57</v>
      </c>
      <c r="ET245">
        <v>2.2799999999999998</v>
      </c>
      <c r="EU245">
        <v>0.49</v>
      </c>
      <c r="EV245">
        <v>629.59</v>
      </c>
      <c r="EW245">
        <v>71.06</v>
      </c>
      <c r="EX245">
        <v>0.04</v>
      </c>
      <c r="EY245">
        <v>0</v>
      </c>
      <c r="FQ245">
        <v>0</v>
      </c>
      <c r="FR245">
        <f t="shared" si="237"/>
        <v>0</v>
      </c>
      <c r="FS245">
        <v>0</v>
      </c>
      <c r="FT245" t="s">
        <v>21</v>
      </c>
      <c r="FU245" t="s">
        <v>22</v>
      </c>
      <c r="FX245">
        <v>94.5</v>
      </c>
      <c r="FY245">
        <v>46.75</v>
      </c>
      <c r="GA245" t="s">
        <v>3</v>
      </c>
      <c r="GD245">
        <v>0</v>
      </c>
      <c r="GF245">
        <v>-1311473070</v>
      </c>
      <c r="GG245">
        <v>1</v>
      </c>
      <c r="GH245">
        <v>1</v>
      </c>
      <c r="GI245">
        <v>4</v>
      </c>
      <c r="GJ245">
        <v>0</v>
      </c>
      <c r="GK245">
        <f>ROUND(R245*(R12)/100,2)</f>
        <v>0</v>
      </c>
      <c r="GL245">
        <f t="shared" si="238"/>
        <v>0</v>
      </c>
      <c r="GM245">
        <f t="shared" si="239"/>
        <v>1194.79</v>
      </c>
      <c r="GN245">
        <f t="shared" si="240"/>
        <v>1194.79</v>
      </c>
      <c r="GO245">
        <f t="shared" si="241"/>
        <v>0</v>
      </c>
      <c r="GP245">
        <f t="shared" si="242"/>
        <v>0</v>
      </c>
      <c r="GR245">
        <v>0</v>
      </c>
      <c r="GS245">
        <v>3</v>
      </c>
      <c r="GT245">
        <v>0</v>
      </c>
      <c r="GU245" t="s">
        <v>3</v>
      </c>
      <c r="GV245">
        <f t="shared" si="243"/>
        <v>0</v>
      </c>
      <c r="GW245">
        <v>1</v>
      </c>
      <c r="GX245">
        <f t="shared" si="244"/>
        <v>0</v>
      </c>
      <c r="HA245">
        <v>0</v>
      </c>
      <c r="HB245">
        <v>0</v>
      </c>
      <c r="IK245">
        <v>0</v>
      </c>
    </row>
    <row r="246" spans="1:245" x14ac:dyDescent="0.2">
      <c r="A246">
        <v>18</v>
      </c>
      <c r="B246">
        <v>1</v>
      </c>
      <c r="C246">
        <v>368</v>
      </c>
      <c r="E246" t="s">
        <v>521</v>
      </c>
      <c r="F246" t="s">
        <v>522</v>
      </c>
      <c r="G246" t="s">
        <v>523</v>
      </c>
      <c r="H246" t="s">
        <v>64</v>
      </c>
      <c r="I246">
        <f>I245*J246</f>
        <v>2.4399999999999999E-3</v>
      </c>
      <c r="J246">
        <v>2.4596774193548387E-2</v>
      </c>
      <c r="O246">
        <f t="shared" si="211"/>
        <v>0</v>
      </c>
      <c r="P246">
        <f t="shared" si="212"/>
        <v>0</v>
      </c>
      <c r="Q246">
        <f t="shared" si="213"/>
        <v>0</v>
      </c>
      <c r="R246">
        <f t="shared" si="214"/>
        <v>0</v>
      </c>
      <c r="S246">
        <f t="shared" si="215"/>
        <v>0</v>
      </c>
      <c r="T246">
        <f t="shared" si="216"/>
        <v>0</v>
      </c>
      <c r="U246">
        <f t="shared" si="217"/>
        <v>0</v>
      </c>
      <c r="V246">
        <f t="shared" si="218"/>
        <v>0</v>
      </c>
      <c r="W246">
        <f t="shared" si="219"/>
        <v>0</v>
      </c>
      <c r="X246">
        <f t="shared" si="220"/>
        <v>0</v>
      </c>
      <c r="Y246">
        <f t="shared" si="221"/>
        <v>0</v>
      </c>
      <c r="AA246">
        <v>39083528</v>
      </c>
      <c r="AB246">
        <f t="shared" si="222"/>
        <v>0</v>
      </c>
      <c r="AC246">
        <f t="shared" si="223"/>
        <v>0</v>
      </c>
      <c r="AD246">
        <f>ROUND((((ET246)-(EU246))+AE246),2)</f>
        <v>0</v>
      </c>
      <c r="AE246">
        <f>ROUND((EU246),2)</f>
        <v>0</v>
      </c>
      <c r="AF246">
        <f>ROUND((EV246),2)</f>
        <v>0</v>
      </c>
      <c r="AG246">
        <f t="shared" si="224"/>
        <v>0</v>
      </c>
      <c r="AH246">
        <f>(EW246)</f>
        <v>0</v>
      </c>
      <c r="AI246">
        <f>(EX246)</f>
        <v>0</v>
      </c>
      <c r="AJ246">
        <f t="shared" si="225"/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95</v>
      </c>
      <c r="AU246">
        <v>47</v>
      </c>
      <c r="AV246">
        <v>1</v>
      </c>
      <c r="AW246">
        <v>1</v>
      </c>
      <c r="AZ246">
        <v>6.53</v>
      </c>
      <c r="BA246">
        <v>1</v>
      </c>
      <c r="BB246">
        <v>1</v>
      </c>
      <c r="BC246">
        <v>6.53</v>
      </c>
      <c r="BD246" t="s">
        <v>3</v>
      </c>
      <c r="BE246" t="s">
        <v>3</v>
      </c>
      <c r="BF246" t="s">
        <v>3</v>
      </c>
      <c r="BG246" t="s">
        <v>3</v>
      </c>
      <c r="BH246">
        <v>3</v>
      </c>
      <c r="BI246">
        <v>1</v>
      </c>
      <c r="BJ246" t="s">
        <v>3</v>
      </c>
      <c r="BM246">
        <v>15001</v>
      </c>
      <c r="BN246">
        <v>0</v>
      </c>
      <c r="BO246" t="s">
        <v>3</v>
      </c>
      <c r="BP246">
        <v>0</v>
      </c>
      <c r="BQ246">
        <v>2</v>
      </c>
      <c r="BR246">
        <v>0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105</v>
      </c>
      <c r="CA246">
        <v>55</v>
      </c>
      <c r="CF246">
        <v>0</v>
      </c>
      <c r="CG246">
        <v>0</v>
      </c>
      <c r="CM246">
        <v>0</v>
      </c>
      <c r="CN246" t="s">
        <v>3</v>
      </c>
      <c r="CO246">
        <v>0</v>
      </c>
      <c r="CP246">
        <f t="shared" si="226"/>
        <v>0</v>
      </c>
      <c r="CQ246">
        <f t="shared" si="227"/>
        <v>0</v>
      </c>
      <c r="CR246">
        <f t="shared" si="228"/>
        <v>0</v>
      </c>
      <c r="CS246">
        <f t="shared" si="229"/>
        <v>0</v>
      </c>
      <c r="CT246">
        <f t="shared" si="230"/>
        <v>0</v>
      </c>
      <c r="CU246">
        <f t="shared" si="231"/>
        <v>0</v>
      </c>
      <c r="CV246">
        <f t="shared" si="232"/>
        <v>0</v>
      </c>
      <c r="CW246">
        <f t="shared" si="233"/>
        <v>0</v>
      </c>
      <c r="CX246">
        <f t="shared" si="234"/>
        <v>0</v>
      </c>
      <c r="CY246">
        <f t="shared" si="235"/>
        <v>0</v>
      </c>
      <c r="CZ246">
        <f t="shared" si="236"/>
        <v>0</v>
      </c>
      <c r="DC246" t="s">
        <v>3</v>
      </c>
      <c r="DD246" t="s">
        <v>3</v>
      </c>
      <c r="DE246" t="s">
        <v>3</v>
      </c>
      <c r="DF246" t="s">
        <v>3</v>
      </c>
      <c r="DG246" t="s">
        <v>3</v>
      </c>
      <c r="DH246" t="s">
        <v>3</v>
      </c>
      <c r="DI246" t="s">
        <v>3</v>
      </c>
      <c r="DJ246" t="s">
        <v>3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1009</v>
      </c>
      <c r="DV246" t="s">
        <v>64</v>
      </c>
      <c r="DW246" t="s">
        <v>64</v>
      </c>
      <c r="DX246">
        <v>1000</v>
      </c>
      <c r="EE246">
        <v>39174529</v>
      </c>
      <c r="EF246">
        <v>2</v>
      </c>
      <c r="EG246" t="s">
        <v>18</v>
      </c>
      <c r="EH246">
        <v>0</v>
      </c>
      <c r="EI246" t="s">
        <v>3</v>
      </c>
      <c r="EJ246">
        <v>1</v>
      </c>
      <c r="EK246">
        <v>15001</v>
      </c>
      <c r="EL246" t="s">
        <v>139</v>
      </c>
      <c r="EM246" t="s">
        <v>140</v>
      </c>
      <c r="EO246" t="s">
        <v>3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FQ246">
        <v>0</v>
      </c>
      <c r="FR246">
        <f t="shared" si="237"/>
        <v>0</v>
      </c>
      <c r="FS246">
        <v>0</v>
      </c>
      <c r="FT246" t="s">
        <v>21</v>
      </c>
      <c r="FU246" t="s">
        <v>22</v>
      </c>
      <c r="FX246">
        <v>94.5</v>
      </c>
      <c r="FY246">
        <v>46.75</v>
      </c>
      <c r="GA246" t="s">
        <v>524</v>
      </c>
      <c r="GD246">
        <v>0</v>
      </c>
      <c r="GF246">
        <v>84301199</v>
      </c>
      <c r="GG246">
        <v>1</v>
      </c>
      <c r="GH246">
        <v>1</v>
      </c>
      <c r="GI246">
        <v>4</v>
      </c>
      <c r="GJ246">
        <v>0</v>
      </c>
      <c r="GK246">
        <f>ROUND(R246*(R12)/100,2)</f>
        <v>0</v>
      </c>
      <c r="GL246">
        <f t="shared" si="238"/>
        <v>0</v>
      </c>
      <c r="GM246">
        <f t="shared" si="239"/>
        <v>0</v>
      </c>
      <c r="GN246">
        <f t="shared" si="240"/>
        <v>0</v>
      </c>
      <c r="GO246">
        <f t="shared" si="241"/>
        <v>0</v>
      </c>
      <c r="GP246">
        <f t="shared" si="242"/>
        <v>0</v>
      </c>
      <c r="GR246">
        <v>0</v>
      </c>
      <c r="GS246">
        <v>4</v>
      </c>
      <c r="GT246">
        <v>0</v>
      </c>
      <c r="GU246" t="s">
        <v>3</v>
      </c>
      <c r="GV246">
        <f t="shared" si="243"/>
        <v>0</v>
      </c>
      <c r="GW246">
        <v>1</v>
      </c>
      <c r="GX246">
        <f t="shared" si="244"/>
        <v>0</v>
      </c>
      <c r="HA246">
        <v>0</v>
      </c>
      <c r="HB246">
        <v>0</v>
      </c>
      <c r="IK246">
        <v>0</v>
      </c>
    </row>
    <row r="247" spans="1:245" x14ac:dyDescent="0.2">
      <c r="A247">
        <v>17</v>
      </c>
      <c r="B247">
        <v>1</v>
      </c>
      <c r="C247">
        <f>ROW(SmtRes!A377)</f>
        <v>377</v>
      </c>
      <c r="D247">
        <f>ROW(EtalonRes!A400)</f>
        <v>400</v>
      </c>
      <c r="E247" t="s">
        <v>525</v>
      </c>
      <c r="F247" t="s">
        <v>318</v>
      </c>
      <c r="G247" t="s">
        <v>353</v>
      </c>
      <c r="H247" t="s">
        <v>102</v>
      </c>
      <c r="I247">
        <v>12</v>
      </c>
      <c r="J247">
        <v>0</v>
      </c>
      <c r="O247">
        <f t="shared" si="211"/>
        <v>3519.94</v>
      </c>
      <c r="P247">
        <f t="shared" si="212"/>
        <v>1975.46</v>
      </c>
      <c r="Q247">
        <f t="shared" si="213"/>
        <v>343.22</v>
      </c>
      <c r="R247">
        <f t="shared" si="214"/>
        <v>11.75</v>
      </c>
      <c r="S247">
        <f t="shared" si="215"/>
        <v>1201.26</v>
      </c>
      <c r="T247">
        <f t="shared" si="216"/>
        <v>0</v>
      </c>
      <c r="U247">
        <f t="shared" si="217"/>
        <v>20.285999999999998</v>
      </c>
      <c r="V247">
        <f t="shared" si="218"/>
        <v>0.15000000000000002</v>
      </c>
      <c r="W247">
        <f t="shared" si="219"/>
        <v>0</v>
      </c>
      <c r="X247">
        <f t="shared" si="220"/>
        <v>1394.96</v>
      </c>
      <c r="Y247">
        <f t="shared" si="221"/>
        <v>861.24</v>
      </c>
      <c r="AA247">
        <v>39083528</v>
      </c>
      <c r="AB247">
        <f t="shared" si="222"/>
        <v>44.92</v>
      </c>
      <c r="AC247">
        <f t="shared" si="223"/>
        <v>25.21</v>
      </c>
      <c r="AD247">
        <f>ROUND(((((ET247*1.25))-((EU247*1.25)))+AE247),2)</f>
        <v>4.38</v>
      </c>
      <c r="AE247">
        <f>ROUND(((EU247*1.25)),2)</f>
        <v>0.15</v>
      </c>
      <c r="AF247">
        <f>ROUND(((EV247*1.15)),2)</f>
        <v>15.33</v>
      </c>
      <c r="AG247">
        <f t="shared" si="224"/>
        <v>0</v>
      </c>
      <c r="AH247">
        <f>((EW247*1.15))</f>
        <v>1.6904999999999999</v>
      </c>
      <c r="AI247">
        <f>((EX247*1.25))</f>
        <v>1.2500000000000001E-2</v>
      </c>
      <c r="AJ247">
        <f t="shared" si="225"/>
        <v>0</v>
      </c>
      <c r="AK247">
        <v>42.04</v>
      </c>
      <c r="AL247">
        <v>25.21</v>
      </c>
      <c r="AM247">
        <v>3.5</v>
      </c>
      <c r="AN247">
        <v>0.12</v>
      </c>
      <c r="AO247">
        <v>13.33</v>
      </c>
      <c r="AP247">
        <v>0</v>
      </c>
      <c r="AQ247">
        <v>1.47</v>
      </c>
      <c r="AR247">
        <v>0.01</v>
      </c>
      <c r="AS247">
        <v>0</v>
      </c>
      <c r="AT247">
        <v>115</v>
      </c>
      <c r="AU247">
        <v>71</v>
      </c>
      <c r="AV247">
        <v>1</v>
      </c>
      <c r="AW247">
        <v>1</v>
      </c>
      <c r="AZ247">
        <v>6.53</v>
      </c>
      <c r="BA247">
        <v>6.53</v>
      </c>
      <c r="BB247">
        <v>6.53</v>
      </c>
      <c r="BC247">
        <v>6.53</v>
      </c>
      <c r="BD247" t="s">
        <v>3</v>
      </c>
      <c r="BE247" t="s">
        <v>3</v>
      </c>
      <c r="BF247" t="s">
        <v>3</v>
      </c>
      <c r="BG247" t="s">
        <v>3</v>
      </c>
      <c r="BH247">
        <v>0</v>
      </c>
      <c r="BI247">
        <v>1</v>
      </c>
      <c r="BJ247" t="s">
        <v>320</v>
      </c>
      <c r="BM247">
        <v>16001</v>
      </c>
      <c r="BN247">
        <v>0</v>
      </c>
      <c r="BO247" t="s">
        <v>3</v>
      </c>
      <c r="BP247">
        <v>0</v>
      </c>
      <c r="BQ247">
        <v>2</v>
      </c>
      <c r="BR247">
        <v>0</v>
      </c>
      <c r="BS247">
        <v>6.53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1353</v>
      </c>
      <c r="CO247">
        <v>0</v>
      </c>
      <c r="CP247">
        <f t="shared" si="226"/>
        <v>3519.9400000000005</v>
      </c>
      <c r="CQ247">
        <f t="shared" si="227"/>
        <v>164.62130000000002</v>
      </c>
      <c r="CR247">
        <f t="shared" si="228"/>
        <v>28.601400000000002</v>
      </c>
      <c r="CS247">
        <f t="shared" si="229"/>
        <v>0.97950000000000004</v>
      </c>
      <c r="CT247">
        <f t="shared" si="230"/>
        <v>100.1049</v>
      </c>
      <c r="CU247">
        <f t="shared" si="231"/>
        <v>0</v>
      </c>
      <c r="CV247">
        <f t="shared" si="232"/>
        <v>1.6904999999999999</v>
      </c>
      <c r="CW247">
        <f t="shared" si="233"/>
        <v>1.2500000000000001E-2</v>
      </c>
      <c r="CX247">
        <f t="shared" si="234"/>
        <v>0</v>
      </c>
      <c r="CY247">
        <f t="shared" si="235"/>
        <v>1394.9614999999999</v>
      </c>
      <c r="CZ247">
        <f t="shared" si="236"/>
        <v>861.23710000000005</v>
      </c>
      <c r="DC247" t="s">
        <v>3</v>
      </c>
      <c r="DD247" t="s">
        <v>3</v>
      </c>
      <c r="DE247" t="s">
        <v>75</v>
      </c>
      <c r="DF247" t="s">
        <v>75</v>
      </c>
      <c r="DG247" t="s">
        <v>76</v>
      </c>
      <c r="DH247" t="s">
        <v>3</v>
      </c>
      <c r="DI247" t="s">
        <v>76</v>
      </c>
      <c r="DJ247" t="s">
        <v>75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102</v>
      </c>
      <c r="DW247" t="s">
        <v>102</v>
      </c>
      <c r="DX247">
        <v>1</v>
      </c>
      <c r="EE247">
        <v>39174530</v>
      </c>
      <c r="EF247">
        <v>2</v>
      </c>
      <c r="EG247" t="s">
        <v>18</v>
      </c>
      <c r="EH247">
        <v>0</v>
      </c>
      <c r="EI247" t="s">
        <v>3</v>
      </c>
      <c r="EJ247">
        <v>1</v>
      </c>
      <c r="EK247">
        <v>16001</v>
      </c>
      <c r="EL247" t="s">
        <v>323</v>
      </c>
      <c r="EM247" t="s">
        <v>324</v>
      </c>
      <c r="EO247" t="s">
        <v>79</v>
      </c>
      <c r="EQ247">
        <v>0</v>
      </c>
      <c r="ER247">
        <v>42.04</v>
      </c>
      <c r="ES247">
        <v>25.21</v>
      </c>
      <c r="ET247">
        <v>3.5</v>
      </c>
      <c r="EU247">
        <v>0.12</v>
      </c>
      <c r="EV247">
        <v>13.33</v>
      </c>
      <c r="EW247">
        <v>1.47</v>
      </c>
      <c r="EX247">
        <v>0.01</v>
      </c>
      <c r="EY247">
        <v>0</v>
      </c>
      <c r="FQ247">
        <v>0</v>
      </c>
      <c r="FR247">
        <f t="shared" si="237"/>
        <v>0</v>
      </c>
      <c r="FS247">
        <v>0</v>
      </c>
      <c r="FT247" t="s">
        <v>21</v>
      </c>
      <c r="FU247" t="s">
        <v>22</v>
      </c>
      <c r="FX247">
        <v>115.2</v>
      </c>
      <c r="FY247">
        <v>70.55</v>
      </c>
      <c r="GA247" t="s">
        <v>3</v>
      </c>
      <c r="GD247">
        <v>0</v>
      </c>
      <c r="GF247">
        <v>1420229388</v>
      </c>
      <c r="GG247">
        <v>1</v>
      </c>
      <c r="GH247">
        <v>1</v>
      </c>
      <c r="GI247">
        <v>4</v>
      </c>
      <c r="GJ247">
        <v>0</v>
      </c>
      <c r="GK247">
        <f>ROUND(R247*(R12)/100,2)</f>
        <v>0</v>
      </c>
      <c r="GL247">
        <f t="shared" si="238"/>
        <v>0</v>
      </c>
      <c r="GM247">
        <f t="shared" si="239"/>
        <v>5776.14</v>
      </c>
      <c r="GN247">
        <f t="shared" si="240"/>
        <v>5776.14</v>
      </c>
      <c r="GO247">
        <f t="shared" si="241"/>
        <v>0</v>
      </c>
      <c r="GP247">
        <f t="shared" si="242"/>
        <v>0</v>
      </c>
      <c r="GR247">
        <v>0</v>
      </c>
      <c r="GS247">
        <v>3</v>
      </c>
      <c r="GT247">
        <v>0</v>
      </c>
      <c r="GU247" t="s">
        <v>3</v>
      </c>
      <c r="GV247">
        <f t="shared" si="243"/>
        <v>0</v>
      </c>
      <c r="GW247">
        <v>1</v>
      </c>
      <c r="GX247">
        <f t="shared" si="244"/>
        <v>0</v>
      </c>
      <c r="HA247">
        <v>0</v>
      </c>
      <c r="HB247">
        <v>0</v>
      </c>
      <c r="IK247">
        <v>0</v>
      </c>
    </row>
    <row r="248" spans="1:245" x14ac:dyDescent="0.2">
      <c r="A248">
        <v>18</v>
      </c>
      <c r="B248">
        <v>1</v>
      </c>
      <c r="C248">
        <v>377</v>
      </c>
      <c r="E248" t="s">
        <v>526</v>
      </c>
      <c r="F248" t="s">
        <v>359</v>
      </c>
      <c r="G248" t="s">
        <v>360</v>
      </c>
      <c r="H248" t="s">
        <v>109</v>
      </c>
      <c r="I248">
        <f>I247*J248</f>
        <v>12</v>
      </c>
      <c r="J248">
        <v>1</v>
      </c>
      <c r="O248">
        <f t="shared" si="211"/>
        <v>3244.89</v>
      </c>
      <c r="P248">
        <f t="shared" si="212"/>
        <v>3244.89</v>
      </c>
      <c r="Q248">
        <f t="shared" si="213"/>
        <v>0</v>
      </c>
      <c r="R248">
        <f t="shared" si="214"/>
        <v>0</v>
      </c>
      <c r="S248">
        <f t="shared" si="215"/>
        <v>0</v>
      </c>
      <c r="T248">
        <f t="shared" si="216"/>
        <v>0</v>
      </c>
      <c r="U248">
        <f t="shared" si="217"/>
        <v>0</v>
      </c>
      <c r="V248">
        <f t="shared" si="218"/>
        <v>0</v>
      </c>
      <c r="W248">
        <f t="shared" si="219"/>
        <v>0</v>
      </c>
      <c r="X248">
        <f t="shared" si="220"/>
        <v>0</v>
      </c>
      <c r="Y248">
        <f t="shared" si="221"/>
        <v>0</v>
      </c>
      <c r="AA248">
        <v>39083528</v>
      </c>
      <c r="AB248">
        <f t="shared" si="222"/>
        <v>41.41</v>
      </c>
      <c r="AC248">
        <f t="shared" si="223"/>
        <v>41.41</v>
      </c>
      <c r="AD248">
        <f>ROUND((((ET248)-(EU248))+AE248),2)</f>
        <v>0</v>
      </c>
      <c r="AE248">
        <f>ROUND((EU248),2)</f>
        <v>0</v>
      </c>
      <c r="AF248">
        <f>ROUND((EV248),2)</f>
        <v>0</v>
      </c>
      <c r="AG248">
        <f t="shared" si="224"/>
        <v>0</v>
      </c>
      <c r="AH248">
        <f>(EW248)</f>
        <v>0</v>
      </c>
      <c r="AI248">
        <f>(EX248)</f>
        <v>0</v>
      </c>
      <c r="AJ248">
        <f t="shared" si="225"/>
        <v>0</v>
      </c>
      <c r="AK248">
        <v>41.41</v>
      </c>
      <c r="AL248">
        <v>41.41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115</v>
      </c>
      <c r="AU248">
        <v>71</v>
      </c>
      <c r="AV248">
        <v>1</v>
      </c>
      <c r="AW248">
        <v>1</v>
      </c>
      <c r="AZ248">
        <v>6.53</v>
      </c>
      <c r="BA248">
        <v>1</v>
      </c>
      <c r="BB248">
        <v>1</v>
      </c>
      <c r="BC248">
        <v>6.53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361</v>
      </c>
      <c r="BM248">
        <v>16001</v>
      </c>
      <c r="BN248">
        <v>0</v>
      </c>
      <c r="BO248" t="s">
        <v>3</v>
      </c>
      <c r="BP248">
        <v>0</v>
      </c>
      <c r="BQ248">
        <v>2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128</v>
      </c>
      <c r="CA248">
        <v>83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26"/>
        <v>3244.89</v>
      </c>
      <c r="CQ248">
        <f t="shared" si="227"/>
        <v>270.40729999999996</v>
      </c>
      <c r="CR248">
        <f t="shared" si="228"/>
        <v>0</v>
      </c>
      <c r="CS248">
        <f t="shared" si="229"/>
        <v>0</v>
      </c>
      <c r="CT248">
        <f t="shared" si="230"/>
        <v>0</v>
      </c>
      <c r="CU248">
        <f t="shared" si="231"/>
        <v>0</v>
      </c>
      <c r="CV248">
        <f t="shared" si="232"/>
        <v>0</v>
      </c>
      <c r="CW248">
        <f t="shared" si="233"/>
        <v>0</v>
      </c>
      <c r="CX248">
        <f t="shared" si="234"/>
        <v>0</v>
      </c>
      <c r="CY248">
        <f t="shared" si="235"/>
        <v>0</v>
      </c>
      <c r="CZ248">
        <f t="shared" si="236"/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1010</v>
      </c>
      <c r="DV248" t="s">
        <v>109</v>
      </c>
      <c r="DW248" t="s">
        <v>109</v>
      </c>
      <c r="DX248">
        <v>1</v>
      </c>
      <c r="EE248">
        <v>39174530</v>
      </c>
      <c r="EF248">
        <v>2</v>
      </c>
      <c r="EG248" t="s">
        <v>18</v>
      </c>
      <c r="EH248">
        <v>0</v>
      </c>
      <c r="EI248" t="s">
        <v>3</v>
      </c>
      <c r="EJ248">
        <v>1</v>
      </c>
      <c r="EK248">
        <v>16001</v>
      </c>
      <c r="EL248" t="s">
        <v>323</v>
      </c>
      <c r="EM248" t="s">
        <v>324</v>
      </c>
      <c r="EO248" t="s">
        <v>3</v>
      </c>
      <c r="EQ248">
        <v>0</v>
      </c>
      <c r="ER248">
        <v>41.41</v>
      </c>
      <c r="ES248">
        <v>41.41</v>
      </c>
      <c r="ET248">
        <v>0</v>
      </c>
      <c r="EU248">
        <v>0</v>
      </c>
      <c r="EV248">
        <v>0</v>
      </c>
      <c r="EW248">
        <v>0</v>
      </c>
      <c r="EX248">
        <v>0</v>
      </c>
      <c r="FQ248">
        <v>0</v>
      </c>
      <c r="FR248">
        <f t="shared" si="237"/>
        <v>0</v>
      </c>
      <c r="FS248">
        <v>0</v>
      </c>
      <c r="FT248" t="s">
        <v>21</v>
      </c>
      <c r="FU248" t="s">
        <v>22</v>
      </c>
      <c r="FX248">
        <v>115.2</v>
      </c>
      <c r="FY248">
        <v>70.55</v>
      </c>
      <c r="GA248" t="s">
        <v>3</v>
      </c>
      <c r="GD248">
        <v>0</v>
      </c>
      <c r="GF248">
        <v>458687168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 t="shared" si="238"/>
        <v>0</v>
      </c>
      <c r="GM248">
        <f t="shared" si="239"/>
        <v>3244.89</v>
      </c>
      <c r="GN248">
        <f t="shared" si="240"/>
        <v>3244.89</v>
      </c>
      <c r="GO248">
        <f t="shared" si="241"/>
        <v>0</v>
      </c>
      <c r="GP248">
        <f t="shared" si="242"/>
        <v>0</v>
      </c>
      <c r="GR248">
        <v>0</v>
      </c>
      <c r="GS248">
        <v>3</v>
      </c>
      <c r="GT248">
        <v>0</v>
      </c>
      <c r="GU248" t="s">
        <v>3</v>
      </c>
      <c r="GV248">
        <f t="shared" si="243"/>
        <v>0</v>
      </c>
      <c r="GW248">
        <v>1</v>
      </c>
      <c r="GX248">
        <f t="shared" si="244"/>
        <v>0</v>
      </c>
      <c r="HA248">
        <v>0</v>
      </c>
      <c r="HB248">
        <v>0</v>
      </c>
      <c r="IK248">
        <v>0</v>
      </c>
    </row>
    <row r="249" spans="1:245" x14ac:dyDescent="0.2">
      <c r="A249">
        <v>17</v>
      </c>
      <c r="B249">
        <v>1</v>
      </c>
      <c r="C249">
        <f>ROW(SmtRes!A389)</f>
        <v>389</v>
      </c>
      <c r="D249">
        <f>ROW(EtalonRes!A412)</f>
        <v>412</v>
      </c>
      <c r="E249" t="s">
        <v>527</v>
      </c>
      <c r="F249" t="s">
        <v>528</v>
      </c>
      <c r="G249" t="s">
        <v>529</v>
      </c>
      <c r="H249" t="s">
        <v>530</v>
      </c>
      <c r="I249">
        <v>9.3600000000000003E-2</v>
      </c>
      <c r="J249">
        <v>0</v>
      </c>
      <c r="O249">
        <f t="shared" si="211"/>
        <v>1270.51</v>
      </c>
      <c r="P249">
        <f t="shared" si="212"/>
        <v>709.77</v>
      </c>
      <c r="Q249">
        <f t="shared" si="213"/>
        <v>147.13999999999999</v>
      </c>
      <c r="R249">
        <f t="shared" si="214"/>
        <v>29.61</v>
      </c>
      <c r="S249">
        <f t="shared" si="215"/>
        <v>413.6</v>
      </c>
      <c r="T249">
        <f t="shared" si="216"/>
        <v>0</v>
      </c>
      <c r="U249">
        <f t="shared" si="217"/>
        <v>7.061183999999999</v>
      </c>
      <c r="V249">
        <f t="shared" si="218"/>
        <v>0.36620999999999998</v>
      </c>
      <c r="W249">
        <f t="shared" si="219"/>
        <v>0</v>
      </c>
      <c r="X249">
        <f t="shared" si="220"/>
        <v>509.69</v>
      </c>
      <c r="Y249">
        <f t="shared" si="221"/>
        <v>314.68</v>
      </c>
      <c r="AA249">
        <v>39083528</v>
      </c>
      <c r="AB249">
        <f t="shared" si="222"/>
        <v>2078.6799999999998</v>
      </c>
      <c r="AC249">
        <f t="shared" si="223"/>
        <v>1161.26</v>
      </c>
      <c r="AD249">
        <f>ROUND(((((ET249*1.25))-((EU249*1.25)))+AE249),2)</f>
        <v>240.73</v>
      </c>
      <c r="AE249">
        <f>ROUND(((EU249*1.25)),2)</f>
        <v>48.44</v>
      </c>
      <c r="AF249">
        <f>ROUND(((EV249*1.15)),2)</f>
        <v>676.69</v>
      </c>
      <c r="AG249">
        <f t="shared" si="224"/>
        <v>0</v>
      </c>
      <c r="AH249">
        <f>((EW249*1.15))</f>
        <v>75.439999999999984</v>
      </c>
      <c r="AI249">
        <f>((EX249*1.25))</f>
        <v>3.9124999999999996</v>
      </c>
      <c r="AJ249">
        <f t="shared" si="225"/>
        <v>0</v>
      </c>
      <c r="AK249">
        <v>1942.27</v>
      </c>
      <c r="AL249">
        <v>1161.26</v>
      </c>
      <c r="AM249">
        <v>192.58</v>
      </c>
      <c r="AN249">
        <v>38.75</v>
      </c>
      <c r="AO249">
        <v>588.42999999999995</v>
      </c>
      <c r="AP249">
        <v>0</v>
      </c>
      <c r="AQ249">
        <v>65.599999999999994</v>
      </c>
      <c r="AR249">
        <v>3.13</v>
      </c>
      <c r="AS249">
        <v>0</v>
      </c>
      <c r="AT249">
        <v>115</v>
      </c>
      <c r="AU249">
        <v>71</v>
      </c>
      <c r="AV249">
        <v>1</v>
      </c>
      <c r="AW249">
        <v>1</v>
      </c>
      <c r="AZ249">
        <v>6.53</v>
      </c>
      <c r="BA249">
        <v>6.53</v>
      </c>
      <c r="BB249">
        <v>6.53</v>
      </c>
      <c r="BC249">
        <v>6.53</v>
      </c>
      <c r="BD249" t="s">
        <v>3</v>
      </c>
      <c r="BE249" t="s">
        <v>3</v>
      </c>
      <c r="BF249" t="s">
        <v>3</v>
      </c>
      <c r="BG249" t="s">
        <v>3</v>
      </c>
      <c r="BH249">
        <v>0</v>
      </c>
      <c r="BI249">
        <v>1</v>
      </c>
      <c r="BJ249" t="s">
        <v>531</v>
      </c>
      <c r="BM249">
        <v>18001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6.53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128</v>
      </c>
      <c r="CA249">
        <v>83</v>
      </c>
      <c r="CF249">
        <v>0</v>
      </c>
      <c r="CG249">
        <v>0</v>
      </c>
      <c r="CM249">
        <v>0</v>
      </c>
      <c r="CN249" t="s">
        <v>1353</v>
      </c>
      <c r="CO249">
        <v>0</v>
      </c>
      <c r="CP249">
        <f t="shared" si="226"/>
        <v>1270.51</v>
      </c>
      <c r="CQ249">
        <f t="shared" si="227"/>
        <v>7583.0277999999998</v>
      </c>
      <c r="CR249">
        <f t="shared" si="228"/>
        <v>1571.9668999999999</v>
      </c>
      <c r="CS249">
        <f t="shared" si="229"/>
        <v>316.31319999999999</v>
      </c>
      <c r="CT249">
        <f t="shared" si="230"/>
        <v>4418.7857000000004</v>
      </c>
      <c r="CU249">
        <f t="shared" si="231"/>
        <v>0</v>
      </c>
      <c r="CV249">
        <f t="shared" si="232"/>
        <v>75.439999999999984</v>
      </c>
      <c r="CW249">
        <f t="shared" si="233"/>
        <v>3.9124999999999996</v>
      </c>
      <c r="CX249">
        <f t="shared" si="234"/>
        <v>0</v>
      </c>
      <c r="CY249">
        <f t="shared" si="235"/>
        <v>509.69150000000002</v>
      </c>
      <c r="CZ249">
        <f t="shared" si="236"/>
        <v>314.67910000000006</v>
      </c>
      <c r="DC249" t="s">
        <v>3</v>
      </c>
      <c r="DD249" t="s">
        <v>3</v>
      </c>
      <c r="DE249" t="s">
        <v>75</v>
      </c>
      <c r="DF249" t="s">
        <v>75</v>
      </c>
      <c r="DG249" t="s">
        <v>76</v>
      </c>
      <c r="DH249" t="s">
        <v>3</v>
      </c>
      <c r="DI249" t="s">
        <v>76</v>
      </c>
      <c r="DJ249" t="s">
        <v>75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530</v>
      </c>
      <c r="DW249" t="s">
        <v>530</v>
      </c>
      <c r="DX249">
        <v>1</v>
      </c>
      <c r="EE249">
        <v>39174532</v>
      </c>
      <c r="EF249">
        <v>2</v>
      </c>
      <c r="EG249" t="s">
        <v>18</v>
      </c>
      <c r="EH249">
        <v>0</v>
      </c>
      <c r="EI249" t="s">
        <v>3</v>
      </c>
      <c r="EJ249">
        <v>1</v>
      </c>
      <c r="EK249">
        <v>18001</v>
      </c>
      <c r="EL249" t="s">
        <v>532</v>
      </c>
      <c r="EM249" t="s">
        <v>533</v>
      </c>
      <c r="EO249" t="s">
        <v>79</v>
      </c>
      <c r="EQ249">
        <v>0</v>
      </c>
      <c r="ER249">
        <v>1942.27</v>
      </c>
      <c r="ES249">
        <v>1161.26</v>
      </c>
      <c r="ET249">
        <v>192.58</v>
      </c>
      <c r="EU249">
        <v>38.75</v>
      </c>
      <c r="EV249">
        <v>588.42999999999995</v>
      </c>
      <c r="EW249">
        <v>65.599999999999994</v>
      </c>
      <c r="EX249">
        <v>3.13</v>
      </c>
      <c r="EY249">
        <v>0</v>
      </c>
      <c r="FQ249">
        <v>0</v>
      </c>
      <c r="FR249">
        <f t="shared" si="237"/>
        <v>0</v>
      </c>
      <c r="FS249">
        <v>0</v>
      </c>
      <c r="FT249" t="s">
        <v>21</v>
      </c>
      <c r="FU249" t="s">
        <v>22</v>
      </c>
      <c r="FX249">
        <v>115.2</v>
      </c>
      <c r="FY249">
        <v>70.55</v>
      </c>
      <c r="GA249" t="s">
        <v>3</v>
      </c>
      <c r="GD249">
        <v>0</v>
      </c>
      <c r="GF249">
        <v>-243626587</v>
      </c>
      <c r="GG249">
        <v>1</v>
      </c>
      <c r="GH249">
        <v>1</v>
      </c>
      <c r="GI249">
        <v>4</v>
      </c>
      <c r="GJ249">
        <v>0</v>
      </c>
      <c r="GK249">
        <f>ROUND(R249*(R12)/100,2)</f>
        <v>0</v>
      </c>
      <c r="GL249">
        <f t="shared" si="238"/>
        <v>0</v>
      </c>
      <c r="GM249">
        <f t="shared" si="239"/>
        <v>2094.88</v>
      </c>
      <c r="GN249">
        <f t="shared" si="240"/>
        <v>2094.88</v>
      </c>
      <c r="GO249">
        <f t="shared" si="241"/>
        <v>0</v>
      </c>
      <c r="GP249">
        <f t="shared" si="242"/>
        <v>0</v>
      </c>
      <c r="GR249">
        <v>0</v>
      </c>
      <c r="GS249">
        <v>3</v>
      </c>
      <c r="GT249">
        <v>0</v>
      </c>
      <c r="GU249" t="s">
        <v>3</v>
      </c>
      <c r="GV249">
        <f t="shared" si="243"/>
        <v>0</v>
      </c>
      <c r="GW249">
        <v>1</v>
      </c>
      <c r="GX249">
        <f t="shared" si="244"/>
        <v>0</v>
      </c>
      <c r="HA249">
        <v>0</v>
      </c>
      <c r="HB249">
        <v>0</v>
      </c>
      <c r="IK249">
        <v>0</v>
      </c>
    </row>
    <row r="250" spans="1:245" x14ac:dyDescent="0.2">
      <c r="A250">
        <v>18</v>
      </c>
      <c r="B250">
        <v>1</v>
      </c>
      <c r="C250">
        <v>388</v>
      </c>
      <c r="E250" t="s">
        <v>534</v>
      </c>
      <c r="F250" t="s">
        <v>535</v>
      </c>
      <c r="G250" t="s">
        <v>536</v>
      </c>
      <c r="H250" t="s">
        <v>109</v>
      </c>
      <c r="I250">
        <f>I249*J250</f>
        <v>6</v>
      </c>
      <c r="J250">
        <v>64.102564102564102</v>
      </c>
      <c r="O250">
        <f t="shared" si="211"/>
        <v>42847.25</v>
      </c>
      <c r="P250">
        <f t="shared" si="212"/>
        <v>42847.25</v>
      </c>
      <c r="Q250">
        <f t="shared" si="213"/>
        <v>0</v>
      </c>
      <c r="R250">
        <f t="shared" si="214"/>
        <v>0</v>
      </c>
      <c r="S250">
        <f t="shared" si="215"/>
        <v>0</v>
      </c>
      <c r="T250">
        <f t="shared" si="216"/>
        <v>0</v>
      </c>
      <c r="U250">
        <f t="shared" si="217"/>
        <v>0</v>
      </c>
      <c r="V250">
        <f t="shared" si="218"/>
        <v>0</v>
      </c>
      <c r="W250">
        <f t="shared" si="219"/>
        <v>0</v>
      </c>
      <c r="X250">
        <f t="shared" si="220"/>
        <v>0</v>
      </c>
      <c r="Y250">
        <f t="shared" si="221"/>
        <v>0</v>
      </c>
      <c r="AA250">
        <v>39083528</v>
      </c>
      <c r="AB250">
        <f t="shared" si="222"/>
        <v>1093.5999999999999</v>
      </c>
      <c r="AC250">
        <f t="shared" si="223"/>
        <v>1093.5999999999999</v>
      </c>
      <c r="AD250">
        <f>ROUND((((ET250)-(EU250))+AE250),2)</f>
        <v>0</v>
      </c>
      <c r="AE250">
        <f t="shared" ref="AE250:AF252" si="245">ROUND((EU250),2)</f>
        <v>0</v>
      </c>
      <c r="AF250">
        <f t="shared" si="245"/>
        <v>0</v>
      </c>
      <c r="AG250">
        <f t="shared" si="224"/>
        <v>0</v>
      </c>
      <c r="AH250">
        <f t="shared" ref="AH250:AI252" si="246">(EW250)</f>
        <v>0</v>
      </c>
      <c r="AI250">
        <f t="shared" si="246"/>
        <v>0</v>
      </c>
      <c r="AJ250">
        <f t="shared" si="225"/>
        <v>0</v>
      </c>
      <c r="AK250">
        <v>1093.5999999999999</v>
      </c>
      <c r="AL250">
        <v>1093.5999999999999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115</v>
      </c>
      <c r="AU250">
        <v>71</v>
      </c>
      <c r="AV250">
        <v>1</v>
      </c>
      <c r="AW250">
        <v>1</v>
      </c>
      <c r="AZ250">
        <v>6.53</v>
      </c>
      <c r="BA250">
        <v>1</v>
      </c>
      <c r="BB250">
        <v>1</v>
      </c>
      <c r="BC250">
        <v>6.53</v>
      </c>
      <c r="BD250" t="s">
        <v>3</v>
      </c>
      <c r="BE250" t="s">
        <v>3</v>
      </c>
      <c r="BF250" t="s">
        <v>3</v>
      </c>
      <c r="BG250" t="s">
        <v>3</v>
      </c>
      <c r="BH250">
        <v>3</v>
      </c>
      <c r="BI250">
        <v>1</v>
      </c>
      <c r="BJ250" t="s">
        <v>537</v>
      </c>
      <c r="BM250">
        <v>18001</v>
      </c>
      <c r="BN250">
        <v>0</v>
      </c>
      <c r="BO250" t="s">
        <v>3</v>
      </c>
      <c r="BP250">
        <v>0</v>
      </c>
      <c r="BQ250">
        <v>2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128</v>
      </c>
      <c r="CA250">
        <v>83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226"/>
        <v>42847.25</v>
      </c>
      <c r="CQ250">
        <f t="shared" si="227"/>
        <v>7141.2079999999996</v>
      </c>
      <c r="CR250">
        <f t="shared" si="228"/>
        <v>0</v>
      </c>
      <c r="CS250">
        <f t="shared" si="229"/>
        <v>0</v>
      </c>
      <c r="CT250">
        <f t="shared" si="230"/>
        <v>0</v>
      </c>
      <c r="CU250">
        <f t="shared" si="231"/>
        <v>0</v>
      </c>
      <c r="CV250">
        <f t="shared" si="232"/>
        <v>0</v>
      </c>
      <c r="CW250">
        <f t="shared" si="233"/>
        <v>0</v>
      </c>
      <c r="CX250">
        <f t="shared" si="234"/>
        <v>0</v>
      </c>
      <c r="CY250">
        <f t="shared" si="235"/>
        <v>0</v>
      </c>
      <c r="CZ250">
        <f t="shared" si="236"/>
        <v>0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109</v>
      </c>
      <c r="DW250" t="s">
        <v>109</v>
      </c>
      <c r="DX250">
        <v>1</v>
      </c>
      <c r="EE250">
        <v>39174532</v>
      </c>
      <c r="EF250">
        <v>2</v>
      </c>
      <c r="EG250" t="s">
        <v>18</v>
      </c>
      <c r="EH250">
        <v>0</v>
      </c>
      <c r="EI250" t="s">
        <v>3</v>
      </c>
      <c r="EJ250">
        <v>1</v>
      </c>
      <c r="EK250">
        <v>18001</v>
      </c>
      <c r="EL250" t="s">
        <v>532</v>
      </c>
      <c r="EM250" t="s">
        <v>533</v>
      </c>
      <c r="EO250" t="s">
        <v>3</v>
      </c>
      <c r="EQ250">
        <v>0</v>
      </c>
      <c r="ER250">
        <v>1093.5999999999999</v>
      </c>
      <c r="ES250">
        <v>1093.5999999999999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237"/>
        <v>0</v>
      </c>
      <c r="FS250">
        <v>0</v>
      </c>
      <c r="FT250" t="s">
        <v>21</v>
      </c>
      <c r="FU250" t="s">
        <v>22</v>
      </c>
      <c r="FX250">
        <v>115.2</v>
      </c>
      <c r="FY250">
        <v>70.55</v>
      </c>
      <c r="GA250" t="s">
        <v>3</v>
      </c>
      <c r="GD250">
        <v>0</v>
      </c>
      <c r="GF250">
        <v>-336973662</v>
      </c>
      <c r="GG250">
        <v>1</v>
      </c>
      <c r="GH250">
        <v>1</v>
      </c>
      <c r="GI250">
        <v>4</v>
      </c>
      <c r="GJ250">
        <v>0</v>
      </c>
      <c r="GK250">
        <f>ROUND(R250*(R12)/100,2)</f>
        <v>0</v>
      </c>
      <c r="GL250">
        <f t="shared" si="238"/>
        <v>0</v>
      </c>
      <c r="GM250">
        <f t="shared" si="239"/>
        <v>42847.25</v>
      </c>
      <c r="GN250">
        <f t="shared" si="240"/>
        <v>42847.25</v>
      </c>
      <c r="GO250">
        <f t="shared" si="241"/>
        <v>0</v>
      </c>
      <c r="GP250">
        <f t="shared" si="242"/>
        <v>0</v>
      </c>
      <c r="GR250">
        <v>0</v>
      </c>
      <c r="GS250">
        <v>3</v>
      </c>
      <c r="GT250">
        <v>0</v>
      </c>
      <c r="GU250" t="s">
        <v>3</v>
      </c>
      <c r="GV250">
        <f t="shared" si="243"/>
        <v>0</v>
      </c>
      <c r="GW250">
        <v>1</v>
      </c>
      <c r="GX250">
        <f t="shared" si="244"/>
        <v>0</v>
      </c>
      <c r="HA250">
        <v>0</v>
      </c>
      <c r="HB250">
        <v>0</v>
      </c>
      <c r="IK250">
        <v>0</v>
      </c>
    </row>
    <row r="251" spans="1:245" x14ac:dyDescent="0.2">
      <c r="A251">
        <v>18</v>
      </c>
      <c r="B251">
        <v>1</v>
      </c>
      <c r="C251">
        <v>386</v>
      </c>
      <c r="E251" t="s">
        <v>538</v>
      </c>
      <c r="F251" t="s">
        <v>539</v>
      </c>
      <c r="G251" t="s">
        <v>540</v>
      </c>
      <c r="H251" t="s">
        <v>370</v>
      </c>
      <c r="I251">
        <f>I249*J251</f>
        <v>0.72</v>
      </c>
      <c r="J251">
        <v>7.6923076923076916</v>
      </c>
      <c r="O251">
        <f t="shared" si="211"/>
        <v>183.36</v>
      </c>
      <c r="P251">
        <f t="shared" si="212"/>
        <v>183.36</v>
      </c>
      <c r="Q251">
        <f t="shared" si="213"/>
        <v>0</v>
      </c>
      <c r="R251">
        <f t="shared" si="214"/>
        <v>0</v>
      </c>
      <c r="S251">
        <f t="shared" si="215"/>
        <v>0</v>
      </c>
      <c r="T251">
        <f t="shared" si="216"/>
        <v>0</v>
      </c>
      <c r="U251">
        <f t="shared" si="217"/>
        <v>0</v>
      </c>
      <c r="V251">
        <f t="shared" si="218"/>
        <v>0</v>
      </c>
      <c r="W251">
        <f t="shared" si="219"/>
        <v>0</v>
      </c>
      <c r="X251">
        <f t="shared" si="220"/>
        <v>0</v>
      </c>
      <c r="Y251">
        <f t="shared" si="221"/>
        <v>0</v>
      </c>
      <c r="AA251">
        <v>39083528</v>
      </c>
      <c r="AB251">
        <f t="shared" si="222"/>
        <v>39</v>
      </c>
      <c r="AC251">
        <f t="shared" si="223"/>
        <v>39</v>
      </c>
      <c r="AD251">
        <f>ROUND((((ET251)-(EU251))+AE251),2)</f>
        <v>0</v>
      </c>
      <c r="AE251">
        <f t="shared" si="245"/>
        <v>0</v>
      </c>
      <c r="AF251">
        <f t="shared" si="245"/>
        <v>0</v>
      </c>
      <c r="AG251">
        <f t="shared" si="224"/>
        <v>0</v>
      </c>
      <c r="AH251">
        <f t="shared" si="246"/>
        <v>0</v>
      </c>
      <c r="AI251">
        <f t="shared" si="246"/>
        <v>0</v>
      </c>
      <c r="AJ251">
        <f t="shared" si="225"/>
        <v>0</v>
      </c>
      <c r="AK251">
        <v>39</v>
      </c>
      <c r="AL251">
        <v>39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115</v>
      </c>
      <c r="AU251">
        <v>71</v>
      </c>
      <c r="AV251">
        <v>1</v>
      </c>
      <c r="AW251">
        <v>1</v>
      </c>
      <c r="AZ251">
        <v>6.53</v>
      </c>
      <c r="BA251">
        <v>1</v>
      </c>
      <c r="BB251">
        <v>1</v>
      </c>
      <c r="BC251">
        <v>6.53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541</v>
      </c>
      <c r="BM251">
        <v>18001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128</v>
      </c>
      <c r="CA251">
        <v>83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26"/>
        <v>183.36</v>
      </c>
      <c r="CQ251">
        <f t="shared" si="227"/>
        <v>254.67000000000002</v>
      </c>
      <c r="CR251">
        <f t="shared" si="228"/>
        <v>0</v>
      </c>
      <c r="CS251">
        <f t="shared" si="229"/>
        <v>0</v>
      </c>
      <c r="CT251">
        <f t="shared" si="230"/>
        <v>0</v>
      </c>
      <c r="CU251">
        <f t="shared" si="231"/>
        <v>0</v>
      </c>
      <c r="CV251">
        <f t="shared" si="232"/>
        <v>0</v>
      </c>
      <c r="CW251">
        <f t="shared" si="233"/>
        <v>0</v>
      </c>
      <c r="CX251">
        <f t="shared" si="234"/>
        <v>0</v>
      </c>
      <c r="CY251">
        <f t="shared" si="235"/>
        <v>0</v>
      </c>
      <c r="CZ251">
        <f t="shared" si="236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370</v>
      </c>
      <c r="DW251" t="s">
        <v>370</v>
      </c>
      <c r="DX251">
        <v>100</v>
      </c>
      <c r="EE251">
        <v>39174532</v>
      </c>
      <c r="EF251">
        <v>2</v>
      </c>
      <c r="EG251" t="s">
        <v>18</v>
      </c>
      <c r="EH251">
        <v>0</v>
      </c>
      <c r="EI251" t="s">
        <v>3</v>
      </c>
      <c r="EJ251">
        <v>1</v>
      </c>
      <c r="EK251">
        <v>18001</v>
      </c>
      <c r="EL251" t="s">
        <v>532</v>
      </c>
      <c r="EM251" t="s">
        <v>533</v>
      </c>
      <c r="EO251" t="s">
        <v>3</v>
      </c>
      <c r="EQ251">
        <v>0</v>
      </c>
      <c r="ER251">
        <v>39</v>
      </c>
      <c r="ES251">
        <v>39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37"/>
        <v>0</v>
      </c>
      <c r="FS251">
        <v>0</v>
      </c>
      <c r="FT251" t="s">
        <v>21</v>
      </c>
      <c r="FU251" t="s">
        <v>22</v>
      </c>
      <c r="FX251">
        <v>115.2</v>
      </c>
      <c r="FY251">
        <v>70.55</v>
      </c>
      <c r="GA251" t="s">
        <v>3</v>
      </c>
      <c r="GD251">
        <v>0</v>
      </c>
      <c r="GF251">
        <v>2087919564</v>
      </c>
      <c r="GG251">
        <v>1</v>
      </c>
      <c r="GH251">
        <v>1</v>
      </c>
      <c r="GI251">
        <v>4</v>
      </c>
      <c r="GJ251">
        <v>0</v>
      </c>
      <c r="GK251">
        <f>ROUND(R251*(R12)/100,2)</f>
        <v>0</v>
      </c>
      <c r="GL251">
        <f t="shared" si="238"/>
        <v>0</v>
      </c>
      <c r="GM251">
        <f t="shared" si="239"/>
        <v>183.36</v>
      </c>
      <c r="GN251">
        <f t="shared" si="240"/>
        <v>183.36</v>
      </c>
      <c r="GO251">
        <f t="shared" si="241"/>
        <v>0</v>
      </c>
      <c r="GP251">
        <f t="shared" si="242"/>
        <v>0</v>
      </c>
      <c r="GR251">
        <v>0</v>
      </c>
      <c r="GS251">
        <v>3</v>
      </c>
      <c r="GT251">
        <v>0</v>
      </c>
      <c r="GU251" t="s">
        <v>3</v>
      </c>
      <c r="GV251">
        <f t="shared" si="243"/>
        <v>0</v>
      </c>
      <c r="GW251">
        <v>1</v>
      </c>
      <c r="GX251">
        <f t="shared" si="244"/>
        <v>0</v>
      </c>
      <c r="HA251">
        <v>0</v>
      </c>
      <c r="HB251">
        <v>0</v>
      </c>
      <c r="IK251">
        <v>0</v>
      </c>
    </row>
    <row r="252" spans="1:245" x14ac:dyDescent="0.2">
      <c r="A252">
        <v>18</v>
      </c>
      <c r="B252">
        <v>1</v>
      </c>
      <c r="C252">
        <v>389</v>
      </c>
      <c r="E252" t="s">
        <v>542</v>
      </c>
      <c r="F252" t="s">
        <v>543</v>
      </c>
      <c r="G252" t="s">
        <v>544</v>
      </c>
      <c r="H252" t="s">
        <v>545</v>
      </c>
      <c r="I252">
        <f>I249*J252</f>
        <v>9.36</v>
      </c>
      <c r="J252">
        <v>99.999999999999986</v>
      </c>
      <c r="O252">
        <f t="shared" si="211"/>
        <v>0</v>
      </c>
      <c r="P252">
        <f t="shared" si="212"/>
        <v>0</v>
      </c>
      <c r="Q252">
        <f t="shared" si="213"/>
        <v>0</v>
      </c>
      <c r="R252">
        <f t="shared" si="214"/>
        <v>0</v>
      </c>
      <c r="S252">
        <f t="shared" si="215"/>
        <v>0</v>
      </c>
      <c r="T252">
        <f t="shared" si="216"/>
        <v>0</v>
      </c>
      <c r="U252">
        <f t="shared" si="217"/>
        <v>0</v>
      </c>
      <c r="V252">
        <f t="shared" si="218"/>
        <v>0</v>
      </c>
      <c r="W252">
        <f t="shared" si="219"/>
        <v>0</v>
      </c>
      <c r="X252">
        <f t="shared" si="220"/>
        <v>0</v>
      </c>
      <c r="Y252">
        <f t="shared" si="221"/>
        <v>0</v>
      </c>
      <c r="AA252">
        <v>39083528</v>
      </c>
      <c r="AB252">
        <f t="shared" si="222"/>
        <v>0</v>
      </c>
      <c r="AC252">
        <f t="shared" si="223"/>
        <v>0</v>
      </c>
      <c r="AD252">
        <f>ROUND((((ET252)-(EU252))+AE252),2)</f>
        <v>0</v>
      </c>
      <c r="AE252">
        <f t="shared" si="245"/>
        <v>0</v>
      </c>
      <c r="AF252">
        <f t="shared" si="245"/>
        <v>0</v>
      </c>
      <c r="AG252">
        <f t="shared" si="224"/>
        <v>0</v>
      </c>
      <c r="AH252">
        <f t="shared" si="246"/>
        <v>0</v>
      </c>
      <c r="AI252">
        <f t="shared" si="246"/>
        <v>0</v>
      </c>
      <c r="AJ252">
        <f t="shared" si="225"/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115</v>
      </c>
      <c r="AU252">
        <v>71</v>
      </c>
      <c r="AV252">
        <v>1</v>
      </c>
      <c r="AW252">
        <v>1</v>
      </c>
      <c r="AZ252">
        <v>6.53</v>
      </c>
      <c r="BA252">
        <v>1</v>
      </c>
      <c r="BB252">
        <v>1</v>
      </c>
      <c r="BC252">
        <v>6.53</v>
      </c>
      <c r="BD252" t="s">
        <v>3</v>
      </c>
      <c r="BE252" t="s">
        <v>3</v>
      </c>
      <c r="BF252" t="s">
        <v>3</v>
      </c>
      <c r="BG252" t="s">
        <v>3</v>
      </c>
      <c r="BH252">
        <v>3</v>
      </c>
      <c r="BI252">
        <v>1</v>
      </c>
      <c r="BJ252" t="s">
        <v>3</v>
      </c>
      <c r="BM252">
        <v>18001</v>
      </c>
      <c r="BN252">
        <v>0</v>
      </c>
      <c r="BO252" t="s">
        <v>3</v>
      </c>
      <c r="BP252">
        <v>0</v>
      </c>
      <c r="BQ252">
        <v>2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128</v>
      </c>
      <c r="CA252">
        <v>83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26"/>
        <v>0</v>
      </c>
      <c r="CQ252">
        <f t="shared" si="227"/>
        <v>0</v>
      </c>
      <c r="CR252">
        <f t="shared" si="228"/>
        <v>0</v>
      </c>
      <c r="CS252">
        <f t="shared" si="229"/>
        <v>0</v>
      </c>
      <c r="CT252">
        <f t="shared" si="230"/>
        <v>0</v>
      </c>
      <c r="CU252">
        <f t="shared" si="231"/>
        <v>0</v>
      </c>
      <c r="CV252">
        <f t="shared" si="232"/>
        <v>0</v>
      </c>
      <c r="CW252">
        <f t="shared" si="233"/>
        <v>0</v>
      </c>
      <c r="CX252">
        <f t="shared" si="234"/>
        <v>0</v>
      </c>
      <c r="CY252">
        <f t="shared" si="235"/>
        <v>0</v>
      </c>
      <c r="CZ252">
        <f t="shared" si="236"/>
        <v>0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1013</v>
      </c>
      <c r="DV252" t="s">
        <v>545</v>
      </c>
      <c r="DW252" t="s">
        <v>545</v>
      </c>
      <c r="DX252">
        <v>1</v>
      </c>
      <c r="EE252">
        <v>39174532</v>
      </c>
      <c r="EF252">
        <v>2</v>
      </c>
      <c r="EG252" t="s">
        <v>18</v>
      </c>
      <c r="EH252">
        <v>0</v>
      </c>
      <c r="EI252" t="s">
        <v>3</v>
      </c>
      <c r="EJ252">
        <v>1</v>
      </c>
      <c r="EK252">
        <v>18001</v>
      </c>
      <c r="EL252" t="s">
        <v>532</v>
      </c>
      <c r="EM252" t="s">
        <v>533</v>
      </c>
      <c r="EO252" t="s">
        <v>3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FQ252">
        <v>0</v>
      </c>
      <c r="FR252">
        <f t="shared" si="237"/>
        <v>0</v>
      </c>
      <c r="FS252">
        <v>0</v>
      </c>
      <c r="FT252" t="s">
        <v>21</v>
      </c>
      <c r="FU252" t="s">
        <v>22</v>
      </c>
      <c r="FX252">
        <v>115.2</v>
      </c>
      <c r="FY252">
        <v>70.55</v>
      </c>
      <c r="GA252" t="s">
        <v>524</v>
      </c>
      <c r="GD252">
        <v>0</v>
      </c>
      <c r="GF252">
        <v>704408924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si="238"/>
        <v>0</v>
      </c>
      <c r="GM252">
        <f t="shared" si="239"/>
        <v>0</v>
      </c>
      <c r="GN252">
        <f t="shared" si="240"/>
        <v>0</v>
      </c>
      <c r="GO252">
        <f t="shared" si="241"/>
        <v>0</v>
      </c>
      <c r="GP252">
        <f t="shared" si="242"/>
        <v>0</v>
      </c>
      <c r="GR252">
        <v>0</v>
      </c>
      <c r="GS252">
        <v>4</v>
      </c>
      <c r="GT252">
        <v>0</v>
      </c>
      <c r="GU252" t="s">
        <v>3</v>
      </c>
      <c r="GV252">
        <f t="shared" si="243"/>
        <v>0</v>
      </c>
      <c r="GW252">
        <v>1</v>
      </c>
      <c r="GX252">
        <f t="shared" si="244"/>
        <v>0</v>
      </c>
      <c r="HA252">
        <v>0</v>
      </c>
      <c r="HB252">
        <v>0</v>
      </c>
      <c r="IK252">
        <v>0</v>
      </c>
    </row>
    <row r="253" spans="1:245" x14ac:dyDescent="0.2">
      <c r="A253">
        <v>17</v>
      </c>
      <c r="B253">
        <v>1</v>
      </c>
      <c r="C253">
        <f>ROW(SmtRes!A407)</f>
        <v>407</v>
      </c>
      <c r="D253">
        <f>ROW(EtalonRes!A431)</f>
        <v>431</v>
      </c>
      <c r="E253" t="s">
        <v>546</v>
      </c>
      <c r="F253" t="s">
        <v>547</v>
      </c>
      <c r="G253" t="s">
        <v>548</v>
      </c>
      <c r="H253" t="s">
        <v>16</v>
      </c>
      <c r="I253">
        <v>2.52E-2</v>
      </c>
      <c r="J253">
        <v>0</v>
      </c>
      <c r="O253">
        <f t="shared" si="211"/>
        <v>679.75</v>
      </c>
      <c r="P253">
        <f t="shared" si="212"/>
        <v>103.95</v>
      </c>
      <c r="Q253">
        <f t="shared" si="213"/>
        <v>46.34</v>
      </c>
      <c r="R253">
        <f t="shared" si="214"/>
        <v>1.03</v>
      </c>
      <c r="S253">
        <f t="shared" si="215"/>
        <v>529.46</v>
      </c>
      <c r="T253">
        <f t="shared" si="216"/>
        <v>0</v>
      </c>
      <c r="U253">
        <f t="shared" si="217"/>
        <v>8.9394606000000003</v>
      </c>
      <c r="V253">
        <f t="shared" si="218"/>
        <v>1.2285000000000001E-2</v>
      </c>
      <c r="W253">
        <f t="shared" si="219"/>
        <v>0</v>
      </c>
      <c r="X253">
        <f t="shared" si="220"/>
        <v>429.7</v>
      </c>
      <c r="Y253">
        <f t="shared" si="221"/>
        <v>381.95</v>
      </c>
      <c r="AA253">
        <v>39083528</v>
      </c>
      <c r="AB253">
        <f t="shared" si="222"/>
        <v>4130.79</v>
      </c>
      <c r="AC253">
        <f t="shared" si="223"/>
        <v>631.72</v>
      </c>
      <c r="AD253">
        <f>ROUND(((((ET253*1.25))-((EU253*1.25)))+AE253),2)</f>
        <v>281.58</v>
      </c>
      <c r="AE253">
        <f>ROUND(((EU253*1.25)),2)</f>
        <v>6.25</v>
      </c>
      <c r="AF253">
        <f>ROUND(((EV253*1.15)),2)</f>
        <v>3217.49</v>
      </c>
      <c r="AG253">
        <f t="shared" si="224"/>
        <v>0</v>
      </c>
      <c r="AH253">
        <f>((EW253*1.15))</f>
        <v>354.7405</v>
      </c>
      <c r="AI253">
        <f>((EX253*1.25))</f>
        <v>0.48750000000000004</v>
      </c>
      <c r="AJ253">
        <f t="shared" si="225"/>
        <v>0</v>
      </c>
      <c r="AK253">
        <v>3654.8</v>
      </c>
      <c r="AL253">
        <v>631.72</v>
      </c>
      <c r="AM253">
        <v>225.26</v>
      </c>
      <c r="AN253">
        <v>5</v>
      </c>
      <c r="AO253">
        <v>2797.82</v>
      </c>
      <c r="AP253">
        <v>0</v>
      </c>
      <c r="AQ253">
        <v>308.47000000000003</v>
      </c>
      <c r="AR253">
        <v>0.39</v>
      </c>
      <c r="AS253">
        <v>0</v>
      </c>
      <c r="AT253">
        <v>81</v>
      </c>
      <c r="AU253">
        <v>72</v>
      </c>
      <c r="AV253">
        <v>1</v>
      </c>
      <c r="AW253">
        <v>1</v>
      </c>
      <c r="AZ253">
        <v>6.53</v>
      </c>
      <c r="BA253">
        <v>6.53</v>
      </c>
      <c r="BB253">
        <v>6.53</v>
      </c>
      <c r="BC253">
        <v>6.53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1</v>
      </c>
      <c r="BJ253" t="s">
        <v>549</v>
      </c>
      <c r="BM253">
        <v>9001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6.53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90</v>
      </c>
      <c r="CA253">
        <v>85</v>
      </c>
      <c r="CF253">
        <v>0</v>
      </c>
      <c r="CG253">
        <v>0</v>
      </c>
      <c r="CM253">
        <v>0</v>
      </c>
      <c r="CN253" t="s">
        <v>1353</v>
      </c>
      <c r="CO253">
        <v>0</v>
      </c>
      <c r="CP253">
        <f t="shared" si="226"/>
        <v>679.75</v>
      </c>
      <c r="CQ253">
        <f t="shared" si="227"/>
        <v>4125.1316000000006</v>
      </c>
      <c r="CR253">
        <f t="shared" si="228"/>
        <v>1838.7174</v>
      </c>
      <c r="CS253">
        <f t="shared" si="229"/>
        <v>40.8125</v>
      </c>
      <c r="CT253">
        <f t="shared" si="230"/>
        <v>21010.209699999999</v>
      </c>
      <c r="CU253">
        <f t="shared" si="231"/>
        <v>0</v>
      </c>
      <c r="CV253">
        <f t="shared" si="232"/>
        <v>354.7405</v>
      </c>
      <c r="CW253">
        <f t="shared" si="233"/>
        <v>0.48750000000000004</v>
      </c>
      <c r="CX253">
        <f t="shared" si="234"/>
        <v>0</v>
      </c>
      <c r="CY253">
        <f t="shared" si="235"/>
        <v>429.69690000000003</v>
      </c>
      <c r="CZ253">
        <f t="shared" si="236"/>
        <v>381.95279999999997</v>
      </c>
      <c r="DC253" t="s">
        <v>3</v>
      </c>
      <c r="DD253" t="s">
        <v>3</v>
      </c>
      <c r="DE253" t="s">
        <v>75</v>
      </c>
      <c r="DF253" t="s">
        <v>75</v>
      </c>
      <c r="DG253" t="s">
        <v>76</v>
      </c>
      <c r="DH253" t="s">
        <v>3</v>
      </c>
      <c r="DI253" t="s">
        <v>76</v>
      </c>
      <c r="DJ253" t="s">
        <v>75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1005</v>
      </c>
      <c r="DV253" t="s">
        <v>16</v>
      </c>
      <c r="DW253" t="s">
        <v>16</v>
      </c>
      <c r="DX253">
        <v>100</v>
      </c>
      <c r="EE253">
        <v>39174502</v>
      </c>
      <c r="EF253">
        <v>2</v>
      </c>
      <c r="EG253" t="s">
        <v>18</v>
      </c>
      <c r="EH253">
        <v>0</v>
      </c>
      <c r="EI253" t="s">
        <v>3</v>
      </c>
      <c r="EJ253">
        <v>1</v>
      </c>
      <c r="EK253">
        <v>9001</v>
      </c>
      <c r="EL253" t="s">
        <v>104</v>
      </c>
      <c r="EM253" t="s">
        <v>105</v>
      </c>
      <c r="EO253" t="s">
        <v>79</v>
      </c>
      <c r="EQ253">
        <v>0</v>
      </c>
      <c r="ER253">
        <v>3654.8</v>
      </c>
      <c r="ES253">
        <v>631.72</v>
      </c>
      <c r="ET253">
        <v>225.26</v>
      </c>
      <c r="EU253">
        <v>5</v>
      </c>
      <c r="EV253">
        <v>2797.82</v>
      </c>
      <c r="EW253">
        <v>308.47000000000003</v>
      </c>
      <c r="EX253">
        <v>0.39</v>
      </c>
      <c r="EY253">
        <v>0</v>
      </c>
      <c r="FQ253">
        <v>0</v>
      </c>
      <c r="FR253">
        <f t="shared" si="237"/>
        <v>0</v>
      </c>
      <c r="FS253">
        <v>0</v>
      </c>
      <c r="FT253" t="s">
        <v>21</v>
      </c>
      <c r="FU253" t="s">
        <v>22</v>
      </c>
      <c r="FX253">
        <v>81</v>
      </c>
      <c r="FY253">
        <v>72.25</v>
      </c>
      <c r="GA253" t="s">
        <v>3</v>
      </c>
      <c r="GD253">
        <v>0</v>
      </c>
      <c r="GF253">
        <v>64718615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38"/>
        <v>0</v>
      </c>
      <c r="GM253">
        <f t="shared" si="239"/>
        <v>1491.4</v>
      </c>
      <c r="GN253">
        <f t="shared" si="240"/>
        <v>1491.4</v>
      </c>
      <c r="GO253">
        <f t="shared" si="241"/>
        <v>0</v>
      </c>
      <c r="GP253">
        <f t="shared" si="242"/>
        <v>0</v>
      </c>
      <c r="GR253">
        <v>0</v>
      </c>
      <c r="GS253">
        <v>3</v>
      </c>
      <c r="GT253">
        <v>0</v>
      </c>
      <c r="GU253" t="s">
        <v>3</v>
      </c>
      <c r="GV253">
        <f t="shared" si="243"/>
        <v>0</v>
      </c>
      <c r="GW253">
        <v>1</v>
      </c>
      <c r="GX253">
        <f t="shared" si="244"/>
        <v>0</v>
      </c>
      <c r="HA253">
        <v>0</v>
      </c>
      <c r="HB253">
        <v>0</v>
      </c>
      <c r="IK253">
        <v>0</v>
      </c>
    </row>
    <row r="254" spans="1:245" x14ac:dyDescent="0.2">
      <c r="A254">
        <v>18</v>
      </c>
      <c r="B254">
        <v>1</v>
      </c>
      <c r="C254">
        <v>407</v>
      </c>
      <c r="E254" t="s">
        <v>550</v>
      </c>
      <c r="F254" t="s">
        <v>551</v>
      </c>
      <c r="G254" t="s">
        <v>552</v>
      </c>
      <c r="H254" t="s">
        <v>73</v>
      </c>
      <c r="I254">
        <f>I253*J254</f>
        <v>2.52</v>
      </c>
      <c r="J254">
        <v>100</v>
      </c>
      <c r="O254">
        <f t="shared" si="211"/>
        <v>1495.81</v>
      </c>
      <c r="P254">
        <f t="shared" si="212"/>
        <v>1495.81</v>
      </c>
      <c r="Q254">
        <f t="shared" si="213"/>
        <v>0</v>
      </c>
      <c r="R254">
        <f t="shared" si="214"/>
        <v>0</v>
      </c>
      <c r="S254">
        <f t="shared" si="215"/>
        <v>0</v>
      </c>
      <c r="T254">
        <f t="shared" si="216"/>
        <v>0</v>
      </c>
      <c r="U254">
        <f t="shared" si="217"/>
        <v>0</v>
      </c>
      <c r="V254">
        <f t="shared" si="218"/>
        <v>0</v>
      </c>
      <c r="W254">
        <f t="shared" si="219"/>
        <v>0</v>
      </c>
      <c r="X254">
        <f t="shared" si="220"/>
        <v>0</v>
      </c>
      <c r="Y254">
        <f t="shared" si="221"/>
        <v>0</v>
      </c>
      <c r="AA254">
        <v>39083528</v>
      </c>
      <c r="AB254">
        <f t="shared" si="222"/>
        <v>90.9</v>
      </c>
      <c r="AC254">
        <f t="shared" si="223"/>
        <v>90.9</v>
      </c>
      <c r="AD254">
        <f>ROUND((((ET254)-(EU254))+AE254),2)</f>
        <v>0</v>
      </c>
      <c r="AE254">
        <f>ROUND((EU254),2)</f>
        <v>0</v>
      </c>
      <c r="AF254">
        <f>ROUND((EV254),2)</f>
        <v>0</v>
      </c>
      <c r="AG254">
        <f t="shared" si="224"/>
        <v>0</v>
      </c>
      <c r="AH254">
        <f>(EW254)</f>
        <v>0</v>
      </c>
      <c r="AI254">
        <f>(EX254)</f>
        <v>0</v>
      </c>
      <c r="AJ254">
        <f t="shared" si="225"/>
        <v>0</v>
      </c>
      <c r="AK254">
        <v>90.9</v>
      </c>
      <c r="AL254">
        <v>90.9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81</v>
      </c>
      <c r="AU254">
        <v>72</v>
      </c>
      <c r="AV254">
        <v>1</v>
      </c>
      <c r="AW254">
        <v>1</v>
      </c>
      <c r="AZ254">
        <v>6.53</v>
      </c>
      <c r="BA254">
        <v>1</v>
      </c>
      <c r="BB254">
        <v>1</v>
      </c>
      <c r="BC254">
        <v>6.53</v>
      </c>
      <c r="BD254" t="s">
        <v>3</v>
      </c>
      <c r="BE254" t="s">
        <v>3</v>
      </c>
      <c r="BF254" t="s">
        <v>3</v>
      </c>
      <c r="BG254" t="s">
        <v>3</v>
      </c>
      <c r="BH254">
        <v>3</v>
      </c>
      <c r="BI254">
        <v>1</v>
      </c>
      <c r="BJ254" t="s">
        <v>553</v>
      </c>
      <c r="BM254">
        <v>9001</v>
      </c>
      <c r="BN254">
        <v>0</v>
      </c>
      <c r="BO254" t="s">
        <v>3</v>
      </c>
      <c r="BP254">
        <v>0</v>
      </c>
      <c r="BQ254">
        <v>2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90</v>
      </c>
      <c r="CA254">
        <v>85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26"/>
        <v>1495.81</v>
      </c>
      <c r="CQ254">
        <f t="shared" si="227"/>
        <v>593.57700000000011</v>
      </c>
      <c r="CR254">
        <f t="shared" si="228"/>
        <v>0</v>
      </c>
      <c r="CS254">
        <f t="shared" si="229"/>
        <v>0</v>
      </c>
      <c r="CT254">
        <f t="shared" si="230"/>
        <v>0</v>
      </c>
      <c r="CU254">
        <f t="shared" si="231"/>
        <v>0</v>
      </c>
      <c r="CV254">
        <f t="shared" si="232"/>
        <v>0</v>
      </c>
      <c r="CW254">
        <f t="shared" si="233"/>
        <v>0</v>
      </c>
      <c r="CX254">
        <f t="shared" si="234"/>
        <v>0</v>
      </c>
      <c r="CY254">
        <f t="shared" si="235"/>
        <v>0</v>
      </c>
      <c r="CZ254">
        <f t="shared" si="236"/>
        <v>0</v>
      </c>
      <c r="DC254" t="s">
        <v>3</v>
      </c>
      <c r="DD254" t="s">
        <v>3</v>
      </c>
      <c r="DE254" t="s">
        <v>3</v>
      </c>
      <c r="DF254" t="s">
        <v>3</v>
      </c>
      <c r="DG254" t="s">
        <v>3</v>
      </c>
      <c r="DH254" t="s">
        <v>3</v>
      </c>
      <c r="DI254" t="s">
        <v>3</v>
      </c>
      <c r="DJ254" t="s">
        <v>3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1005</v>
      </c>
      <c r="DV254" t="s">
        <v>73</v>
      </c>
      <c r="DW254" t="s">
        <v>73</v>
      </c>
      <c r="DX254">
        <v>1</v>
      </c>
      <c r="EE254">
        <v>39174502</v>
      </c>
      <c r="EF254">
        <v>2</v>
      </c>
      <c r="EG254" t="s">
        <v>18</v>
      </c>
      <c r="EH254">
        <v>0</v>
      </c>
      <c r="EI254" t="s">
        <v>3</v>
      </c>
      <c r="EJ254">
        <v>1</v>
      </c>
      <c r="EK254">
        <v>9001</v>
      </c>
      <c r="EL254" t="s">
        <v>104</v>
      </c>
      <c r="EM254" t="s">
        <v>105</v>
      </c>
      <c r="EO254" t="s">
        <v>3</v>
      </c>
      <c r="EQ254">
        <v>0</v>
      </c>
      <c r="ER254">
        <v>90.9</v>
      </c>
      <c r="ES254">
        <v>90.9</v>
      </c>
      <c r="ET254">
        <v>0</v>
      </c>
      <c r="EU254">
        <v>0</v>
      </c>
      <c r="EV254">
        <v>0</v>
      </c>
      <c r="EW254">
        <v>0</v>
      </c>
      <c r="EX254">
        <v>0</v>
      </c>
      <c r="FQ254">
        <v>0</v>
      </c>
      <c r="FR254">
        <f t="shared" si="237"/>
        <v>0</v>
      </c>
      <c r="FS254">
        <v>0</v>
      </c>
      <c r="FT254" t="s">
        <v>21</v>
      </c>
      <c r="FU254" t="s">
        <v>22</v>
      </c>
      <c r="FX254">
        <v>81</v>
      </c>
      <c r="FY254">
        <v>72.25</v>
      </c>
      <c r="GA254" t="s">
        <v>3</v>
      </c>
      <c r="GD254">
        <v>0</v>
      </c>
      <c r="GF254">
        <v>1069102925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38"/>
        <v>0</v>
      </c>
      <c r="GM254">
        <f t="shared" si="239"/>
        <v>1495.81</v>
      </c>
      <c r="GN254">
        <f t="shared" si="240"/>
        <v>1495.81</v>
      </c>
      <c r="GO254">
        <f t="shared" si="241"/>
        <v>0</v>
      </c>
      <c r="GP254">
        <f t="shared" si="242"/>
        <v>0</v>
      </c>
      <c r="GR254">
        <v>0</v>
      </c>
      <c r="GS254">
        <v>3</v>
      </c>
      <c r="GT254">
        <v>0</v>
      </c>
      <c r="GU254" t="s">
        <v>3</v>
      </c>
      <c r="GV254">
        <f t="shared" si="243"/>
        <v>0</v>
      </c>
      <c r="GW254">
        <v>1</v>
      </c>
      <c r="GX254">
        <f t="shared" si="244"/>
        <v>0</v>
      </c>
      <c r="HA254">
        <v>0</v>
      </c>
      <c r="HB254">
        <v>0</v>
      </c>
      <c r="IK254">
        <v>0</v>
      </c>
    </row>
    <row r="255" spans="1:245" x14ac:dyDescent="0.2">
      <c r="A255">
        <v>17</v>
      </c>
      <c r="B255">
        <v>1</v>
      </c>
      <c r="C255">
        <f>ROW(SmtRes!A413)</f>
        <v>413</v>
      </c>
      <c r="D255">
        <f>ROW(EtalonRes!A437)</f>
        <v>437</v>
      </c>
      <c r="E255" t="s">
        <v>554</v>
      </c>
      <c r="F255" t="s">
        <v>408</v>
      </c>
      <c r="G255" t="s">
        <v>409</v>
      </c>
      <c r="H255" t="s">
        <v>30</v>
      </c>
      <c r="I255">
        <v>0.62</v>
      </c>
      <c r="J255">
        <v>0</v>
      </c>
      <c r="O255">
        <f t="shared" si="211"/>
        <v>514.16999999999996</v>
      </c>
      <c r="P255">
        <f t="shared" si="212"/>
        <v>17.37</v>
      </c>
      <c r="Q255">
        <f t="shared" si="213"/>
        <v>225.26</v>
      </c>
      <c r="R255">
        <f t="shared" si="214"/>
        <v>0</v>
      </c>
      <c r="S255">
        <f t="shared" si="215"/>
        <v>271.54000000000002</v>
      </c>
      <c r="T255">
        <f t="shared" si="216"/>
        <v>0</v>
      </c>
      <c r="U255">
        <f t="shared" si="217"/>
        <v>3.5721299999999991</v>
      </c>
      <c r="V255">
        <f t="shared" si="218"/>
        <v>0</v>
      </c>
      <c r="W255">
        <f t="shared" si="219"/>
        <v>0</v>
      </c>
      <c r="X255">
        <f t="shared" si="220"/>
        <v>312.27</v>
      </c>
      <c r="Y255">
        <f t="shared" si="221"/>
        <v>192.79</v>
      </c>
      <c r="AA255">
        <v>39083528</v>
      </c>
      <c r="AB255">
        <f t="shared" si="222"/>
        <v>127</v>
      </c>
      <c r="AC255">
        <f t="shared" si="223"/>
        <v>4.29</v>
      </c>
      <c r="AD255">
        <f>ROUND(((((ET255*1.25))-((EU255*1.25)))+AE255),2)</f>
        <v>55.64</v>
      </c>
      <c r="AE255">
        <f>ROUND(((EU255*1.25)),2)</f>
        <v>0</v>
      </c>
      <c r="AF255">
        <f>ROUND(((EV255*1.15)),2)</f>
        <v>67.069999999999993</v>
      </c>
      <c r="AG255">
        <f t="shared" si="224"/>
        <v>0</v>
      </c>
      <c r="AH255">
        <f>((EW255*1.15))</f>
        <v>5.761499999999999</v>
      </c>
      <c r="AI255">
        <f>((EX255*1.25))</f>
        <v>0</v>
      </c>
      <c r="AJ255">
        <f t="shared" si="225"/>
        <v>0</v>
      </c>
      <c r="AK255">
        <v>107.12</v>
      </c>
      <c r="AL255">
        <v>4.29</v>
      </c>
      <c r="AM255">
        <v>44.51</v>
      </c>
      <c r="AN255">
        <v>0</v>
      </c>
      <c r="AO255">
        <v>58.32</v>
      </c>
      <c r="AP255">
        <v>0</v>
      </c>
      <c r="AQ255">
        <v>5.01</v>
      </c>
      <c r="AR255">
        <v>0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6.53</v>
      </c>
      <c r="BA255">
        <v>6.53</v>
      </c>
      <c r="BB255">
        <v>6.53</v>
      </c>
      <c r="BC255">
        <v>6.53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410</v>
      </c>
      <c r="BM255">
        <v>16001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6.53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1353</v>
      </c>
      <c r="CO255">
        <v>0</v>
      </c>
      <c r="CP255">
        <f t="shared" si="226"/>
        <v>514.17000000000007</v>
      </c>
      <c r="CQ255">
        <f t="shared" si="227"/>
        <v>28.0137</v>
      </c>
      <c r="CR255">
        <f t="shared" si="228"/>
        <v>363.32920000000001</v>
      </c>
      <c r="CS255">
        <f t="shared" si="229"/>
        <v>0</v>
      </c>
      <c r="CT255">
        <f t="shared" si="230"/>
        <v>437.96709999999996</v>
      </c>
      <c r="CU255">
        <f t="shared" si="231"/>
        <v>0</v>
      </c>
      <c r="CV255">
        <f t="shared" si="232"/>
        <v>5.761499999999999</v>
      </c>
      <c r="CW255">
        <f t="shared" si="233"/>
        <v>0</v>
      </c>
      <c r="CX255">
        <f t="shared" si="234"/>
        <v>0</v>
      </c>
      <c r="CY255">
        <f t="shared" si="235"/>
        <v>312.27100000000002</v>
      </c>
      <c r="CZ255">
        <f t="shared" si="236"/>
        <v>192.79339999999999</v>
      </c>
      <c r="DC255" t="s">
        <v>3</v>
      </c>
      <c r="DD255" t="s">
        <v>3</v>
      </c>
      <c r="DE255" t="s">
        <v>75</v>
      </c>
      <c r="DF255" t="s">
        <v>75</v>
      </c>
      <c r="DG255" t="s">
        <v>76</v>
      </c>
      <c r="DH255" t="s">
        <v>3</v>
      </c>
      <c r="DI255" t="s">
        <v>76</v>
      </c>
      <c r="DJ255" t="s">
        <v>75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1003</v>
      </c>
      <c r="DV255" t="s">
        <v>30</v>
      </c>
      <c r="DW255" t="s">
        <v>30</v>
      </c>
      <c r="DX255">
        <v>100</v>
      </c>
      <c r="EE255">
        <v>39174530</v>
      </c>
      <c r="EF255">
        <v>2</v>
      </c>
      <c r="EG255" t="s">
        <v>18</v>
      </c>
      <c r="EH255">
        <v>0</v>
      </c>
      <c r="EI255" t="s">
        <v>3</v>
      </c>
      <c r="EJ255">
        <v>1</v>
      </c>
      <c r="EK255">
        <v>16001</v>
      </c>
      <c r="EL255" t="s">
        <v>323</v>
      </c>
      <c r="EM255" t="s">
        <v>324</v>
      </c>
      <c r="EO255" t="s">
        <v>79</v>
      </c>
      <c r="EQ255">
        <v>0</v>
      </c>
      <c r="ER255">
        <v>107.12</v>
      </c>
      <c r="ES255">
        <v>4.29</v>
      </c>
      <c r="ET255">
        <v>44.51</v>
      </c>
      <c r="EU255">
        <v>0</v>
      </c>
      <c r="EV255">
        <v>58.32</v>
      </c>
      <c r="EW255">
        <v>5.01</v>
      </c>
      <c r="EX255">
        <v>0</v>
      </c>
      <c r="EY255">
        <v>0</v>
      </c>
      <c r="FQ255">
        <v>0</v>
      </c>
      <c r="FR255">
        <f t="shared" si="237"/>
        <v>0</v>
      </c>
      <c r="FS255">
        <v>0</v>
      </c>
      <c r="FT255" t="s">
        <v>21</v>
      </c>
      <c r="FU255" t="s">
        <v>22</v>
      </c>
      <c r="FX255">
        <v>115.2</v>
      </c>
      <c r="FY255">
        <v>70.55</v>
      </c>
      <c r="GA255" t="s">
        <v>3</v>
      </c>
      <c r="GD255">
        <v>0</v>
      </c>
      <c r="GF255">
        <v>1667606600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38"/>
        <v>0</v>
      </c>
      <c r="GM255">
        <f t="shared" si="239"/>
        <v>1019.23</v>
      </c>
      <c r="GN255">
        <f t="shared" si="240"/>
        <v>1019.23</v>
      </c>
      <c r="GO255">
        <f t="shared" si="241"/>
        <v>0</v>
      </c>
      <c r="GP255">
        <f t="shared" si="242"/>
        <v>0</v>
      </c>
      <c r="GR255">
        <v>0</v>
      </c>
      <c r="GS255">
        <v>3</v>
      </c>
      <c r="GT255">
        <v>0</v>
      </c>
      <c r="GU255" t="s">
        <v>3</v>
      </c>
      <c r="GV255">
        <f t="shared" si="243"/>
        <v>0</v>
      </c>
      <c r="GW255">
        <v>1</v>
      </c>
      <c r="GX255">
        <f t="shared" si="244"/>
        <v>0</v>
      </c>
      <c r="HA255">
        <v>0</v>
      </c>
      <c r="HB255">
        <v>0</v>
      </c>
      <c r="IK255">
        <v>0</v>
      </c>
    </row>
    <row r="257" spans="1:206" x14ac:dyDescent="0.2">
      <c r="A257" s="2">
        <v>51</v>
      </c>
      <c r="B257" s="2">
        <f>B237</f>
        <v>1</v>
      </c>
      <c r="C257" s="2">
        <f>A237</f>
        <v>4</v>
      </c>
      <c r="D257" s="2">
        <f>ROW(A237)</f>
        <v>237</v>
      </c>
      <c r="E257" s="2"/>
      <c r="F257" s="2" t="str">
        <f>IF(F237&lt;&gt;"",F237,"")</f>
        <v>Новый раздел</v>
      </c>
      <c r="G257" s="2" t="str">
        <f>IF(G237&lt;&gt;"",G237,"")</f>
        <v>4 Отопление</v>
      </c>
      <c r="H257" s="2">
        <v>0</v>
      </c>
      <c r="I257" s="2"/>
      <c r="J257" s="2"/>
      <c r="K257" s="2"/>
      <c r="L257" s="2"/>
      <c r="M257" s="2"/>
      <c r="N257" s="2"/>
      <c r="O257" s="2">
        <f t="shared" ref="O257:T257" si="247">ROUND(AB257,2)</f>
        <v>65286.09</v>
      </c>
      <c r="P257" s="2">
        <f t="shared" si="247"/>
        <v>58551.7</v>
      </c>
      <c r="Q257" s="2">
        <f t="shared" si="247"/>
        <v>1016.39</v>
      </c>
      <c r="R257" s="2">
        <f t="shared" si="247"/>
        <v>81.55</v>
      </c>
      <c r="S257" s="2">
        <f t="shared" si="247"/>
        <v>5718</v>
      </c>
      <c r="T257" s="2">
        <f t="shared" si="247"/>
        <v>0</v>
      </c>
      <c r="U257" s="2">
        <f>AH257</f>
        <v>96.229049399999994</v>
      </c>
      <c r="V257" s="2">
        <f>AI257</f>
        <v>1.021185</v>
      </c>
      <c r="W257" s="2">
        <f>ROUND(AJ257,2)</f>
        <v>0</v>
      </c>
      <c r="X257" s="2">
        <f>ROUND(AK257,2)</f>
        <v>5800.16</v>
      </c>
      <c r="Y257" s="2">
        <f>ROUND(AL257,2)</f>
        <v>3705.54</v>
      </c>
      <c r="Z257" s="2"/>
      <c r="AA257" s="2"/>
      <c r="AB257" s="2">
        <f>ROUND(SUMIF(AA241:AA255,"=39083528",O241:O255),2)</f>
        <v>65286.09</v>
      </c>
      <c r="AC257" s="2">
        <f>ROUND(SUMIF(AA241:AA255,"=39083528",P241:P255),2)</f>
        <v>58551.7</v>
      </c>
      <c r="AD257" s="2">
        <f>ROUND(SUMIF(AA241:AA255,"=39083528",Q241:Q255),2)</f>
        <v>1016.39</v>
      </c>
      <c r="AE257" s="2">
        <f>ROUND(SUMIF(AA241:AA255,"=39083528",R241:R255),2)</f>
        <v>81.55</v>
      </c>
      <c r="AF257" s="2">
        <f>ROUND(SUMIF(AA241:AA255,"=39083528",S241:S255),2)</f>
        <v>5718</v>
      </c>
      <c r="AG257" s="2">
        <f>ROUND(SUMIF(AA241:AA255,"=39083528",T241:T255),2)</f>
        <v>0</v>
      </c>
      <c r="AH257" s="2">
        <f>SUMIF(AA241:AA255,"=39083528",U241:U255)</f>
        <v>96.229049399999994</v>
      </c>
      <c r="AI257" s="2">
        <f>SUMIF(AA241:AA255,"=39083528",V241:V255)</f>
        <v>1.021185</v>
      </c>
      <c r="AJ257" s="2">
        <f>ROUND(SUMIF(AA241:AA255,"=39083528",W241:W255),2)</f>
        <v>0</v>
      </c>
      <c r="AK257" s="2">
        <f>ROUND(SUMIF(AA241:AA255,"=39083528",X241:X255),2)</f>
        <v>5800.16</v>
      </c>
      <c r="AL257" s="2">
        <f>ROUND(SUMIF(AA241:AA255,"=39083528",Y241:Y255),2)</f>
        <v>3705.54</v>
      </c>
      <c r="AM257" s="2"/>
      <c r="AN257" s="2"/>
      <c r="AO257" s="2">
        <f t="shared" ref="AO257:BC257" si="248">ROUND(BX257,2)</f>
        <v>0</v>
      </c>
      <c r="AP257" s="2">
        <f t="shared" si="248"/>
        <v>0</v>
      </c>
      <c r="AQ257" s="2">
        <f t="shared" si="248"/>
        <v>0</v>
      </c>
      <c r="AR257" s="2">
        <f t="shared" si="248"/>
        <v>74791.789999999994</v>
      </c>
      <c r="AS257" s="2">
        <f t="shared" si="248"/>
        <v>74791.789999999994</v>
      </c>
      <c r="AT257" s="2">
        <f t="shared" si="248"/>
        <v>0</v>
      </c>
      <c r="AU257" s="2">
        <f t="shared" si="248"/>
        <v>0</v>
      </c>
      <c r="AV257" s="2">
        <f t="shared" si="248"/>
        <v>58551.7</v>
      </c>
      <c r="AW257" s="2">
        <f t="shared" si="248"/>
        <v>58551.7</v>
      </c>
      <c r="AX257" s="2">
        <f t="shared" si="248"/>
        <v>0</v>
      </c>
      <c r="AY257" s="2">
        <f t="shared" si="248"/>
        <v>58551.7</v>
      </c>
      <c r="AZ257" s="2">
        <f t="shared" si="248"/>
        <v>0</v>
      </c>
      <c r="BA257" s="2">
        <f t="shared" si="248"/>
        <v>0</v>
      </c>
      <c r="BB257" s="2">
        <f t="shared" si="248"/>
        <v>0</v>
      </c>
      <c r="BC257" s="2">
        <f t="shared" si="248"/>
        <v>0</v>
      </c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>
        <f>ROUND(SUMIF(AA241:AA255,"=39083528",FQ241:FQ255),2)</f>
        <v>0</v>
      </c>
      <c r="BY257" s="2">
        <f>ROUND(SUMIF(AA241:AA255,"=39083528",FR241:FR255),2)</f>
        <v>0</v>
      </c>
      <c r="BZ257" s="2">
        <f>ROUND(SUMIF(AA241:AA255,"=39083528",GL241:GL255),2)</f>
        <v>0</v>
      </c>
      <c r="CA257" s="2">
        <f>ROUND(SUMIF(AA241:AA255,"=39083528",GM241:GM255),2)</f>
        <v>74791.789999999994</v>
      </c>
      <c r="CB257" s="2">
        <f>ROUND(SUMIF(AA241:AA255,"=39083528",GN241:GN255),2)</f>
        <v>74791.789999999994</v>
      </c>
      <c r="CC257" s="2">
        <f>ROUND(SUMIF(AA241:AA255,"=39083528",GO241:GO255),2)</f>
        <v>0</v>
      </c>
      <c r="CD257" s="2">
        <f>ROUND(SUMIF(AA241:AA255,"=39083528",GP241:GP255),2)</f>
        <v>0</v>
      </c>
      <c r="CE257" s="2">
        <f>AC257-BX257</f>
        <v>58551.7</v>
      </c>
      <c r="CF257" s="2">
        <f>AC257-BY257</f>
        <v>58551.7</v>
      </c>
      <c r="CG257" s="2">
        <f>BX257-BZ257</f>
        <v>0</v>
      </c>
      <c r="CH257" s="2">
        <f>AC257-BX257-BY257+BZ257</f>
        <v>58551.7</v>
      </c>
      <c r="CI257" s="2">
        <f>BY257-BZ257</f>
        <v>0</v>
      </c>
      <c r="CJ257" s="2">
        <f>ROUND(SUMIF(AA241:AA255,"=39083528",GX241:GX255),2)</f>
        <v>0</v>
      </c>
      <c r="CK257" s="2">
        <f>ROUND(SUMIF(AA241:AA255,"=39083528",GY241:GY255),2)</f>
        <v>0</v>
      </c>
      <c r="CL257" s="2">
        <f>ROUND(SUMIF(AA241:AA255,"=39083528",GZ241:GZ255),2)</f>
        <v>0</v>
      </c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>
        <v>0</v>
      </c>
    </row>
    <row r="259" spans="1:206" x14ac:dyDescent="0.2">
      <c r="A259" s="4">
        <v>50</v>
      </c>
      <c r="B259" s="4">
        <v>0</v>
      </c>
      <c r="C259" s="4">
        <v>0</v>
      </c>
      <c r="D259" s="4">
        <v>1</v>
      </c>
      <c r="E259" s="4">
        <v>201</v>
      </c>
      <c r="F259" s="4">
        <f>ROUND(Source!O257,O259)</f>
        <v>65286.09</v>
      </c>
      <c r="G259" s="4" t="s">
        <v>251</v>
      </c>
      <c r="H259" s="4" t="s">
        <v>252</v>
      </c>
      <c r="I259" s="4"/>
      <c r="J259" s="4"/>
      <c r="K259" s="4">
        <v>201</v>
      </c>
      <c r="L259" s="4">
        <v>1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06" x14ac:dyDescent="0.2">
      <c r="A260" s="4">
        <v>50</v>
      </c>
      <c r="B260" s="4">
        <v>0</v>
      </c>
      <c r="C260" s="4">
        <v>0</v>
      </c>
      <c r="D260" s="4">
        <v>1</v>
      </c>
      <c r="E260" s="4">
        <v>202</v>
      </c>
      <c r="F260" s="4">
        <f>ROUND(Source!P257,O260)</f>
        <v>58551.7</v>
      </c>
      <c r="G260" s="4" t="s">
        <v>253</v>
      </c>
      <c r="H260" s="4" t="s">
        <v>254</v>
      </c>
      <c r="I260" s="4"/>
      <c r="J260" s="4"/>
      <c r="K260" s="4">
        <v>202</v>
      </c>
      <c r="L260" s="4">
        <v>2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06" x14ac:dyDescent="0.2">
      <c r="A261" s="4">
        <v>50</v>
      </c>
      <c r="B261" s="4">
        <v>0</v>
      </c>
      <c r="C261" s="4">
        <v>0</v>
      </c>
      <c r="D261" s="4">
        <v>1</v>
      </c>
      <c r="E261" s="4">
        <v>222</v>
      </c>
      <c r="F261" s="4">
        <f>ROUND(Source!AO257,O261)</f>
        <v>0</v>
      </c>
      <c r="G261" s="4" t="s">
        <v>255</v>
      </c>
      <c r="H261" s="4" t="s">
        <v>256</v>
      </c>
      <c r="I261" s="4"/>
      <c r="J261" s="4"/>
      <c r="K261" s="4">
        <v>222</v>
      </c>
      <c r="L261" s="4">
        <v>3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06" x14ac:dyDescent="0.2">
      <c r="A262" s="4">
        <v>50</v>
      </c>
      <c r="B262" s="4">
        <v>0</v>
      </c>
      <c r="C262" s="4">
        <v>0</v>
      </c>
      <c r="D262" s="4">
        <v>1</v>
      </c>
      <c r="E262" s="4">
        <v>225</v>
      </c>
      <c r="F262" s="4">
        <f>ROUND(Source!AV257,O262)</f>
        <v>58551.7</v>
      </c>
      <c r="G262" s="4" t="s">
        <v>257</v>
      </c>
      <c r="H262" s="4" t="s">
        <v>258</v>
      </c>
      <c r="I262" s="4"/>
      <c r="J262" s="4"/>
      <c r="K262" s="4">
        <v>225</v>
      </c>
      <c r="L262" s="4">
        <v>4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06" x14ac:dyDescent="0.2">
      <c r="A263" s="4">
        <v>50</v>
      </c>
      <c r="B263" s="4">
        <v>0</v>
      </c>
      <c r="C263" s="4">
        <v>0</v>
      </c>
      <c r="D263" s="4">
        <v>1</v>
      </c>
      <c r="E263" s="4">
        <v>226</v>
      </c>
      <c r="F263" s="4">
        <f>ROUND(Source!AW257,O263)</f>
        <v>58551.7</v>
      </c>
      <c r="G263" s="4" t="s">
        <v>259</v>
      </c>
      <c r="H263" s="4" t="s">
        <v>260</v>
      </c>
      <c r="I263" s="4"/>
      <c r="J263" s="4"/>
      <c r="K263" s="4">
        <v>226</v>
      </c>
      <c r="L263" s="4">
        <v>5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06" x14ac:dyDescent="0.2">
      <c r="A264" s="4">
        <v>50</v>
      </c>
      <c r="B264" s="4">
        <v>0</v>
      </c>
      <c r="C264" s="4">
        <v>0</v>
      </c>
      <c r="D264" s="4">
        <v>1</v>
      </c>
      <c r="E264" s="4">
        <v>227</v>
      </c>
      <c r="F264" s="4">
        <f>ROUND(Source!AX257,O264)</f>
        <v>0</v>
      </c>
      <c r="G264" s="4" t="s">
        <v>261</v>
      </c>
      <c r="H264" s="4" t="s">
        <v>262</v>
      </c>
      <c r="I264" s="4"/>
      <c r="J264" s="4"/>
      <c r="K264" s="4">
        <v>227</v>
      </c>
      <c r="L264" s="4">
        <v>6</v>
      </c>
      <c r="M264" s="4">
        <v>3</v>
      </c>
      <c r="N264" s="4" t="s">
        <v>3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06" x14ac:dyDescent="0.2">
      <c r="A265" s="4">
        <v>50</v>
      </c>
      <c r="B265" s="4">
        <v>0</v>
      </c>
      <c r="C265" s="4">
        <v>0</v>
      </c>
      <c r="D265" s="4">
        <v>1</v>
      </c>
      <c r="E265" s="4">
        <v>228</v>
      </c>
      <c r="F265" s="4">
        <f>ROUND(Source!AY257,O265)</f>
        <v>58551.7</v>
      </c>
      <c r="G265" s="4" t="s">
        <v>263</v>
      </c>
      <c r="H265" s="4" t="s">
        <v>264</v>
      </c>
      <c r="I265" s="4"/>
      <c r="J265" s="4"/>
      <c r="K265" s="4">
        <v>228</v>
      </c>
      <c r="L265" s="4">
        <v>7</v>
      </c>
      <c r="M265" s="4">
        <v>3</v>
      </c>
      <c r="N265" s="4" t="s">
        <v>3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06" x14ac:dyDescent="0.2">
      <c r="A266" s="4">
        <v>50</v>
      </c>
      <c r="B266" s="4">
        <v>0</v>
      </c>
      <c r="C266" s="4">
        <v>0</v>
      </c>
      <c r="D266" s="4">
        <v>1</v>
      </c>
      <c r="E266" s="4">
        <v>216</v>
      </c>
      <c r="F266" s="4">
        <f>ROUND(Source!AP257,O266)</f>
        <v>0</v>
      </c>
      <c r="G266" s="4" t="s">
        <v>265</v>
      </c>
      <c r="H266" s="4" t="s">
        <v>266</v>
      </c>
      <c r="I266" s="4"/>
      <c r="J266" s="4"/>
      <c r="K266" s="4">
        <v>216</v>
      </c>
      <c r="L266" s="4">
        <v>8</v>
      </c>
      <c r="M266" s="4">
        <v>3</v>
      </c>
      <c r="N266" s="4" t="s">
        <v>3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06" x14ac:dyDescent="0.2">
      <c r="A267" s="4">
        <v>50</v>
      </c>
      <c r="B267" s="4">
        <v>0</v>
      </c>
      <c r="C267" s="4">
        <v>0</v>
      </c>
      <c r="D267" s="4">
        <v>1</v>
      </c>
      <c r="E267" s="4">
        <v>223</v>
      </c>
      <c r="F267" s="4">
        <f>ROUND(Source!AQ257,O267)</f>
        <v>0</v>
      </c>
      <c r="G267" s="4" t="s">
        <v>267</v>
      </c>
      <c r="H267" s="4" t="s">
        <v>268</v>
      </c>
      <c r="I267" s="4"/>
      <c r="J267" s="4"/>
      <c r="K267" s="4">
        <v>223</v>
      </c>
      <c r="L267" s="4">
        <v>9</v>
      </c>
      <c r="M267" s="4">
        <v>3</v>
      </c>
      <c r="N267" s="4" t="s">
        <v>3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06" x14ac:dyDescent="0.2">
      <c r="A268" s="4">
        <v>50</v>
      </c>
      <c r="B268" s="4">
        <v>0</v>
      </c>
      <c r="C268" s="4">
        <v>0</v>
      </c>
      <c r="D268" s="4">
        <v>1</v>
      </c>
      <c r="E268" s="4">
        <v>229</v>
      </c>
      <c r="F268" s="4">
        <f>ROUND(Source!AZ257,O268)</f>
        <v>0</v>
      </c>
      <c r="G268" s="4" t="s">
        <v>269</v>
      </c>
      <c r="H268" s="4" t="s">
        <v>270</v>
      </c>
      <c r="I268" s="4"/>
      <c r="J268" s="4"/>
      <c r="K268" s="4">
        <v>229</v>
      </c>
      <c r="L268" s="4">
        <v>10</v>
      </c>
      <c r="M268" s="4">
        <v>3</v>
      </c>
      <c r="N268" s="4" t="s">
        <v>3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06" x14ac:dyDescent="0.2">
      <c r="A269" s="4">
        <v>50</v>
      </c>
      <c r="B269" s="4">
        <v>0</v>
      </c>
      <c r="C269" s="4">
        <v>0</v>
      </c>
      <c r="D269" s="4">
        <v>1</v>
      </c>
      <c r="E269" s="4">
        <v>203</v>
      </c>
      <c r="F269" s="4">
        <f>ROUND(Source!Q257,O269)</f>
        <v>1016.39</v>
      </c>
      <c r="G269" s="4" t="s">
        <v>271</v>
      </c>
      <c r="H269" s="4" t="s">
        <v>272</v>
      </c>
      <c r="I269" s="4"/>
      <c r="J269" s="4"/>
      <c r="K269" s="4">
        <v>203</v>
      </c>
      <c r="L269" s="4">
        <v>11</v>
      </c>
      <c r="M269" s="4">
        <v>3</v>
      </c>
      <c r="N269" s="4" t="s">
        <v>3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06" x14ac:dyDescent="0.2">
      <c r="A270" s="4">
        <v>50</v>
      </c>
      <c r="B270" s="4">
        <v>0</v>
      </c>
      <c r="C270" s="4">
        <v>0</v>
      </c>
      <c r="D270" s="4">
        <v>1</v>
      </c>
      <c r="E270" s="4">
        <v>231</v>
      </c>
      <c r="F270" s="4">
        <f>ROUND(Source!BB257,O270)</f>
        <v>0</v>
      </c>
      <c r="G270" s="4" t="s">
        <v>273</v>
      </c>
      <c r="H270" s="4" t="s">
        <v>274</v>
      </c>
      <c r="I270" s="4"/>
      <c r="J270" s="4"/>
      <c r="K270" s="4">
        <v>231</v>
      </c>
      <c r="L270" s="4">
        <v>12</v>
      </c>
      <c r="M270" s="4">
        <v>3</v>
      </c>
      <c r="N270" s="4" t="s">
        <v>3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06" x14ac:dyDescent="0.2">
      <c r="A271" s="4">
        <v>50</v>
      </c>
      <c r="B271" s="4">
        <v>0</v>
      </c>
      <c r="C271" s="4">
        <v>0</v>
      </c>
      <c r="D271" s="4">
        <v>1</v>
      </c>
      <c r="E271" s="4">
        <v>204</v>
      </c>
      <c r="F271" s="4">
        <f>ROUND(Source!R257,O271)</f>
        <v>81.55</v>
      </c>
      <c r="G271" s="4" t="s">
        <v>275</v>
      </c>
      <c r="H271" s="4" t="s">
        <v>276</v>
      </c>
      <c r="I271" s="4"/>
      <c r="J271" s="4"/>
      <c r="K271" s="4">
        <v>204</v>
      </c>
      <c r="L271" s="4">
        <v>13</v>
      </c>
      <c r="M271" s="4">
        <v>3</v>
      </c>
      <c r="N271" s="4" t="s">
        <v>3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06" x14ac:dyDescent="0.2">
      <c r="A272" s="4">
        <v>50</v>
      </c>
      <c r="B272" s="4">
        <v>0</v>
      </c>
      <c r="C272" s="4">
        <v>0</v>
      </c>
      <c r="D272" s="4">
        <v>1</v>
      </c>
      <c r="E272" s="4">
        <v>205</v>
      </c>
      <c r="F272" s="4">
        <f>ROUND(Source!S257,O272)</f>
        <v>5718</v>
      </c>
      <c r="G272" s="4" t="s">
        <v>277</v>
      </c>
      <c r="H272" s="4" t="s">
        <v>278</v>
      </c>
      <c r="I272" s="4"/>
      <c r="J272" s="4"/>
      <c r="K272" s="4">
        <v>205</v>
      </c>
      <c r="L272" s="4">
        <v>14</v>
      </c>
      <c r="M272" s="4">
        <v>3</v>
      </c>
      <c r="N272" s="4" t="s">
        <v>3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23" x14ac:dyDescent="0.2">
      <c r="A273" s="4">
        <v>50</v>
      </c>
      <c r="B273" s="4">
        <v>0</v>
      </c>
      <c r="C273" s="4">
        <v>0</v>
      </c>
      <c r="D273" s="4">
        <v>1</v>
      </c>
      <c r="E273" s="4">
        <v>232</v>
      </c>
      <c r="F273" s="4">
        <f>ROUND(Source!BC257,O273)</f>
        <v>0</v>
      </c>
      <c r="G273" s="4" t="s">
        <v>279</v>
      </c>
      <c r="H273" s="4" t="s">
        <v>280</v>
      </c>
      <c r="I273" s="4"/>
      <c r="J273" s="4"/>
      <c r="K273" s="4">
        <v>232</v>
      </c>
      <c r="L273" s="4">
        <v>15</v>
      </c>
      <c r="M273" s="4">
        <v>3</v>
      </c>
      <c r="N273" s="4" t="s">
        <v>3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4" spans="1:23" x14ac:dyDescent="0.2">
      <c r="A274" s="4">
        <v>50</v>
      </c>
      <c r="B274" s="4">
        <v>0</v>
      </c>
      <c r="C274" s="4">
        <v>0</v>
      </c>
      <c r="D274" s="4">
        <v>1</v>
      </c>
      <c r="E274" s="4">
        <v>214</v>
      </c>
      <c r="F274" s="4">
        <f>ROUND(Source!AS257,O274)</f>
        <v>74791.789999999994</v>
      </c>
      <c r="G274" s="4" t="s">
        <v>281</v>
      </c>
      <c r="H274" s="4" t="s">
        <v>282</v>
      </c>
      <c r="I274" s="4"/>
      <c r="J274" s="4"/>
      <c r="K274" s="4">
        <v>214</v>
      </c>
      <c r="L274" s="4">
        <v>16</v>
      </c>
      <c r="M274" s="4">
        <v>3</v>
      </c>
      <c r="N274" s="4" t="s">
        <v>3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23" x14ac:dyDescent="0.2">
      <c r="A275" s="4">
        <v>50</v>
      </c>
      <c r="B275" s="4">
        <v>0</v>
      </c>
      <c r="C275" s="4">
        <v>0</v>
      </c>
      <c r="D275" s="4">
        <v>1</v>
      </c>
      <c r="E275" s="4">
        <v>215</v>
      </c>
      <c r="F275" s="4">
        <f>ROUND(Source!AT257,O275)</f>
        <v>0</v>
      </c>
      <c r="G275" s="4" t="s">
        <v>283</v>
      </c>
      <c r="H275" s="4" t="s">
        <v>284</v>
      </c>
      <c r="I275" s="4"/>
      <c r="J275" s="4"/>
      <c r="K275" s="4">
        <v>215</v>
      </c>
      <c r="L275" s="4">
        <v>17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23" x14ac:dyDescent="0.2">
      <c r="A276" s="4">
        <v>50</v>
      </c>
      <c r="B276" s="4">
        <v>0</v>
      </c>
      <c r="C276" s="4">
        <v>0</v>
      </c>
      <c r="D276" s="4">
        <v>1</v>
      </c>
      <c r="E276" s="4">
        <v>217</v>
      </c>
      <c r="F276" s="4">
        <f>ROUND(Source!AU257,O276)</f>
        <v>0</v>
      </c>
      <c r="G276" s="4" t="s">
        <v>285</v>
      </c>
      <c r="H276" s="4" t="s">
        <v>286</v>
      </c>
      <c r="I276" s="4"/>
      <c r="J276" s="4"/>
      <c r="K276" s="4">
        <v>217</v>
      </c>
      <c r="L276" s="4">
        <v>18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3" x14ac:dyDescent="0.2">
      <c r="A277" s="4">
        <v>50</v>
      </c>
      <c r="B277" s="4">
        <v>0</v>
      </c>
      <c r="C277" s="4">
        <v>0</v>
      </c>
      <c r="D277" s="4">
        <v>1</v>
      </c>
      <c r="E277" s="4">
        <v>230</v>
      </c>
      <c r="F277" s="4">
        <f>ROUND(Source!BA257,O277)</f>
        <v>0</v>
      </c>
      <c r="G277" s="4" t="s">
        <v>287</v>
      </c>
      <c r="H277" s="4" t="s">
        <v>288</v>
      </c>
      <c r="I277" s="4"/>
      <c r="J277" s="4"/>
      <c r="K277" s="4">
        <v>230</v>
      </c>
      <c r="L277" s="4">
        <v>19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3" x14ac:dyDescent="0.2">
      <c r="A278" s="4">
        <v>50</v>
      </c>
      <c r="B278" s="4">
        <v>0</v>
      </c>
      <c r="C278" s="4">
        <v>0</v>
      </c>
      <c r="D278" s="4">
        <v>1</v>
      </c>
      <c r="E278" s="4">
        <v>206</v>
      </c>
      <c r="F278" s="4">
        <f>ROUND(Source!T257,O278)</f>
        <v>0</v>
      </c>
      <c r="G278" s="4" t="s">
        <v>289</v>
      </c>
      <c r="H278" s="4" t="s">
        <v>290</v>
      </c>
      <c r="I278" s="4"/>
      <c r="J278" s="4"/>
      <c r="K278" s="4">
        <v>206</v>
      </c>
      <c r="L278" s="4">
        <v>20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3" x14ac:dyDescent="0.2">
      <c r="A279" s="4">
        <v>50</v>
      </c>
      <c r="B279" s="4">
        <v>0</v>
      </c>
      <c r="C279" s="4">
        <v>0</v>
      </c>
      <c r="D279" s="4">
        <v>1</v>
      </c>
      <c r="E279" s="4">
        <v>207</v>
      </c>
      <c r="F279" s="4">
        <f>Source!U257</f>
        <v>96.229049399999994</v>
      </c>
      <c r="G279" s="4" t="s">
        <v>291</v>
      </c>
      <c r="H279" s="4" t="s">
        <v>292</v>
      </c>
      <c r="I279" s="4"/>
      <c r="J279" s="4"/>
      <c r="K279" s="4">
        <v>207</v>
      </c>
      <c r="L279" s="4">
        <v>21</v>
      </c>
      <c r="M279" s="4">
        <v>3</v>
      </c>
      <c r="N279" s="4" t="s">
        <v>3</v>
      </c>
      <c r="O279" s="4">
        <v>-1</v>
      </c>
      <c r="P279" s="4"/>
      <c r="Q279" s="4"/>
      <c r="R279" s="4"/>
      <c r="S279" s="4"/>
      <c r="T279" s="4"/>
      <c r="U279" s="4"/>
      <c r="V279" s="4"/>
      <c r="W279" s="4"/>
    </row>
    <row r="280" spans="1:23" x14ac:dyDescent="0.2">
      <c r="A280" s="4">
        <v>50</v>
      </c>
      <c r="B280" s="4">
        <v>0</v>
      </c>
      <c r="C280" s="4">
        <v>0</v>
      </c>
      <c r="D280" s="4">
        <v>1</v>
      </c>
      <c r="E280" s="4">
        <v>208</v>
      </c>
      <c r="F280" s="4">
        <f>Source!V257</f>
        <v>1.021185</v>
      </c>
      <c r="G280" s="4" t="s">
        <v>293</v>
      </c>
      <c r="H280" s="4" t="s">
        <v>294</v>
      </c>
      <c r="I280" s="4"/>
      <c r="J280" s="4"/>
      <c r="K280" s="4">
        <v>208</v>
      </c>
      <c r="L280" s="4">
        <v>22</v>
      </c>
      <c r="M280" s="4">
        <v>3</v>
      </c>
      <c r="N280" s="4" t="s">
        <v>3</v>
      </c>
      <c r="O280" s="4">
        <v>-1</v>
      </c>
      <c r="P280" s="4"/>
      <c r="Q280" s="4"/>
      <c r="R280" s="4"/>
      <c r="S280" s="4"/>
      <c r="T280" s="4"/>
      <c r="U280" s="4"/>
      <c r="V280" s="4"/>
      <c r="W280" s="4"/>
    </row>
    <row r="281" spans="1:23" x14ac:dyDescent="0.2">
      <c r="A281" s="4">
        <v>50</v>
      </c>
      <c r="B281" s="4">
        <v>0</v>
      </c>
      <c r="C281" s="4">
        <v>0</v>
      </c>
      <c r="D281" s="4">
        <v>1</v>
      </c>
      <c r="E281" s="4">
        <v>209</v>
      </c>
      <c r="F281" s="4">
        <f>ROUND(Source!W257,O281)</f>
        <v>0</v>
      </c>
      <c r="G281" s="4" t="s">
        <v>295</v>
      </c>
      <c r="H281" s="4" t="s">
        <v>296</v>
      </c>
      <c r="I281" s="4"/>
      <c r="J281" s="4"/>
      <c r="K281" s="4">
        <v>209</v>
      </c>
      <c r="L281" s="4">
        <v>23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3" x14ac:dyDescent="0.2">
      <c r="A282" s="4">
        <v>50</v>
      </c>
      <c r="B282" s="4">
        <v>0</v>
      </c>
      <c r="C282" s="4">
        <v>0</v>
      </c>
      <c r="D282" s="4">
        <v>1</v>
      </c>
      <c r="E282" s="4">
        <v>210</v>
      </c>
      <c r="F282" s="4">
        <f>ROUND(Source!X257,O282)</f>
        <v>5800.16</v>
      </c>
      <c r="G282" s="4" t="s">
        <v>297</v>
      </c>
      <c r="H282" s="4" t="s">
        <v>298</v>
      </c>
      <c r="I282" s="4"/>
      <c r="J282" s="4"/>
      <c r="K282" s="4">
        <v>210</v>
      </c>
      <c r="L282" s="4">
        <v>24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3" x14ac:dyDescent="0.2">
      <c r="A283" s="4">
        <v>50</v>
      </c>
      <c r="B283" s="4">
        <v>0</v>
      </c>
      <c r="C283" s="4">
        <v>0</v>
      </c>
      <c r="D283" s="4">
        <v>1</v>
      </c>
      <c r="E283" s="4">
        <v>211</v>
      </c>
      <c r="F283" s="4">
        <f>ROUND(Source!Y257,O283)</f>
        <v>3705.54</v>
      </c>
      <c r="G283" s="4" t="s">
        <v>299</v>
      </c>
      <c r="H283" s="4" t="s">
        <v>300</v>
      </c>
      <c r="I283" s="4"/>
      <c r="J283" s="4"/>
      <c r="K283" s="4">
        <v>211</v>
      </c>
      <c r="L283" s="4">
        <v>25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3" x14ac:dyDescent="0.2">
      <c r="A284" s="4">
        <v>50</v>
      </c>
      <c r="B284" s="4">
        <v>0</v>
      </c>
      <c r="C284" s="4">
        <v>0</v>
      </c>
      <c r="D284" s="4">
        <v>1</v>
      </c>
      <c r="E284" s="4">
        <v>224</v>
      </c>
      <c r="F284" s="4">
        <f>ROUND(Source!AR257,O284)</f>
        <v>74791.789999999994</v>
      </c>
      <c r="G284" s="4" t="s">
        <v>301</v>
      </c>
      <c r="H284" s="4" t="s">
        <v>302</v>
      </c>
      <c r="I284" s="4"/>
      <c r="J284" s="4"/>
      <c r="K284" s="4">
        <v>224</v>
      </c>
      <c r="L284" s="4">
        <v>26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3" x14ac:dyDescent="0.2">
      <c r="A285" s="4">
        <v>50</v>
      </c>
      <c r="B285" s="4">
        <v>1</v>
      </c>
      <c r="C285" s="4">
        <v>0</v>
      </c>
      <c r="D285" s="4">
        <v>2</v>
      </c>
      <c r="E285" s="4">
        <v>0</v>
      </c>
      <c r="F285" s="4">
        <f>ROUND(F284,O285)</f>
        <v>74791.789999999994</v>
      </c>
      <c r="G285" s="4" t="s">
        <v>303</v>
      </c>
      <c r="H285" s="4" t="s">
        <v>304</v>
      </c>
      <c r="I285" s="4"/>
      <c r="J285" s="4"/>
      <c r="K285" s="4">
        <v>212</v>
      </c>
      <c r="L285" s="4">
        <v>27</v>
      </c>
      <c r="M285" s="4">
        <v>0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3" x14ac:dyDescent="0.2">
      <c r="A286" s="4">
        <v>50</v>
      </c>
      <c r="B286" s="4">
        <v>0</v>
      </c>
      <c r="C286" s="4">
        <v>0</v>
      </c>
      <c r="D286" s="4">
        <v>2</v>
      </c>
      <c r="E286" s="4">
        <v>0</v>
      </c>
      <c r="F286" s="4">
        <f>ROUND(F285*0.18,O286)</f>
        <v>13462.52</v>
      </c>
      <c r="G286" s="4" t="s">
        <v>305</v>
      </c>
      <c r="H286" s="4" t="s">
        <v>306</v>
      </c>
      <c r="I286" s="4"/>
      <c r="J286" s="4"/>
      <c r="K286" s="4">
        <v>212</v>
      </c>
      <c r="L286" s="4">
        <v>28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3" x14ac:dyDescent="0.2">
      <c r="A287" s="4">
        <v>50</v>
      </c>
      <c r="B287" s="4">
        <v>0</v>
      </c>
      <c r="C287" s="4">
        <v>0</v>
      </c>
      <c r="D287" s="4">
        <v>2</v>
      </c>
      <c r="E287" s="4">
        <v>213</v>
      </c>
      <c r="F287" s="4">
        <f>ROUND(F285+F286,O287)</f>
        <v>88254.31</v>
      </c>
      <c r="G287" s="4" t="s">
        <v>307</v>
      </c>
      <c r="H287" s="4" t="s">
        <v>301</v>
      </c>
      <c r="I287" s="4"/>
      <c r="J287" s="4"/>
      <c r="K287" s="4">
        <v>212</v>
      </c>
      <c r="L287" s="4">
        <v>29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9" spans="1:245" x14ac:dyDescent="0.2">
      <c r="A289" s="1">
        <v>4</v>
      </c>
      <c r="B289" s="1">
        <v>1</v>
      </c>
      <c r="C289" s="1"/>
      <c r="D289" s="1">
        <f>ROW(A321)</f>
        <v>321</v>
      </c>
      <c r="E289" s="1"/>
      <c r="F289" s="1" t="s">
        <v>308</v>
      </c>
      <c r="G289" s="1" t="s">
        <v>555</v>
      </c>
      <c r="H289" s="1" t="s">
        <v>3</v>
      </c>
      <c r="I289" s="1">
        <v>0</v>
      </c>
      <c r="J289" s="1"/>
      <c r="K289" s="1">
        <v>-1</v>
      </c>
      <c r="L289" s="1"/>
      <c r="M289" s="1"/>
      <c r="N289" s="1"/>
      <c r="O289" s="1"/>
      <c r="P289" s="1"/>
      <c r="Q289" s="1"/>
      <c r="R289" s="1"/>
      <c r="S289" s="1"/>
      <c r="T289" s="1"/>
      <c r="U289" s="1" t="s">
        <v>3</v>
      </c>
      <c r="V289" s="1">
        <v>0</v>
      </c>
      <c r="W289" s="1"/>
      <c r="X289" s="1"/>
      <c r="Y289" s="1"/>
      <c r="Z289" s="1"/>
      <c r="AA289" s="1"/>
      <c r="AB289" s="1" t="s">
        <v>3</v>
      </c>
      <c r="AC289" s="1" t="s">
        <v>3</v>
      </c>
      <c r="AD289" s="1" t="s">
        <v>3</v>
      </c>
      <c r="AE289" s="1" t="s">
        <v>3</v>
      </c>
      <c r="AF289" s="1" t="s">
        <v>3</v>
      </c>
      <c r="AG289" s="1" t="s">
        <v>3</v>
      </c>
      <c r="AH289" s="1"/>
      <c r="AI289" s="1"/>
      <c r="AJ289" s="1"/>
      <c r="AK289" s="1"/>
      <c r="AL289" s="1"/>
      <c r="AM289" s="1"/>
      <c r="AN289" s="1"/>
      <c r="AO289" s="1"/>
      <c r="AP289" s="1" t="s">
        <v>3</v>
      </c>
      <c r="AQ289" s="1" t="s">
        <v>3</v>
      </c>
      <c r="AR289" s="1" t="s">
        <v>3</v>
      </c>
      <c r="AS289" s="1"/>
      <c r="AT289" s="1"/>
      <c r="AU289" s="1"/>
      <c r="AV289" s="1"/>
      <c r="AW289" s="1"/>
      <c r="AX289" s="1"/>
      <c r="AY289" s="1"/>
      <c r="AZ289" s="1" t="s">
        <v>3</v>
      </c>
      <c r="BA289" s="1"/>
      <c r="BB289" s="1" t="s">
        <v>3</v>
      </c>
      <c r="BC289" s="1" t="s">
        <v>3</v>
      </c>
      <c r="BD289" s="1" t="s">
        <v>3</v>
      </c>
      <c r="BE289" s="1" t="s">
        <v>3</v>
      </c>
      <c r="BF289" s="1" t="s">
        <v>3</v>
      </c>
      <c r="BG289" s="1" t="s">
        <v>3</v>
      </c>
      <c r="BH289" s="1" t="s">
        <v>3</v>
      </c>
      <c r="BI289" s="1" t="s">
        <v>3</v>
      </c>
      <c r="BJ289" s="1" t="s">
        <v>3</v>
      </c>
      <c r="BK289" s="1" t="s">
        <v>3</v>
      </c>
      <c r="BL289" s="1" t="s">
        <v>3</v>
      </c>
      <c r="BM289" s="1" t="s">
        <v>3</v>
      </c>
      <c r="BN289" s="1" t="s">
        <v>3</v>
      </c>
      <c r="BO289" s="1" t="s">
        <v>3</v>
      </c>
      <c r="BP289" s="1" t="s">
        <v>3</v>
      </c>
      <c r="BQ289" s="1"/>
      <c r="BR289" s="1"/>
      <c r="BS289" s="1"/>
      <c r="BT289" s="1"/>
      <c r="BU289" s="1"/>
      <c r="BV289" s="1"/>
      <c r="BW289" s="1"/>
      <c r="BX289" s="1">
        <v>0</v>
      </c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>
        <v>0</v>
      </c>
    </row>
    <row r="291" spans="1:245" x14ac:dyDescent="0.2">
      <c r="A291" s="2">
        <v>52</v>
      </c>
      <c r="B291" s="2">
        <f t="shared" ref="B291:G291" si="249">B321</f>
        <v>1</v>
      </c>
      <c r="C291" s="2">
        <f t="shared" si="249"/>
        <v>4</v>
      </c>
      <c r="D291" s="2">
        <f t="shared" si="249"/>
        <v>289</v>
      </c>
      <c r="E291" s="2">
        <f t="shared" si="249"/>
        <v>0</v>
      </c>
      <c r="F291" s="2" t="str">
        <f t="shared" si="249"/>
        <v>Новый раздел</v>
      </c>
      <c r="G291" s="2" t="str">
        <f t="shared" si="249"/>
        <v>5 Вентиляция и кодиционирование</v>
      </c>
      <c r="H291" s="2"/>
      <c r="I291" s="2"/>
      <c r="J291" s="2"/>
      <c r="K291" s="2"/>
      <c r="L291" s="2"/>
      <c r="M291" s="2"/>
      <c r="N291" s="2"/>
      <c r="O291" s="2">
        <f t="shared" ref="O291:AT291" si="250">O321</f>
        <v>54500.27</v>
      </c>
      <c r="P291" s="2">
        <f t="shared" si="250"/>
        <v>47270.36</v>
      </c>
      <c r="Q291" s="2">
        <f t="shared" si="250"/>
        <v>745.43</v>
      </c>
      <c r="R291" s="2">
        <f t="shared" si="250"/>
        <v>86.82</v>
      </c>
      <c r="S291" s="2">
        <f t="shared" si="250"/>
        <v>6484.48</v>
      </c>
      <c r="T291" s="2">
        <f t="shared" si="250"/>
        <v>0</v>
      </c>
      <c r="U291" s="2">
        <f t="shared" si="250"/>
        <v>112.5145</v>
      </c>
      <c r="V291" s="2">
        <f t="shared" si="250"/>
        <v>1.0743</v>
      </c>
      <c r="W291" s="2">
        <f t="shared" si="250"/>
        <v>0</v>
      </c>
      <c r="X291" s="2">
        <f t="shared" si="250"/>
        <v>6633.56</v>
      </c>
      <c r="Y291" s="2">
        <f t="shared" si="250"/>
        <v>4256.55</v>
      </c>
      <c r="Z291" s="2">
        <f t="shared" si="250"/>
        <v>0</v>
      </c>
      <c r="AA291" s="2">
        <f t="shared" si="250"/>
        <v>0</v>
      </c>
      <c r="AB291" s="2">
        <f t="shared" si="250"/>
        <v>54500.27</v>
      </c>
      <c r="AC291" s="2">
        <f t="shared" si="250"/>
        <v>47270.36</v>
      </c>
      <c r="AD291" s="2">
        <f t="shared" si="250"/>
        <v>745.43</v>
      </c>
      <c r="AE291" s="2">
        <f t="shared" si="250"/>
        <v>86.82</v>
      </c>
      <c r="AF291" s="2">
        <f t="shared" si="250"/>
        <v>6484.48</v>
      </c>
      <c r="AG291" s="2">
        <f t="shared" si="250"/>
        <v>0</v>
      </c>
      <c r="AH291" s="2">
        <f t="shared" si="250"/>
        <v>112.5145</v>
      </c>
      <c r="AI291" s="2">
        <f t="shared" si="250"/>
        <v>1.0743</v>
      </c>
      <c r="AJ291" s="2">
        <f t="shared" si="250"/>
        <v>0</v>
      </c>
      <c r="AK291" s="2">
        <f t="shared" si="250"/>
        <v>6633.56</v>
      </c>
      <c r="AL291" s="2">
        <f t="shared" si="250"/>
        <v>4256.55</v>
      </c>
      <c r="AM291" s="2">
        <f t="shared" si="250"/>
        <v>0</v>
      </c>
      <c r="AN291" s="2">
        <f t="shared" si="250"/>
        <v>0</v>
      </c>
      <c r="AO291" s="2">
        <f t="shared" si="250"/>
        <v>0</v>
      </c>
      <c r="AP291" s="2">
        <f t="shared" si="250"/>
        <v>0</v>
      </c>
      <c r="AQ291" s="2">
        <f t="shared" si="250"/>
        <v>0</v>
      </c>
      <c r="AR291" s="2">
        <f t="shared" si="250"/>
        <v>65390.38</v>
      </c>
      <c r="AS291" s="2">
        <f t="shared" si="250"/>
        <v>56284.69</v>
      </c>
      <c r="AT291" s="2">
        <f t="shared" si="250"/>
        <v>9105.69</v>
      </c>
      <c r="AU291" s="2">
        <f t="shared" ref="AU291:BZ291" si="251">AU321</f>
        <v>0</v>
      </c>
      <c r="AV291" s="2">
        <f t="shared" si="251"/>
        <v>47270.36</v>
      </c>
      <c r="AW291" s="2">
        <f t="shared" si="251"/>
        <v>47270.36</v>
      </c>
      <c r="AX291" s="2">
        <f t="shared" si="251"/>
        <v>0</v>
      </c>
      <c r="AY291" s="2">
        <f t="shared" si="251"/>
        <v>47270.36</v>
      </c>
      <c r="AZ291" s="2">
        <f t="shared" si="251"/>
        <v>0</v>
      </c>
      <c r="BA291" s="2">
        <f t="shared" si="251"/>
        <v>0</v>
      </c>
      <c r="BB291" s="2">
        <f t="shared" si="251"/>
        <v>0</v>
      </c>
      <c r="BC291" s="2">
        <f t="shared" si="251"/>
        <v>0</v>
      </c>
      <c r="BD291" s="2">
        <f t="shared" si="251"/>
        <v>0</v>
      </c>
      <c r="BE291" s="2">
        <f t="shared" si="251"/>
        <v>0</v>
      </c>
      <c r="BF291" s="2">
        <f t="shared" si="251"/>
        <v>0</v>
      </c>
      <c r="BG291" s="2">
        <f t="shared" si="251"/>
        <v>0</v>
      </c>
      <c r="BH291" s="2">
        <f t="shared" si="251"/>
        <v>0</v>
      </c>
      <c r="BI291" s="2">
        <f t="shared" si="251"/>
        <v>0</v>
      </c>
      <c r="BJ291" s="2">
        <f t="shared" si="251"/>
        <v>0</v>
      </c>
      <c r="BK291" s="2">
        <f t="shared" si="251"/>
        <v>0</v>
      </c>
      <c r="BL291" s="2">
        <f t="shared" si="251"/>
        <v>0</v>
      </c>
      <c r="BM291" s="2">
        <f t="shared" si="251"/>
        <v>0</v>
      </c>
      <c r="BN291" s="2">
        <f t="shared" si="251"/>
        <v>0</v>
      </c>
      <c r="BO291" s="2">
        <f t="shared" si="251"/>
        <v>0</v>
      </c>
      <c r="BP291" s="2">
        <f t="shared" si="251"/>
        <v>0</v>
      </c>
      <c r="BQ291" s="2">
        <f t="shared" si="251"/>
        <v>0</v>
      </c>
      <c r="BR291" s="2">
        <f t="shared" si="251"/>
        <v>0</v>
      </c>
      <c r="BS291" s="2">
        <f t="shared" si="251"/>
        <v>0</v>
      </c>
      <c r="BT291" s="2">
        <f t="shared" si="251"/>
        <v>0</v>
      </c>
      <c r="BU291" s="2">
        <f t="shared" si="251"/>
        <v>0</v>
      </c>
      <c r="BV291" s="2">
        <f t="shared" si="251"/>
        <v>0</v>
      </c>
      <c r="BW291" s="2">
        <f t="shared" si="251"/>
        <v>0</v>
      </c>
      <c r="BX291" s="2">
        <f t="shared" si="251"/>
        <v>0</v>
      </c>
      <c r="BY291" s="2">
        <f t="shared" si="251"/>
        <v>0</v>
      </c>
      <c r="BZ291" s="2">
        <f t="shared" si="251"/>
        <v>0</v>
      </c>
      <c r="CA291" s="2">
        <f t="shared" ref="CA291:DF291" si="252">CA321</f>
        <v>65390.38</v>
      </c>
      <c r="CB291" s="2">
        <f t="shared" si="252"/>
        <v>56284.69</v>
      </c>
      <c r="CC291" s="2">
        <f t="shared" si="252"/>
        <v>9105.69</v>
      </c>
      <c r="CD291" s="2">
        <f t="shared" si="252"/>
        <v>0</v>
      </c>
      <c r="CE291" s="2">
        <f t="shared" si="252"/>
        <v>47270.36</v>
      </c>
      <c r="CF291" s="2">
        <f t="shared" si="252"/>
        <v>47270.36</v>
      </c>
      <c r="CG291" s="2">
        <f t="shared" si="252"/>
        <v>0</v>
      </c>
      <c r="CH291" s="2">
        <f t="shared" si="252"/>
        <v>47270.36</v>
      </c>
      <c r="CI291" s="2">
        <f t="shared" si="252"/>
        <v>0</v>
      </c>
      <c r="CJ291" s="2">
        <f t="shared" si="252"/>
        <v>0</v>
      </c>
      <c r="CK291" s="2">
        <f t="shared" si="252"/>
        <v>0</v>
      </c>
      <c r="CL291" s="2">
        <f t="shared" si="252"/>
        <v>0</v>
      </c>
      <c r="CM291" s="2">
        <f t="shared" si="252"/>
        <v>0</v>
      </c>
      <c r="CN291" s="2">
        <f t="shared" si="252"/>
        <v>0</v>
      </c>
      <c r="CO291" s="2">
        <f t="shared" si="252"/>
        <v>0</v>
      </c>
      <c r="CP291" s="2">
        <f t="shared" si="252"/>
        <v>0</v>
      </c>
      <c r="CQ291" s="2">
        <f t="shared" si="252"/>
        <v>0</v>
      </c>
      <c r="CR291" s="2">
        <f t="shared" si="252"/>
        <v>0</v>
      </c>
      <c r="CS291" s="2">
        <f t="shared" si="252"/>
        <v>0</v>
      </c>
      <c r="CT291" s="2">
        <f t="shared" si="252"/>
        <v>0</v>
      </c>
      <c r="CU291" s="2">
        <f t="shared" si="252"/>
        <v>0</v>
      </c>
      <c r="CV291" s="2">
        <f t="shared" si="252"/>
        <v>0</v>
      </c>
      <c r="CW291" s="2">
        <f t="shared" si="252"/>
        <v>0</v>
      </c>
      <c r="CX291" s="2">
        <f t="shared" si="252"/>
        <v>0</v>
      </c>
      <c r="CY291" s="2">
        <f t="shared" si="252"/>
        <v>0</v>
      </c>
      <c r="CZ291" s="2">
        <f t="shared" si="252"/>
        <v>0</v>
      </c>
      <c r="DA291" s="2">
        <f t="shared" si="252"/>
        <v>0</v>
      </c>
      <c r="DB291" s="2">
        <f t="shared" si="252"/>
        <v>0</v>
      </c>
      <c r="DC291" s="2">
        <f t="shared" si="252"/>
        <v>0</v>
      </c>
      <c r="DD291" s="2">
        <f t="shared" si="252"/>
        <v>0</v>
      </c>
      <c r="DE291" s="2">
        <f t="shared" si="252"/>
        <v>0</v>
      </c>
      <c r="DF291" s="2">
        <f t="shared" si="252"/>
        <v>0</v>
      </c>
      <c r="DG291" s="3">
        <f t="shared" ref="DG291:EL291" si="253">DG321</f>
        <v>0</v>
      </c>
      <c r="DH291" s="3">
        <f t="shared" si="253"/>
        <v>0</v>
      </c>
      <c r="DI291" s="3">
        <f t="shared" si="253"/>
        <v>0</v>
      </c>
      <c r="DJ291" s="3">
        <f t="shared" si="253"/>
        <v>0</v>
      </c>
      <c r="DK291" s="3">
        <f t="shared" si="253"/>
        <v>0</v>
      </c>
      <c r="DL291" s="3">
        <f t="shared" si="253"/>
        <v>0</v>
      </c>
      <c r="DM291" s="3">
        <f t="shared" si="253"/>
        <v>0</v>
      </c>
      <c r="DN291" s="3">
        <f t="shared" si="253"/>
        <v>0</v>
      </c>
      <c r="DO291" s="3">
        <f t="shared" si="253"/>
        <v>0</v>
      </c>
      <c r="DP291" s="3">
        <f t="shared" si="253"/>
        <v>0</v>
      </c>
      <c r="DQ291" s="3">
        <f t="shared" si="253"/>
        <v>0</v>
      </c>
      <c r="DR291" s="3">
        <f t="shared" si="253"/>
        <v>0</v>
      </c>
      <c r="DS291" s="3">
        <f t="shared" si="253"/>
        <v>0</v>
      </c>
      <c r="DT291" s="3">
        <f t="shared" si="253"/>
        <v>0</v>
      </c>
      <c r="DU291" s="3">
        <f t="shared" si="253"/>
        <v>0</v>
      </c>
      <c r="DV291" s="3">
        <f t="shared" si="253"/>
        <v>0</v>
      </c>
      <c r="DW291" s="3">
        <f t="shared" si="253"/>
        <v>0</v>
      </c>
      <c r="DX291" s="3">
        <f t="shared" si="253"/>
        <v>0</v>
      </c>
      <c r="DY291" s="3">
        <f t="shared" si="253"/>
        <v>0</v>
      </c>
      <c r="DZ291" s="3">
        <f t="shared" si="253"/>
        <v>0</v>
      </c>
      <c r="EA291" s="3">
        <f t="shared" si="253"/>
        <v>0</v>
      </c>
      <c r="EB291" s="3">
        <f t="shared" si="253"/>
        <v>0</v>
      </c>
      <c r="EC291" s="3">
        <f t="shared" si="253"/>
        <v>0</v>
      </c>
      <c r="ED291" s="3">
        <f t="shared" si="253"/>
        <v>0</v>
      </c>
      <c r="EE291" s="3">
        <f t="shared" si="253"/>
        <v>0</v>
      </c>
      <c r="EF291" s="3">
        <f t="shared" si="253"/>
        <v>0</v>
      </c>
      <c r="EG291" s="3">
        <f t="shared" si="253"/>
        <v>0</v>
      </c>
      <c r="EH291" s="3">
        <f t="shared" si="253"/>
        <v>0</v>
      </c>
      <c r="EI291" s="3">
        <f t="shared" si="253"/>
        <v>0</v>
      </c>
      <c r="EJ291" s="3">
        <f t="shared" si="253"/>
        <v>0</v>
      </c>
      <c r="EK291" s="3">
        <f t="shared" si="253"/>
        <v>0</v>
      </c>
      <c r="EL291" s="3">
        <f t="shared" si="253"/>
        <v>0</v>
      </c>
      <c r="EM291" s="3">
        <f t="shared" ref="EM291:FR291" si="254">EM321</f>
        <v>0</v>
      </c>
      <c r="EN291" s="3">
        <f t="shared" si="254"/>
        <v>0</v>
      </c>
      <c r="EO291" s="3">
        <f t="shared" si="254"/>
        <v>0</v>
      </c>
      <c r="EP291" s="3">
        <f t="shared" si="254"/>
        <v>0</v>
      </c>
      <c r="EQ291" s="3">
        <f t="shared" si="254"/>
        <v>0</v>
      </c>
      <c r="ER291" s="3">
        <f t="shared" si="254"/>
        <v>0</v>
      </c>
      <c r="ES291" s="3">
        <f t="shared" si="254"/>
        <v>0</v>
      </c>
      <c r="ET291" s="3">
        <f t="shared" si="254"/>
        <v>0</v>
      </c>
      <c r="EU291" s="3">
        <f t="shared" si="254"/>
        <v>0</v>
      </c>
      <c r="EV291" s="3">
        <f t="shared" si="254"/>
        <v>0</v>
      </c>
      <c r="EW291" s="3">
        <f t="shared" si="254"/>
        <v>0</v>
      </c>
      <c r="EX291" s="3">
        <f t="shared" si="254"/>
        <v>0</v>
      </c>
      <c r="EY291" s="3">
        <f t="shared" si="254"/>
        <v>0</v>
      </c>
      <c r="EZ291" s="3">
        <f t="shared" si="254"/>
        <v>0</v>
      </c>
      <c r="FA291" s="3">
        <f t="shared" si="254"/>
        <v>0</v>
      </c>
      <c r="FB291" s="3">
        <f t="shared" si="254"/>
        <v>0</v>
      </c>
      <c r="FC291" s="3">
        <f t="shared" si="254"/>
        <v>0</v>
      </c>
      <c r="FD291" s="3">
        <f t="shared" si="254"/>
        <v>0</v>
      </c>
      <c r="FE291" s="3">
        <f t="shared" si="254"/>
        <v>0</v>
      </c>
      <c r="FF291" s="3">
        <f t="shared" si="254"/>
        <v>0</v>
      </c>
      <c r="FG291" s="3">
        <f t="shared" si="254"/>
        <v>0</v>
      </c>
      <c r="FH291" s="3">
        <f t="shared" si="254"/>
        <v>0</v>
      </c>
      <c r="FI291" s="3">
        <f t="shared" si="254"/>
        <v>0</v>
      </c>
      <c r="FJ291" s="3">
        <f t="shared" si="254"/>
        <v>0</v>
      </c>
      <c r="FK291" s="3">
        <f t="shared" si="254"/>
        <v>0</v>
      </c>
      <c r="FL291" s="3">
        <f t="shared" si="254"/>
        <v>0</v>
      </c>
      <c r="FM291" s="3">
        <f t="shared" si="254"/>
        <v>0</v>
      </c>
      <c r="FN291" s="3">
        <f t="shared" si="254"/>
        <v>0</v>
      </c>
      <c r="FO291" s="3">
        <f t="shared" si="254"/>
        <v>0</v>
      </c>
      <c r="FP291" s="3">
        <f t="shared" si="254"/>
        <v>0</v>
      </c>
      <c r="FQ291" s="3">
        <f t="shared" si="254"/>
        <v>0</v>
      </c>
      <c r="FR291" s="3">
        <f t="shared" si="254"/>
        <v>0</v>
      </c>
      <c r="FS291" s="3">
        <f t="shared" ref="FS291:GX291" si="255">FS321</f>
        <v>0</v>
      </c>
      <c r="FT291" s="3">
        <f t="shared" si="255"/>
        <v>0</v>
      </c>
      <c r="FU291" s="3">
        <f t="shared" si="255"/>
        <v>0</v>
      </c>
      <c r="FV291" s="3">
        <f t="shared" si="255"/>
        <v>0</v>
      </c>
      <c r="FW291" s="3">
        <f t="shared" si="255"/>
        <v>0</v>
      </c>
      <c r="FX291" s="3">
        <f t="shared" si="255"/>
        <v>0</v>
      </c>
      <c r="FY291" s="3">
        <f t="shared" si="255"/>
        <v>0</v>
      </c>
      <c r="FZ291" s="3">
        <f t="shared" si="255"/>
        <v>0</v>
      </c>
      <c r="GA291" s="3">
        <f t="shared" si="255"/>
        <v>0</v>
      </c>
      <c r="GB291" s="3">
        <f t="shared" si="255"/>
        <v>0</v>
      </c>
      <c r="GC291" s="3">
        <f t="shared" si="255"/>
        <v>0</v>
      </c>
      <c r="GD291" s="3">
        <f t="shared" si="255"/>
        <v>0</v>
      </c>
      <c r="GE291" s="3">
        <f t="shared" si="255"/>
        <v>0</v>
      </c>
      <c r="GF291" s="3">
        <f t="shared" si="255"/>
        <v>0</v>
      </c>
      <c r="GG291" s="3">
        <f t="shared" si="255"/>
        <v>0</v>
      </c>
      <c r="GH291" s="3">
        <f t="shared" si="255"/>
        <v>0</v>
      </c>
      <c r="GI291" s="3">
        <f t="shared" si="255"/>
        <v>0</v>
      </c>
      <c r="GJ291" s="3">
        <f t="shared" si="255"/>
        <v>0</v>
      </c>
      <c r="GK291" s="3">
        <f t="shared" si="255"/>
        <v>0</v>
      </c>
      <c r="GL291" s="3">
        <f t="shared" si="255"/>
        <v>0</v>
      </c>
      <c r="GM291" s="3">
        <f t="shared" si="255"/>
        <v>0</v>
      </c>
      <c r="GN291" s="3">
        <f t="shared" si="255"/>
        <v>0</v>
      </c>
      <c r="GO291" s="3">
        <f t="shared" si="255"/>
        <v>0</v>
      </c>
      <c r="GP291" s="3">
        <f t="shared" si="255"/>
        <v>0</v>
      </c>
      <c r="GQ291" s="3">
        <f t="shared" si="255"/>
        <v>0</v>
      </c>
      <c r="GR291" s="3">
        <f t="shared" si="255"/>
        <v>0</v>
      </c>
      <c r="GS291" s="3">
        <f t="shared" si="255"/>
        <v>0</v>
      </c>
      <c r="GT291" s="3">
        <f t="shared" si="255"/>
        <v>0</v>
      </c>
      <c r="GU291" s="3">
        <f t="shared" si="255"/>
        <v>0</v>
      </c>
      <c r="GV291" s="3">
        <f t="shared" si="255"/>
        <v>0</v>
      </c>
      <c r="GW291" s="3">
        <f t="shared" si="255"/>
        <v>0</v>
      </c>
      <c r="GX291" s="3">
        <f t="shared" si="255"/>
        <v>0</v>
      </c>
    </row>
    <row r="293" spans="1:245" x14ac:dyDescent="0.2">
      <c r="A293">
        <v>17</v>
      </c>
      <c r="B293">
        <v>1</v>
      </c>
      <c r="C293">
        <f>ROW(SmtRes!A419)</f>
        <v>419</v>
      </c>
      <c r="D293">
        <f>ROW(EtalonRes!A445)</f>
        <v>445</v>
      </c>
      <c r="E293" t="s">
        <v>556</v>
      </c>
      <c r="F293" t="s">
        <v>557</v>
      </c>
      <c r="G293" t="s">
        <v>558</v>
      </c>
      <c r="H293" t="s">
        <v>102</v>
      </c>
      <c r="I293">
        <v>6</v>
      </c>
      <c r="J293">
        <v>0</v>
      </c>
      <c r="O293">
        <f t="shared" ref="O293:O319" si="256">ROUND(CP293,2)</f>
        <v>230.77</v>
      </c>
      <c r="P293">
        <f t="shared" ref="P293:P319" si="257">ROUND(CQ293*I293,2)</f>
        <v>0</v>
      </c>
      <c r="Q293">
        <f t="shared" ref="Q293:Q319" si="258">ROUND(CR293*I293,2)</f>
        <v>25.47</v>
      </c>
      <c r="R293">
        <f t="shared" ref="R293:R319" si="259">ROUND(CS293*I293,2)</f>
        <v>1.96</v>
      </c>
      <c r="S293">
        <f t="shared" ref="S293:S319" si="260">ROUND(CT293*I293,2)</f>
        <v>205.3</v>
      </c>
      <c r="T293">
        <f t="shared" ref="T293:T319" si="261">ROUND(CU293*I293,2)</f>
        <v>0</v>
      </c>
      <c r="U293">
        <f t="shared" ref="U293:U319" si="262">CV293*I293</f>
        <v>3.5039999999999996</v>
      </c>
      <c r="V293">
        <f t="shared" ref="V293:V319" si="263">CW293*I293</f>
        <v>2.4E-2</v>
      </c>
      <c r="W293">
        <f t="shared" ref="W293:W319" si="264">ROUND(CX293*I293,2)</f>
        <v>0</v>
      </c>
      <c r="X293">
        <f t="shared" ref="X293:X319" si="265">ROUND(CY293,2)</f>
        <v>238.35</v>
      </c>
      <c r="Y293">
        <f t="shared" ref="Y293:Y319" si="266">ROUND(CZ293,2)</f>
        <v>147.15</v>
      </c>
      <c r="AA293">
        <v>39083528</v>
      </c>
      <c r="AB293">
        <f t="shared" ref="AB293:AB319" si="267">ROUND((AC293+AD293+AF293),2)</f>
        <v>5.89</v>
      </c>
      <c r="AC293">
        <f>ROUND(((ES293*0)),2)</f>
        <v>0</v>
      </c>
      <c r="AD293">
        <f>ROUND(((((ET293*0.4))-((EU293*0.4)))+AE293),2)</f>
        <v>0.65</v>
      </c>
      <c r="AE293">
        <f>ROUND(((EU293*0.4)),2)</f>
        <v>0.05</v>
      </c>
      <c r="AF293">
        <f>ROUND(((EV293*0.4)),2)</f>
        <v>5.24</v>
      </c>
      <c r="AG293">
        <f t="shared" ref="AG293:AG319" si="268">ROUND((AP293),2)</f>
        <v>0</v>
      </c>
      <c r="AH293">
        <f>((EW293*0.4))</f>
        <v>0.58399999999999996</v>
      </c>
      <c r="AI293">
        <f>((EX293*0.4))</f>
        <v>4.0000000000000001E-3</v>
      </c>
      <c r="AJ293">
        <f t="shared" ref="AJ293:AJ319" si="269">ROUND((AS293),2)</f>
        <v>0</v>
      </c>
      <c r="AK293">
        <v>18.670000000000002</v>
      </c>
      <c r="AL293">
        <v>3.94</v>
      </c>
      <c r="AM293">
        <v>1.63</v>
      </c>
      <c r="AN293">
        <v>0.12</v>
      </c>
      <c r="AO293">
        <v>13.1</v>
      </c>
      <c r="AP293">
        <v>0</v>
      </c>
      <c r="AQ293">
        <v>1.46</v>
      </c>
      <c r="AR293">
        <v>0.01</v>
      </c>
      <c r="AS293">
        <v>0</v>
      </c>
      <c r="AT293">
        <v>115</v>
      </c>
      <c r="AU293">
        <v>71</v>
      </c>
      <c r="AV293">
        <v>1</v>
      </c>
      <c r="AW293">
        <v>1</v>
      </c>
      <c r="AZ293">
        <v>6.53</v>
      </c>
      <c r="BA293">
        <v>6.53</v>
      </c>
      <c r="BB293">
        <v>6.53</v>
      </c>
      <c r="BC293">
        <v>6.53</v>
      </c>
      <c r="BD293" t="s">
        <v>3</v>
      </c>
      <c r="BE293" t="s">
        <v>3</v>
      </c>
      <c r="BF293" t="s">
        <v>3</v>
      </c>
      <c r="BG293" t="s">
        <v>3</v>
      </c>
      <c r="BH293">
        <v>0</v>
      </c>
      <c r="BI293">
        <v>1</v>
      </c>
      <c r="BJ293" t="s">
        <v>559</v>
      </c>
      <c r="BM293">
        <v>20001</v>
      </c>
      <c r="BN293">
        <v>0</v>
      </c>
      <c r="BO293" t="s">
        <v>3</v>
      </c>
      <c r="BP293">
        <v>0</v>
      </c>
      <c r="BQ293">
        <v>2</v>
      </c>
      <c r="BR293">
        <v>0</v>
      </c>
      <c r="BS293">
        <v>6.53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3</v>
      </c>
      <c r="BZ293">
        <v>128</v>
      </c>
      <c r="CA293">
        <v>83</v>
      </c>
      <c r="CF293">
        <v>0</v>
      </c>
      <c r="CG293">
        <v>0</v>
      </c>
      <c r="CM293">
        <v>0</v>
      </c>
      <c r="CN293" t="s">
        <v>321</v>
      </c>
      <c r="CO293">
        <v>0</v>
      </c>
      <c r="CP293">
        <f t="shared" ref="CP293:CP319" si="270">(P293+Q293+S293)</f>
        <v>230.77</v>
      </c>
      <c r="CQ293">
        <f t="shared" ref="CQ293:CQ319" si="271">AC293*BC293</f>
        <v>0</v>
      </c>
      <c r="CR293">
        <f t="shared" ref="CR293:CR319" si="272">AD293*BB293</f>
        <v>4.2445000000000004</v>
      </c>
      <c r="CS293">
        <f t="shared" ref="CS293:CS319" si="273">AE293*BS293</f>
        <v>0.32650000000000001</v>
      </c>
      <c r="CT293">
        <f t="shared" ref="CT293:CT319" si="274">AF293*BA293</f>
        <v>34.217200000000005</v>
      </c>
      <c r="CU293">
        <f t="shared" ref="CU293:CU319" si="275">AG293</f>
        <v>0</v>
      </c>
      <c r="CV293">
        <f t="shared" ref="CV293:CV319" si="276">AH293</f>
        <v>0.58399999999999996</v>
      </c>
      <c r="CW293">
        <f t="shared" ref="CW293:CW319" si="277">AI293</f>
        <v>4.0000000000000001E-3</v>
      </c>
      <c r="CX293">
        <f t="shared" ref="CX293:CX319" si="278">AJ293</f>
        <v>0</v>
      </c>
      <c r="CY293">
        <f t="shared" ref="CY293:CY319" si="279">(((S293+R293)*AT293)/100)</f>
        <v>238.34900000000002</v>
      </c>
      <c r="CZ293">
        <f t="shared" ref="CZ293:CZ319" si="280">(((S293+R293)*AU293)/100)</f>
        <v>147.15460000000002</v>
      </c>
      <c r="DC293" t="s">
        <v>3</v>
      </c>
      <c r="DD293" t="s">
        <v>314</v>
      </c>
      <c r="DE293" t="s">
        <v>322</v>
      </c>
      <c r="DF293" t="s">
        <v>322</v>
      </c>
      <c r="DG293" t="s">
        <v>322</v>
      </c>
      <c r="DH293" t="s">
        <v>3</v>
      </c>
      <c r="DI293" t="s">
        <v>322</v>
      </c>
      <c r="DJ293" t="s">
        <v>322</v>
      </c>
      <c r="DK293" t="s">
        <v>3</v>
      </c>
      <c r="DL293" t="s">
        <v>3</v>
      </c>
      <c r="DM293" t="s">
        <v>3</v>
      </c>
      <c r="DN293">
        <v>0</v>
      </c>
      <c r="DO293">
        <v>0</v>
      </c>
      <c r="DP293">
        <v>1</v>
      </c>
      <c r="DQ293">
        <v>1</v>
      </c>
      <c r="DU293">
        <v>1013</v>
      </c>
      <c r="DV293" t="s">
        <v>102</v>
      </c>
      <c r="DW293" t="s">
        <v>102</v>
      </c>
      <c r="DX293">
        <v>1</v>
      </c>
      <c r="EE293">
        <v>39174534</v>
      </c>
      <c r="EF293">
        <v>2</v>
      </c>
      <c r="EG293" t="s">
        <v>18</v>
      </c>
      <c r="EH293">
        <v>0</v>
      </c>
      <c r="EI293" t="s">
        <v>3</v>
      </c>
      <c r="EJ293">
        <v>1</v>
      </c>
      <c r="EK293">
        <v>20001</v>
      </c>
      <c r="EL293" t="s">
        <v>560</v>
      </c>
      <c r="EM293" t="s">
        <v>561</v>
      </c>
      <c r="EO293" t="s">
        <v>325</v>
      </c>
      <c r="EQ293">
        <v>0</v>
      </c>
      <c r="ER293">
        <v>18.670000000000002</v>
      </c>
      <c r="ES293">
        <v>3.94</v>
      </c>
      <c r="ET293">
        <v>1.63</v>
      </c>
      <c r="EU293">
        <v>0.12</v>
      </c>
      <c r="EV293">
        <v>13.1</v>
      </c>
      <c r="EW293">
        <v>1.46</v>
      </c>
      <c r="EX293">
        <v>0.01</v>
      </c>
      <c r="EY293">
        <v>0</v>
      </c>
      <c r="FQ293">
        <v>0</v>
      </c>
      <c r="FR293">
        <f t="shared" ref="FR293:FR319" si="281">ROUND(IF(AND(BH293=3,BI293=3),P293,0),2)</f>
        <v>0</v>
      </c>
      <c r="FS293">
        <v>0</v>
      </c>
      <c r="FT293" t="s">
        <v>21</v>
      </c>
      <c r="FU293" t="s">
        <v>22</v>
      </c>
      <c r="FX293">
        <v>115.2</v>
      </c>
      <c r="FY293">
        <v>70.55</v>
      </c>
      <c r="GA293" t="s">
        <v>3</v>
      </c>
      <c r="GD293">
        <v>0</v>
      </c>
      <c r="GF293">
        <v>-1876532853</v>
      </c>
      <c r="GG293">
        <v>1</v>
      </c>
      <c r="GH293">
        <v>1</v>
      </c>
      <c r="GI293">
        <v>4</v>
      </c>
      <c r="GJ293">
        <v>0</v>
      </c>
      <c r="GK293">
        <f>ROUND(R293*(R12)/100,2)</f>
        <v>0</v>
      </c>
      <c r="GL293">
        <f t="shared" ref="GL293:GL319" si="282">ROUND(IF(AND(BH293=3,BI293=3,FS293&lt;&gt;0),P293,0),2)</f>
        <v>0</v>
      </c>
      <c r="GM293">
        <f t="shared" ref="GM293:GM319" si="283">ROUND(O293+X293+Y293+GK293,2)+GX293</f>
        <v>616.27</v>
      </c>
      <c r="GN293">
        <f t="shared" ref="GN293:GN319" si="284">IF(OR(BI293=0,BI293=1),ROUND(O293+X293+Y293+GK293,2),0)</f>
        <v>616.27</v>
      </c>
      <c r="GO293">
        <f t="shared" ref="GO293:GO319" si="285">IF(BI293=2,ROUND(O293+X293+Y293+GK293,2),0)</f>
        <v>0</v>
      </c>
      <c r="GP293">
        <f t="shared" ref="GP293:GP319" si="286">IF(BI293=4,ROUND(O293+X293+Y293+GK293,2)+GX293,0)</f>
        <v>0</v>
      </c>
      <c r="GR293">
        <v>0</v>
      </c>
      <c r="GS293">
        <v>3</v>
      </c>
      <c r="GT293">
        <v>0</v>
      </c>
      <c r="GU293" t="s">
        <v>3</v>
      </c>
      <c r="GV293">
        <f t="shared" ref="GV293:GV319" si="287">ROUND(GT293,2)</f>
        <v>0</v>
      </c>
      <c r="GW293">
        <v>1</v>
      </c>
      <c r="GX293">
        <f t="shared" ref="GX293:GX319" si="288">ROUND(GV293*GW293*I293,2)</f>
        <v>0</v>
      </c>
      <c r="HA293">
        <v>0</v>
      </c>
      <c r="HB293">
        <v>0</v>
      </c>
      <c r="IK293">
        <v>0</v>
      </c>
    </row>
    <row r="294" spans="1:245" x14ac:dyDescent="0.2">
      <c r="A294">
        <v>17</v>
      </c>
      <c r="B294">
        <v>1</v>
      </c>
      <c r="C294">
        <f>ROW(SmtRes!A422)</f>
        <v>422</v>
      </c>
      <c r="D294">
        <f>ROW(EtalonRes!A448)</f>
        <v>448</v>
      </c>
      <c r="E294" t="s">
        <v>562</v>
      </c>
      <c r="F294" t="s">
        <v>563</v>
      </c>
      <c r="G294" t="s">
        <v>564</v>
      </c>
      <c r="H294" t="s">
        <v>329</v>
      </c>
      <c r="I294">
        <v>0.02</v>
      </c>
      <c r="J294">
        <v>0</v>
      </c>
      <c r="O294">
        <f t="shared" si="256"/>
        <v>953.29</v>
      </c>
      <c r="P294">
        <f t="shared" si="257"/>
        <v>0</v>
      </c>
      <c r="Q294">
        <f t="shared" si="258"/>
        <v>9.27</v>
      </c>
      <c r="R294">
        <f t="shared" si="259"/>
        <v>4</v>
      </c>
      <c r="S294">
        <f t="shared" si="260"/>
        <v>944.02</v>
      </c>
      <c r="T294">
        <f t="shared" si="261"/>
        <v>0</v>
      </c>
      <c r="U294">
        <f t="shared" si="262"/>
        <v>16.948</v>
      </c>
      <c r="V294">
        <f t="shared" si="263"/>
        <v>4.5400000000000003E-2</v>
      </c>
      <c r="W294">
        <f t="shared" si="264"/>
        <v>0</v>
      </c>
      <c r="X294">
        <f t="shared" si="265"/>
        <v>701.53</v>
      </c>
      <c r="Y294">
        <f t="shared" si="266"/>
        <v>474.01</v>
      </c>
      <c r="AA294">
        <v>39083528</v>
      </c>
      <c r="AB294">
        <f t="shared" si="267"/>
        <v>7299.28</v>
      </c>
      <c r="AC294">
        <f>ROUND((ES294),2)</f>
        <v>0</v>
      </c>
      <c r="AD294">
        <f>ROUND((((ET294)-(EU294))+AE294),2)</f>
        <v>70.959999999999994</v>
      </c>
      <c r="AE294">
        <f>ROUND((EU294),2)</f>
        <v>30.65</v>
      </c>
      <c r="AF294">
        <f>ROUND((EV294),2)</f>
        <v>7228.32</v>
      </c>
      <c r="AG294">
        <f t="shared" si="268"/>
        <v>0</v>
      </c>
      <c r="AH294">
        <f>(EW294)</f>
        <v>847.4</v>
      </c>
      <c r="AI294">
        <f>(EX294)</f>
        <v>2.27</v>
      </c>
      <c r="AJ294">
        <f t="shared" si="269"/>
        <v>0</v>
      </c>
      <c r="AK294">
        <v>7299.28</v>
      </c>
      <c r="AL294">
        <v>0</v>
      </c>
      <c r="AM294">
        <v>70.959999999999994</v>
      </c>
      <c r="AN294">
        <v>30.65</v>
      </c>
      <c r="AO294">
        <v>7228.32</v>
      </c>
      <c r="AP294">
        <v>0</v>
      </c>
      <c r="AQ294">
        <v>847.4</v>
      </c>
      <c r="AR294">
        <v>2.27</v>
      </c>
      <c r="AS294">
        <v>0</v>
      </c>
      <c r="AT294">
        <v>74</v>
      </c>
      <c r="AU294">
        <v>50</v>
      </c>
      <c r="AV294">
        <v>1</v>
      </c>
      <c r="AW294">
        <v>1</v>
      </c>
      <c r="AZ294">
        <v>6.53</v>
      </c>
      <c r="BA294">
        <v>6.53</v>
      </c>
      <c r="BB294">
        <v>6.53</v>
      </c>
      <c r="BC294">
        <v>6.53</v>
      </c>
      <c r="BD294" t="s">
        <v>3</v>
      </c>
      <c r="BE294" t="s">
        <v>3</v>
      </c>
      <c r="BF294" t="s">
        <v>3</v>
      </c>
      <c r="BG294" t="s">
        <v>3</v>
      </c>
      <c r="BH294">
        <v>0</v>
      </c>
      <c r="BI294">
        <v>1</v>
      </c>
      <c r="BJ294" t="s">
        <v>565</v>
      </c>
      <c r="BM294">
        <v>65005</v>
      </c>
      <c r="BN294">
        <v>0</v>
      </c>
      <c r="BO294" t="s">
        <v>3</v>
      </c>
      <c r="BP294">
        <v>0</v>
      </c>
      <c r="BQ294">
        <v>6</v>
      </c>
      <c r="BR294">
        <v>0</v>
      </c>
      <c r="BS294">
        <v>6.53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74</v>
      </c>
      <c r="CA294">
        <v>50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 t="shared" si="270"/>
        <v>953.29</v>
      </c>
      <c r="CQ294">
        <f t="shared" si="271"/>
        <v>0</v>
      </c>
      <c r="CR294">
        <f t="shared" si="272"/>
        <v>463.36879999999996</v>
      </c>
      <c r="CS294">
        <f t="shared" si="273"/>
        <v>200.14449999999999</v>
      </c>
      <c r="CT294">
        <f t="shared" si="274"/>
        <v>47200.929600000003</v>
      </c>
      <c r="CU294">
        <f t="shared" si="275"/>
        <v>0</v>
      </c>
      <c r="CV294">
        <f t="shared" si="276"/>
        <v>847.4</v>
      </c>
      <c r="CW294">
        <f t="shared" si="277"/>
        <v>2.27</v>
      </c>
      <c r="CX294">
        <f t="shared" si="278"/>
        <v>0</v>
      </c>
      <c r="CY294">
        <f t="shared" si="279"/>
        <v>701.5347999999999</v>
      </c>
      <c r="CZ294">
        <f t="shared" si="280"/>
        <v>474.01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0</v>
      </c>
      <c r="DO294">
        <v>0</v>
      </c>
      <c r="DP294">
        <v>1</v>
      </c>
      <c r="DQ294">
        <v>1</v>
      </c>
      <c r="DU294">
        <v>1013</v>
      </c>
      <c r="DV294" t="s">
        <v>329</v>
      </c>
      <c r="DW294" t="s">
        <v>329</v>
      </c>
      <c r="DX294">
        <v>1</v>
      </c>
      <c r="EE294">
        <v>39174600</v>
      </c>
      <c r="EF294">
        <v>6</v>
      </c>
      <c r="EG294" t="s">
        <v>32</v>
      </c>
      <c r="EH294">
        <v>0</v>
      </c>
      <c r="EI294" t="s">
        <v>3</v>
      </c>
      <c r="EJ294">
        <v>1</v>
      </c>
      <c r="EK294">
        <v>65005</v>
      </c>
      <c r="EL294" t="s">
        <v>315</v>
      </c>
      <c r="EM294" t="s">
        <v>316</v>
      </c>
      <c r="EO294" t="s">
        <v>3</v>
      </c>
      <c r="EQ294">
        <v>0</v>
      </c>
      <c r="ER294">
        <v>7299.28</v>
      </c>
      <c r="ES294">
        <v>0</v>
      </c>
      <c r="ET294">
        <v>70.959999999999994</v>
      </c>
      <c r="EU294">
        <v>30.65</v>
      </c>
      <c r="EV294">
        <v>7228.32</v>
      </c>
      <c r="EW294">
        <v>847.4</v>
      </c>
      <c r="EX294">
        <v>2.27</v>
      </c>
      <c r="EY294">
        <v>0</v>
      </c>
      <c r="FQ294">
        <v>0</v>
      </c>
      <c r="FR294">
        <f t="shared" si="281"/>
        <v>0</v>
      </c>
      <c r="FS294">
        <v>0</v>
      </c>
      <c r="FX294">
        <v>74</v>
      </c>
      <c r="FY294">
        <v>50</v>
      </c>
      <c r="GA294" t="s">
        <v>3</v>
      </c>
      <c r="GD294">
        <v>0</v>
      </c>
      <c r="GF294">
        <v>-1033152020</v>
      </c>
      <c r="GG294">
        <v>1</v>
      </c>
      <c r="GH294">
        <v>1</v>
      </c>
      <c r="GI294">
        <v>4</v>
      </c>
      <c r="GJ294">
        <v>0</v>
      </c>
      <c r="GK294">
        <f>ROUND(R294*(R12)/100,2)</f>
        <v>0</v>
      </c>
      <c r="GL294">
        <f t="shared" si="282"/>
        <v>0</v>
      </c>
      <c r="GM294">
        <f t="shared" si="283"/>
        <v>2128.83</v>
      </c>
      <c r="GN294">
        <f t="shared" si="284"/>
        <v>2128.83</v>
      </c>
      <c r="GO294">
        <f t="shared" si="285"/>
        <v>0</v>
      </c>
      <c r="GP294">
        <f t="shared" si="286"/>
        <v>0</v>
      </c>
      <c r="GR294">
        <v>0</v>
      </c>
      <c r="GS294">
        <v>3</v>
      </c>
      <c r="GT294">
        <v>0</v>
      </c>
      <c r="GU294" t="s">
        <v>3</v>
      </c>
      <c r="GV294">
        <f t="shared" si="287"/>
        <v>0</v>
      </c>
      <c r="GW294">
        <v>1</v>
      </c>
      <c r="GX294">
        <f t="shared" si="288"/>
        <v>0</v>
      </c>
      <c r="HA294">
        <v>0</v>
      </c>
      <c r="HB294">
        <v>0</v>
      </c>
      <c r="IK294">
        <v>0</v>
      </c>
    </row>
    <row r="295" spans="1:245" x14ac:dyDescent="0.2">
      <c r="A295">
        <v>17</v>
      </c>
      <c r="B295">
        <v>1</v>
      </c>
      <c r="C295">
        <f>ROW(SmtRes!A425)</f>
        <v>425</v>
      </c>
      <c r="D295">
        <f>ROW(EtalonRes!A451)</f>
        <v>451</v>
      </c>
      <c r="E295" t="s">
        <v>566</v>
      </c>
      <c r="F295" t="s">
        <v>567</v>
      </c>
      <c r="G295" t="s">
        <v>568</v>
      </c>
      <c r="H295" t="s">
        <v>329</v>
      </c>
      <c r="I295">
        <v>0.01</v>
      </c>
      <c r="J295">
        <v>0</v>
      </c>
      <c r="O295">
        <f t="shared" si="256"/>
        <v>645.38</v>
      </c>
      <c r="P295">
        <f t="shared" si="257"/>
        <v>0</v>
      </c>
      <c r="Q295">
        <f t="shared" si="258"/>
        <v>2.59</v>
      </c>
      <c r="R295">
        <f t="shared" si="259"/>
        <v>1.1200000000000001</v>
      </c>
      <c r="S295">
        <f t="shared" si="260"/>
        <v>642.79</v>
      </c>
      <c r="T295">
        <f t="shared" si="261"/>
        <v>0</v>
      </c>
      <c r="U295">
        <f t="shared" si="262"/>
        <v>11.540000000000001</v>
      </c>
      <c r="V295">
        <f t="shared" si="263"/>
        <v>1.2700000000000001E-2</v>
      </c>
      <c r="W295">
        <f t="shared" si="264"/>
        <v>0</v>
      </c>
      <c r="X295">
        <f t="shared" si="265"/>
        <v>476.49</v>
      </c>
      <c r="Y295">
        <f t="shared" si="266"/>
        <v>321.95999999999998</v>
      </c>
      <c r="AA295">
        <v>39083528</v>
      </c>
      <c r="AB295">
        <f t="shared" si="267"/>
        <v>9883.32</v>
      </c>
      <c r="AC295">
        <f>ROUND((ES295),2)</f>
        <v>0</v>
      </c>
      <c r="AD295">
        <f>ROUND((((ET295)-(EU295))+AE295),2)</f>
        <v>39.700000000000003</v>
      </c>
      <c r="AE295">
        <f>ROUND((EU295),2)</f>
        <v>17.149999999999999</v>
      </c>
      <c r="AF295">
        <f>ROUND((EV295),2)</f>
        <v>9843.6200000000008</v>
      </c>
      <c r="AG295">
        <f t="shared" si="268"/>
        <v>0</v>
      </c>
      <c r="AH295">
        <f>(EW295)</f>
        <v>1154</v>
      </c>
      <c r="AI295">
        <f>(EX295)</f>
        <v>1.27</v>
      </c>
      <c r="AJ295">
        <f t="shared" si="269"/>
        <v>0</v>
      </c>
      <c r="AK295">
        <v>9883.32</v>
      </c>
      <c r="AL295">
        <v>0</v>
      </c>
      <c r="AM295">
        <v>39.700000000000003</v>
      </c>
      <c r="AN295">
        <v>17.149999999999999</v>
      </c>
      <c r="AO295">
        <v>9843.6200000000008</v>
      </c>
      <c r="AP295">
        <v>0</v>
      </c>
      <c r="AQ295">
        <v>1154</v>
      </c>
      <c r="AR295">
        <v>1.27</v>
      </c>
      <c r="AS295">
        <v>0</v>
      </c>
      <c r="AT295">
        <v>74</v>
      </c>
      <c r="AU295">
        <v>50</v>
      </c>
      <c r="AV295">
        <v>1</v>
      </c>
      <c r="AW295">
        <v>1</v>
      </c>
      <c r="AZ295">
        <v>6.53</v>
      </c>
      <c r="BA295">
        <v>6.53</v>
      </c>
      <c r="BB295">
        <v>6.53</v>
      </c>
      <c r="BC295">
        <v>6.53</v>
      </c>
      <c r="BD295" t="s">
        <v>3</v>
      </c>
      <c r="BE295" t="s">
        <v>3</v>
      </c>
      <c r="BF295" t="s">
        <v>3</v>
      </c>
      <c r="BG295" t="s">
        <v>3</v>
      </c>
      <c r="BH295">
        <v>0</v>
      </c>
      <c r="BI295">
        <v>1</v>
      </c>
      <c r="BJ295" t="s">
        <v>569</v>
      </c>
      <c r="BM295">
        <v>65005</v>
      </c>
      <c r="BN295">
        <v>0</v>
      </c>
      <c r="BO295" t="s">
        <v>3</v>
      </c>
      <c r="BP295">
        <v>0</v>
      </c>
      <c r="BQ295">
        <v>6</v>
      </c>
      <c r="BR295">
        <v>0</v>
      </c>
      <c r="BS295">
        <v>6.53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3</v>
      </c>
      <c r="BZ295">
        <v>74</v>
      </c>
      <c r="CA295">
        <v>50</v>
      </c>
      <c r="CF295">
        <v>0</v>
      </c>
      <c r="CG295">
        <v>0</v>
      </c>
      <c r="CM295">
        <v>0</v>
      </c>
      <c r="CN295" t="s">
        <v>3</v>
      </c>
      <c r="CO295">
        <v>0</v>
      </c>
      <c r="CP295">
        <f t="shared" si="270"/>
        <v>645.38</v>
      </c>
      <c r="CQ295">
        <f t="shared" si="271"/>
        <v>0</v>
      </c>
      <c r="CR295">
        <f t="shared" si="272"/>
        <v>259.24100000000004</v>
      </c>
      <c r="CS295">
        <f t="shared" si="273"/>
        <v>111.98949999999999</v>
      </c>
      <c r="CT295">
        <f t="shared" si="274"/>
        <v>64278.83860000001</v>
      </c>
      <c r="CU295">
        <f t="shared" si="275"/>
        <v>0</v>
      </c>
      <c r="CV295">
        <f t="shared" si="276"/>
        <v>1154</v>
      </c>
      <c r="CW295">
        <f t="shared" si="277"/>
        <v>1.27</v>
      </c>
      <c r="CX295">
        <f t="shared" si="278"/>
        <v>0</v>
      </c>
      <c r="CY295">
        <f t="shared" si="279"/>
        <v>476.49339999999995</v>
      </c>
      <c r="CZ295">
        <f t="shared" si="280"/>
        <v>321.95499999999998</v>
      </c>
      <c r="DC295" t="s">
        <v>3</v>
      </c>
      <c r="DD295" t="s">
        <v>3</v>
      </c>
      <c r="DE295" t="s">
        <v>3</v>
      </c>
      <c r="DF295" t="s">
        <v>3</v>
      </c>
      <c r="DG295" t="s">
        <v>3</v>
      </c>
      <c r="DH295" t="s">
        <v>3</v>
      </c>
      <c r="DI295" t="s">
        <v>3</v>
      </c>
      <c r="DJ295" t="s">
        <v>3</v>
      </c>
      <c r="DK295" t="s">
        <v>3</v>
      </c>
      <c r="DL295" t="s">
        <v>3</v>
      </c>
      <c r="DM295" t="s">
        <v>3</v>
      </c>
      <c r="DN295">
        <v>0</v>
      </c>
      <c r="DO295">
        <v>0</v>
      </c>
      <c r="DP295">
        <v>1</v>
      </c>
      <c r="DQ295">
        <v>1</v>
      </c>
      <c r="DU295">
        <v>1013</v>
      </c>
      <c r="DV295" t="s">
        <v>329</v>
      </c>
      <c r="DW295" t="s">
        <v>329</v>
      </c>
      <c r="DX295">
        <v>1</v>
      </c>
      <c r="EE295">
        <v>39174600</v>
      </c>
      <c r="EF295">
        <v>6</v>
      </c>
      <c r="EG295" t="s">
        <v>32</v>
      </c>
      <c r="EH295">
        <v>0</v>
      </c>
      <c r="EI295" t="s">
        <v>3</v>
      </c>
      <c r="EJ295">
        <v>1</v>
      </c>
      <c r="EK295">
        <v>65005</v>
      </c>
      <c r="EL295" t="s">
        <v>315</v>
      </c>
      <c r="EM295" t="s">
        <v>316</v>
      </c>
      <c r="EO295" t="s">
        <v>3</v>
      </c>
      <c r="EQ295">
        <v>0</v>
      </c>
      <c r="ER295">
        <v>9883.32</v>
      </c>
      <c r="ES295">
        <v>0</v>
      </c>
      <c r="ET295">
        <v>39.700000000000003</v>
      </c>
      <c r="EU295">
        <v>17.149999999999999</v>
      </c>
      <c r="EV295">
        <v>9843.6200000000008</v>
      </c>
      <c r="EW295">
        <v>1154</v>
      </c>
      <c r="EX295">
        <v>1.27</v>
      </c>
      <c r="EY295">
        <v>0</v>
      </c>
      <c r="FQ295">
        <v>0</v>
      </c>
      <c r="FR295">
        <f t="shared" si="281"/>
        <v>0</v>
      </c>
      <c r="FS295">
        <v>0</v>
      </c>
      <c r="FX295">
        <v>74</v>
      </c>
      <c r="FY295">
        <v>50</v>
      </c>
      <c r="GA295" t="s">
        <v>3</v>
      </c>
      <c r="GD295">
        <v>0</v>
      </c>
      <c r="GF295">
        <v>-139195795</v>
      </c>
      <c r="GG295">
        <v>1</v>
      </c>
      <c r="GH295">
        <v>1</v>
      </c>
      <c r="GI295">
        <v>4</v>
      </c>
      <c r="GJ295">
        <v>0</v>
      </c>
      <c r="GK295">
        <f>ROUND(R295*(R12)/100,2)</f>
        <v>0</v>
      </c>
      <c r="GL295">
        <f t="shared" si="282"/>
        <v>0</v>
      </c>
      <c r="GM295">
        <f t="shared" si="283"/>
        <v>1443.83</v>
      </c>
      <c r="GN295">
        <f t="shared" si="284"/>
        <v>1443.83</v>
      </c>
      <c r="GO295">
        <f t="shared" si="285"/>
        <v>0</v>
      </c>
      <c r="GP295">
        <f t="shared" si="286"/>
        <v>0</v>
      </c>
      <c r="GR295">
        <v>0</v>
      </c>
      <c r="GS295">
        <v>3</v>
      </c>
      <c r="GT295">
        <v>0</v>
      </c>
      <c r="GU295" t="s">
        <v>3</v>
      </c>
      <c r="GV295">
        <f t="shared" si="287"/>
        <v>0</v>
      </c>
      <c r="GW295">
        <v>1</v>
      </c>
      <c r="GX295">
        <f t="shared" si="288"/>
        <v>0</v>
      </c>
      <c r="HA295">
        <v>0</v>
      </c>
      <c r="HB295">
        <v>0</v>
      </c>
      <c r="IK295">
        <v>0</v>
      </c>
    </row>
    <row r="296" spans="1:245" x14ac:dyDescent="0.2">
      <c r="A296">
        <v>17</v>
      </c>
      <c r="B296">
        <v>1</v>
      </c>
      <c r="C296">
        <f>ROW(SmtRes!A430)</f>
        <v>430</v>
      </c>
      <c r="D296">
        <f>ROW(EtalonRes!A457)</f>
        <v>457</v>
      </c>
      <c r="E296" t="s">
        <v>570</v>
      </c>
      <c r="F296" t="s">
        <v>571</v>
      </c>
      <c r="G296" t="s">
        <v>572</v>
      </c>
      <c r="H296" t="s">
        <v>73</v>
      </c>
      <c r="I296">
        <v>2.4</v>
      </c>
      <c r="J296">
        <v>0</v>
      </c>
      <c r="O296">
        <f t="shared" si="256"/>
        <v>319.24</v>
      </c>
      <c r="P296">
        <f t="shared" si="257"/>
        <v>0</v>
      </c>
      <c r="Q296">
        <f t="shared" si="258"/>
        <v>4.2300000000000004</v>
      </c>
      <c r="R296">
        <f t="shared" si="259"/>
        <v>0.78</v>
      </c>
      <c r="S296">
        <f t="shared" si="260"/>
        <v>315.01</v>
      </c>
      <c r="T296">
        <f t="shared" si="261"/>
        <v>0</v>
      </c>
      <c r="U296">
        <f t="shared" si="262"/>
        <v>5.5200000000000005</v>
      </c>
      <c r="V296">
        <f t="shared" si="263"/>
        <v>9.5999999999999992E-3</v>
      </c>
      <c r="W296">
        <f t="shared" si="264"/>
        <v>0</v>
      </c>
      <c r="X296">
        <f t="shared" si="265"/>
        <v>363.16</v>
      </c>
      <c r="Y296">
        <f t="shared" si="266"/>
        <v>224.21</v>
      </c>
      <c r="AA296">
        <v>39083528</v>
      </c>
      <c r="AB296">
        <f t="shared" si="267"/>
        <v>20.37</v>
      </c>
      <c r="AC296">
        <f>ROUND(((ES296*0)),2)</f>
        <v>0</v>
      </c>
      <c r="AD296">
        <f>ROUND(((((ET296*0.4))-((EU296*0.4)))+AE296),2)</f>
        <v>0.27</v>
      </c>
      <c r="AE296">
        <f>ROUND(((EU296*0.4)),2)</f>
        <v>0.05</v>
      </c>
      <c r="AF296">
        <f>ROUND(((EV296*0.4)),2)</f>
        <v>20.100000000000001</v>
      </c>
      <c r="AG296">
        <f t="shared" si="268"/>
        <v>0</v>
      </c>
      <c r="AH296">
        <f>((EW296*0.4))</f>
        <v>2.3000000000000003</v>
      </c>
      <c r="AI296">
        <f>((EX296*0.4))</f>
        <v>4.0000000000000001E-3</v>
      </c>
      <c r="AJ296">
        <f t="shared" si="269"/>
        <v>0</v>
      </c>
      <c r="AK296">
        <v>54.58</v>
      </c>
      <c r="AL296">
        <v>3.66</v>
      </c>
      <c r="AM296">
        <v>0.66</v>
      </c>
      <c r="AN296">
        <v>0.12</v>
      </c>
      <c r="AO296">
        <v>50.26</v>
      </c>
      <c r="AP296">
        <v>0</v>
      </c>
      <c r="AQ296">
        <v>5.75</v>
      </c>
      <c r="AR296">
        <v>0.01</v>
      </c>
      <c r="AS296">
        <v>0</v>
      </c>
      <c r="AT296">
        <v>115</v>
      </c>
      <c r="AU296">
        <v>71</v>
      </c>
      <c r="AV296">
        <v>1</v>
      </c>
      <c r="AW296">
        <v>1</v>
      </c>
      <c r="AZ296">
        <v>6.53</v>
      </c>
      <c r="BA296">
        <v>6.53</v>
      </c>
      <c r="BB296">
        <v>6.53</v>
      </c>
      <c r="BC296">
        <v>6.53</v>
      </c>
      <c r="BD296" t="s">
        <v>3</v>
      </c>
      <c r="BE296" t="s">
        <v>3</v>
      </c>
      <c r="BF296" t="s">
        <v>3</v>
      </c>
      <c r="BG296" t="s">
        <v>3</v>
      </c>
      <c r="BH296">
        <v>0</v>
      </c>
      <c r="BI296">
        <v>1</v>
      </c>
      <c r="BJ296" t="s">
        <v>573</v>
      </c>
      <c r="BM296">
        <v>20001</v>
      </c>
      <c r="BN296">
        <v>0</v>
      </c>
      <c r="BO296" t="s">
        <v>3</v>
      </c>
      <c r="BP296">
        <v>0</v>
      </c>
      <c r="BQ296">
        <v>2</v>
      </c>
      <c r="BR296">
        <v>0</v>
      </c>
      <c r="BS296">
        <v>6.53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3</v>
      </c>
      <c r="BZ296">
        <v>128</v>
      </c>
      <c r="CA296">
        <v>83</v>
      </c>
      <c r="CF296">
        <v>0</v>
      </c>
      <c r="CG296">
        <v>0</v>
      </c>
      <c r="CM296">
        <v>0</v>
      </c>
      <c r="CN296" t="s">
        <v>321</v>
      </c>
      <c r="CO296">
        <v>0</v>
      </c>
      <c r="CP296">
        <f t="shared" si="270"/>
        <v>319.24</v>
      </c>
      <c r="CQ296">
        <f t="shared" si="271"/>
        <v>0</v>
      </c>
      <c r="CR296">
        <f t="shared" si="272"/>
        <v>1.7631000000000001</v>
      </c>
      <c r="CS296">
        <f t="shared" si="273"/>
        <v>0.32650000000000001</v>
      </c>
      <c r="CT296">
        <f t="shared" si="274"/>
        <v>131.25300000000001</v>
      </c>
      <c r="CU296">
        <f t="shared" si="275"/>
        <v>0</v>
      </c>
      <c r="CV296">
        <f t="shared" si="276"/>
        <v>2.3000000000000003</v>
      </c>
      <c r="CW296">
        <f t="shared" si="277"/>
        <v>4.0000000000000001E-3</v>
      </c>
      <c r="CX296">
        <f t="shared" si="278"/>
        <v>0</v>
      </c>
      <c r="CY296">
        <f t="shared" si="279"/>
        <v>363.1585</v>
      </c>
      <c r="CZ296">
        <f t="shared" si="280"/>
        <v>224.21089999999995</v>
      </c>
      <c r="DC296" t="s">
        <v>3</v>
      </c>
      <c r="DD296" t="s">
        <v>314</v>
      </c>
      <c r="DE296" t="s">
        <v>322</v>
      </c>
      <c r="DF296" t="s">
        <v>322</v>
      </c>
      <c r="DG296" t="s">
        <v>322</v>
      </c>
      <c r="DH296" t="s">
        <v>3</v>
      </c>
      <c r="DI296" t="s">
        <v>322</v>
      </c>
      <c r="DJ296" t="s">
        <v>322</v>
      </c>
      <c r="DK296" t="s">
        <v>3</v>
      </c>
      <c r="DL296" t="s">
        <v>3</v>
      </c>
      <c r="DM296" t="s">
        <v>3</v>
      </c>
      <c r="DN296">
        <v>0</v>
      </c>
      <c r="DO296">
        <v>0</v>
      </c>
      <c r="DP296">
        <v>1</v>
      </c>
      <c r="DQ296">
        <v>1</v>
      </c>
      <c r="DU296">
        <v>1005</v>
      </c>
      <c r="DV296" t="s">
        <v>73</v>
      </c>
      <c r="DW296" t="s">
        <v>73</v>
      </c>
      <c r="DX296">
        <v>1</v>
      </c>
      <c r="EE296">
        <v>39174534</v>
      </c>
      <c r="EF296">
        <v>2</v>
      </c>
      <c r="EG296" t="s">
        <v>18</v>
      </c>
      <c r="EH296">
        <v>0</v>
      </c>
      <c r="EI296" t="s">
        <v>3</v>
      </c>
      <c r="EJ296">
        <v>1</v>
      </c>
      <c r="EK296">
        <v>20001</v>
      </c>
      <c r="EL296" t="s">
        <v>560</v>
      </c>
      <c r="EM296" t="s">
        <v>561</v>
      </c>
      <c r="EO296" t="s">
        <v>325</v>
      </c>
      <c r="EQ296">
        <v>0</v>
      </c>
      <c r="ER296">
        <v>54.58</v>
      </c>
      <c r="ES296">
        <v>3.66</v>
      </c>
      <c r="ET296">
        <v>0.66</v>
      </c>
      <c r="EU296">
        <v>0.12</v>
      </c>
      <c r="EV296">
        <v>50.26</v>
      </c>
      <c r="EW296">
        <v>5.75</v>
      </c>
      <c r="EX296">
        <v>0.01</v>
      </c>
      <c r="EY296">
        <v>0</v>
      </c>
      <c r="FQ296">
        <v>0</v>
      </c>
      <c r="FR296">
        <f t="shared" si="281"/>
        <v>0</v>
      </c>
      <c r="FS296">
        <v>0</v>
      </c>
      <c r="FT296" t="s">
        <v>21</v>
      </c>
      <c r="FU296" t="s">
        <v>22</v>
      </c>
      <c r="FX296">
        <v>115.2</v>
      </c>
      <c r="FY296">
        <v>70.55</v>
      </c>
      <c r="GA296" t="s">
        <v>3</v>
      </c>
      <c r="GD296">
        <v>0</v>
      </c>
      <c r="GF296">
        <v>-2065473625</v>
      </c>
      <c r="GG296">
        <v>1</v>
      </c>
      <c r="GH296">
        <v>1</v>
      </c>
      <c r="GI296">
        <v>4</v>
      </c>
      <c r="GJ296">
        <v>0</v>
      </c>
      <c r="GK296">
        <f>ROUND(R296*(R12)/100,2)</f>
        <v>0</v>
      </c>
      <c r="GL296">
        <f t="shared" si="282"/>
        <v>0</v>
      </c>
      <c r="GM296">
        <f t="shared" si="283"/>
        <v>906.61</v>
      </c>
      <c r="GN296">
        <f t="shared" si="284"/>
        <v>906.61</v>
      </c>
      <c r="GO296">
        <f t="shared" si="285"/>
        <v>0</v>
      </c>
      <c r="GP296">
        <f t="shared" si="286"/>
        <v>0</v>
      </c>
      <c r="GR296">
        <v>0</v>
      </c>
      <c r="GS296">
        <v>3</v>
      </c>
      <c r="GT296">
        <v>0</v>
      </c>
      <c r="GU296" t="s">
        <v>3</v>
      </c>
      <c r="GV296">
        <f t="shared" si="287"/>
        <v>0</v>
      </c>
      <c r="GW296">
        <v>1</v>
      </c>
      <c r="GX296">
        <f t="shared" si="288"/>
        <v>0</v>
      </c>
      <c r="HA296">
        <v>0</v>
      </c>
      <c r="HB296">
        <v>0</v>
      </c>
      <c r="IK296">
        <v>0</v>
      </c>
    </row>
    <row r="297" spans="1:245" x14ac:dyDescent="0.2">
      <c r="A297">
        <v>17</v>
      </c>
      <c r="B297">
        <v>1</v>
      </c>
      <c r="C297">
        <f>ROW(SmtRes!A435)</f>
        <v>435</v>
      </c>
      <c r="D297">
        <f>ROW(EtalonRes!A463)</f>
        <v>463</v>
      </c>
      <c r="E297" t="s">
        <v>574</v>
      </c>
      <c r="F297" t="s">
        <v>575</v>
      </c>
      <c r="G297" t="s">
        <v>576</v>
      </c>
      <c r="H297" t="s">
        <v>243</v>
      </c>
      <c r="I297">
        <v>0.4</v>
      </c>
      <c r="J297">
        <v>0</v>
      </c>
      <c r="O297">
        <f t="shared" si="256"/>
        <v>50.47</v>
      </c>
      <c r="P297">
        <f t="shared" si="257"/>
        <v>0</v>
      </c>
      <c r="Q297">
        <f t="shared" si="258"/>
        <v>0.71</v>
      </c>
      <c r="R297">
        <f t="shared" si="259"/>
        <v>0.13</v>
      </c>
      <c r="S297">
        <f t="shared" si="260"/>
        <v>49.76</v>
      </c>
      <c r="T297">
        <f t="shared" si="261"/>
        <v>0</v>
      </c>
      <c r="U297">
        <f t="shared" si="262"/>
        <v>0.76800000000000002</v>
      </c>
      <c r="V297">
        <f t="shared" si="263"/>
        <v>1.6000000000000001E-3</v>
      </c>
      <c r="W297">
        <f t="shared" si="264"/>
        <v>0</v>
      </c>
      <c r="X297">
        <f t="shared" si="265"/>
        <v>57.37</v>
      </c>
      <c r="Y297">
        <f t="shared" si="266"/>
        <v>35.42</v>
      </c>
      <c r="AA297">
        <v>39083528</v>
      </c>
      <c r="AB297">
        <f t="shared" si="267"/>
        <v>19.32</v>
      </c>
      <c r="AC297">
        <f>ROUND(((ES297*0)),2)</f>
        <v>0</v>
      </c>
      <c r="AD297">
        <f>ROUND(((((ET297*0.4))-((EU297*0.4)))+AE297),2)</f>
        <v>0.27</v>
      </c>
      <c r="AE297">
        <f>ROUND(((EU297*0.4)),2)</f>
        <v>0.05</v>
      </c>
      <c r="AF297">
        <f>ROUND(((EV297*0.4)),2)</f>
        <v>19.05</v>
      </c>
      <c r="AG297">
        <f t="shared" si="268"/>
        <v>0</v>
      </c>
      <c r="AH297">
        <f>((EW297*0.4))</f>
        <v>1.92</v>
      </c>
      <c r="AI297">
        <f>((EX297*0.4))</f>
        <v>4.0000000000000001E-3</v>
      </c>
      <c r="AJ297">
        <f t="shared" si="269"/>
        <v>0</v>
      </c>
      <c r="AK297">
        <v>93.46</v>
      </c>
      <c r="AL297">
        <v>45.18</v>
      </c>
      <c r="AM297">
        <v>0.66</v>
      </c>
      <c r="AN297">
        <v>0.12</v>
      </c>
      <c r="AO297">
        <v>47.62</v>
      </c>
      <c r="AP297">
        <v>0</v>
      </c>
      <c r="AQ297">
        <v>4.8</v>
      </c>
      <c r="AR297">
        <v>0.01</v>
      </c>
      <c r="AS297">
        <v>0</v>
      </c>
      <c r="AT297">
        <v>115</v>
      </c>
      <c r="AU297">
        <v>71</v>
      </c>
      <c r="AV297">
        <v>1</v>
      </c>
      <c r="AW297">
        <v>1</v>
      </c>
      <c r="AZ297">
        <v>6.53</v>
      </c>
      <c r="BA297">
        <v>6.53</v>
      </c>
      <c r="BB297">
        <v>6.53</v>
      </c>
      <c r="BC297">
        <v>6.53</v>
      </c>
      <c r="BD297" t="s">
        <v>3</v>
      </c>
      <c r="BE297" t="s">
        <v>3</v>
      </c>
      <c r="BF297" t="s">
        <v>3</v>
      </c>
      <c r="BG297" t="s">
        <v>3</v>
      </c>
      <c r="BH297">
        <v>0</v>
      </c>
      <c r="BI297">
        <v>1</v>
      </c>
      <c r="BJ297" t="s">
        <v>577</v>
      </c>
      <c r="BM297">
        <v>20001</v>
      </c>
      <c r="BN297">
        <v>0</v>
      </c>
      <c r="BO297" t="s">
        <v>3</v>
      </c>
      <c r="BP297">
        <v>0</v>
      </c>
      <c r="BQ297">
        <v>2</v>
      </c>
      <c r="BR297">
        <v>0</v>
      </c>
      <c r="BS297">
        <v>6.53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3</v>
      </c>
      <c r="BZ297">
        <v>128</v>
      </c>
      <c r="CA297">
        <v>83</v>
      </c>
      <c r="CF297">
        <v>0</v>
      </c>
      <c r="CG297">
        <v>0</v>
      </c>
      <c r="CM297">
        <v>0</v>
      </c>
      <c r="CN297" t="s">
        <v>321</v>
      </c>
      <c r="CO297">
        <v>0</v>
      </c>
      <c r="CP297">
        <f t="shared" si="270"/>
        <v>50.47</v>
      </c>
      <c r="CQ297">
        <f t="shared" si="271"/>
        <v>0</v>
      </c>
      <c r="CR297">
        <f t="shared" si="272"/>
        <v>1.7631000000000001</v>
      </c>
      <c r="CS297">
        <f t="shared" si="273"/>
        <v>0.32650000000000001</v>
      </c>
      <c r="CT297">
        <f t="shared" si="274"/>
        <v>124.3965</v>
      </c>
      <c r="CU297">
        <f t="shared" si="275"/>
        <v>0</v>
      </c>
      <c r="CV297">
        <f t="shared" si="276"/>
        <v>1.92</v>
      </c>
      <c r="CW297">
        <f t="shared" si="277"/>
        <v>4.0000000000000001E-3</v>
      </c>
      <c r="CX297">
        <f t="shared" si="278"/>
        <v>0</v>
      </c>
      <c r="CY297">
        <f t="shared" si="279"/>
        <v>57.373500000000007</v>
      </c>
      <c r="CZ297">
        <f t="shared" si="280"/>
        <v>35.421900000000001</v>
      </c>
      <c r="DC297" t="s">
        <v>3</v>
      </c>
      <c r="DD297" t="s">
        <v>314</v>
      </c>
      <c r="DE297" t="s">
        <v>322</v>
      </c>
      <c r="DF297" t="s">
        <v>322</v>
      </c>
      <c r="DG297" t="s">
        <v>322</v>
      </c>
      <c r="DH297" t="s">
        <v>3</v>
      </c>
      <c r="DI297" t="s">
        <v>322</v>
      </c>
      <c r="DJ297" t="s">
        <v>322</v>
      </c>
      <c r="DK297" t="s">
        <v>3</v>
      </c>
      <c r="DL297" t="s">
        <v>3</v>
      </c>
      <c r="DM297" t="s">
        <v>3</v>
      </c>
      <c r="DN297">
        <v>0</v>
      </c>
      <c r="DO297">
        <v>0</v>
      </c>
      <c r="DP297">
        <v>1</v>
      </c>
      <c r="DQ297">
        <v>1</v>
      </c>
      <c r="DU297">
        <v>1013</v>
      </c>
      <c r="DV297" t="s">
        <v>243</v>
      </c>
      <c r="DW297" t="s">
        <v>243</v>
      </c>
      <c r="DX297">
        <v>1</v>
      </c>
      <c r="EE297">
        <v>39174534</v>
      </c>
      <c r="EF297">
        <v>2</v>
      </c>
      <c r="EG297" t="s">
        <v>18</v>
      </c>
      <c r="EH297">
        <v>0</v>
      </c>
      <c r="EI297" t="s">
        <v>3</v>
      </c>
      <c r="EJ297">
        <v>1</v>
      </c>
      <c r="EK297">
        <v>20001</v>
      </c>
      <c r="EL297" t="s">
        <v>560</v>
      </c>
      <c r="EM297" t="s">
        <v>561</v>
      </c>
      <c r="EO297" t="s">
        <v>325</v>
      </c>
      <c r="EQ297">
        <v>0</v>
      </c>
      <c r="ER297">
        <v>93.46</v>
      </c>
      <c r="ES297">
        <v>45.18</v>
      </c>
      <c r="ET297">
        <v>0.66</v>
      </c>
      <c r="EU297">
        <v>0.12</v>
      </c>
      <c r="EV297">
        <v>47.62</v>
      </c>
      <c r="EW297">
        <v>4.8</v>
      </c>
      <c r="EX297">
        <v>0.01</v>
      </c>
      <c r="EY297">
        <v>0</v>
      </c>
      <c r="FQ297">
        <v>0</v>
      </c>
      <c r="FR297">
        <f t="shared" si="281"/>
        <v>0</v>
      </c>
      <c r="FS297">
        <v>0</v>
      </c>
      <c r="FT297" t="s">
        <v>21</v>
      </c>
      <c r="FU297" t="s">
        <v>22</v>
      </c>
      <c r="FX297">
        <v>115.2</v>
      </c>
      <c r="FY297">
        <v>70.55</v>
      </c>
      <c r="GA297" t="s">
        <v>3</v>
      </c>
      <c r="GD297">
        <v>0</v>
      </c>
      <c r="GF297">
        <v>-1121459078</v>
      </c>
      <c r="GG297">
        <v>1</v>
      </c>
      <c r="GH297">
        <v>1</v>
      </c>
      <c r="GI297">
        <v>4</v>
      </c>
      <c r="GJ297">
        <v>0</v>
      </c>
      <c r="GK297">
        <f>ROUND(R297*(R12)/100,2)</f>
        <v>0</v>
      </c>
      <c r="GL297">
        <f t="shared" si="282"/>
        <v>0</v>
      </c>
      <c r="GM297">
        <f t="shared" si="283"/>
        <v>143.26</v>
      </c>
      <c r="GN297">
        <f t="shared" si="284"/>
        <v>143.26</v>
      </c>
      <c r="GO297">
        <f t="shared" si="285"/>
        <v>0</v>
      </c>
      <c r="GP297">
        <f t="shared" si="286"/>
        <v>0</v>
      </c>
      <c r="GR297">
        <v>0</v>
      </c>
      <c r="GS297">
        <v>3</v>
      </c>
      <c r="GT297">
        <v>0</v>
      </c>
      <c r="GU297" t="s">
        <v>3</v>
      </c>
      <c r="GV297">
        <f t="shared" si="287"/>
        <v>0</v>
      </c>
      <c r="GW297">
        <v>1</v>
      </c>
      <c r="GX297">
        <f t="shared" si="288"/>
        <v>0</v>
      </c>
      <c r="HA297">
        <v>0</v>
      </c>
      <c r="HB297">
        <v>0</v>
      </c>
      <c r="IK297">
        <v>0</v>
      </c>
    </row>
    <row r="298" spans="1:245" x14ac:dyDescent="0.2">
      <c r="A298">
        <v>17</v>
      </c>
      <c r="B298">
        <v>1</v>
      </c>
      <c r="C298">
        <f>ROW(SmtRes!A453)</f>
        <v>453</v>
      </c>
      <c r="D298">
        <f>ROW(EtalonRes!A481)</f>
        <v>481</v>
      </c>
      <c r="E298" t="s">
        <v>578</v>
      </c>
      <c r="F298" t="s">
        <v>579</v>
      </c>
      <c r="G298" t="s">
        <v>580</v>
      </c>
      <c r="H298" t="s">
        <v>102</v>
      </c>
      <c r="I298">
        <v>1</v>
      </c>
      <c r="J298">
        <v>0</v>
      </c>
      <c r="O298">
        <f t="shared" si="256"/>
        <v>545.26</v>
      </c>
      <c r="P298">
        <f t="shared" si="257"/>
        <v>334.47</v>
      </c>
      <c r="Q298">
        <f t="shared" si="258"/>
        <v>18.48</v>
      </c>
      <c r="R298">
        <f t="shared" si="259"/>
        <v>1.7</v>
      </c>
      <c r="S298">
        <f t="shared" si="260"/>
        <v>192.31</v>
      </c>
      <c r="T298">
        <f t="shared" si="261"/>
        <v>0</v>
      </c>
      <c r="U298">
        <f t="shared" si="262"/>
        <v>3.17</v>
      </c>
      <c r="V298">
        <f t="shared" si="263"/>
        <v>0.02</v>
      </c>
      <c r="W298">
        <f t="shared" si="264"/>
        <v>0</v>
      </c>
      <c r="X298">
        <f t="shared" si="265"/>
        <v>184.31</v>
      </c>
      <c r="Y298">
        <f t="shared" si="266"/>
        <v>126.11</v>
      </c>
      <c r="AA298">
        <v>39083528</v>
      </c>
      <c r="AB298">
        <f t="shared" si="267"/>
        <v>83.5</v>
      </c>
      <c r="AC298">
        <f t="shared" ref="AC298:AC319" si="289">ROUND((ES298),2)</f>
        <v>51.22</v>
      </c>
      <c r="AD298">
        <f>ROUND((((ET298)-(EU298))+AE298),2)</f>
        <v>2.83</v>
      </c>
      <c r="AE298">
        <f>ROUND((EU298),2)</f>
        <v>0.26</v>
      </c>
      <c r="AF298">
        <f>ROUND((EV298),2)</f>
        <v>29.45</v>
      </c>
      <c r="AG298">
        <f t="shared" si="268"/>
        <v>0</v>
      </c>
      <c r="AH298">
        <f>(EW298)</f>
        <v>3.17</v>
      </c>
      <c r="AI298">
        <f>(EX298)</f>
        <v>0.02</v>
      </c>
      <c r="AJ298">
        <f t="shared" si="269"/>
        <v>0</v>
      </c>
      <c r="AK298">
        <v>83.5</v>
      </c>
      <c r="AL298">
        <v>51.22</v>
      </c>
      <c r="AM298">
        <v>2.83</v>
      </c>
      <c r="AN298">
        <v>0.26</v>
      </c>
      <c r="AO298">
        <v>29.45</v>
      </c>
      <c r="AP298">
        <v>0</v>
      </c>
      <c r="AQ298">
        <v>3.17</v>
      </c>
      <c r="AR298">
        <v>0.02</v>
      </c>
      <c r="AS298">
        <v>0</v>
      </c>
      <c r="AT298">
        <v>95</v>
      </c>
      <c r="AU298">
        <v>65</v>
      </c>
      <c r="AV298">
        <v>1</v>
      </c>
      <c r="AW298">
        <v>1</v>
      </c>
      <c r="AZ298">
        <v>6.53</v>
      </c>
      <c r="BA298">
        <v>6.53</v>
      </c>
      <c r="BB298">
        <v>6.53</v>
      </c>
      <c r="BC298">
        <v>6.53</v>
      </c>
      <c r="BD298" t="s">
        <v>3</v>
      </c>
      <c r="BE298" t="s">
        <v>3</v>
      </c>
      <c r="BF298" t="s">
        <v>3</v>
      </c>
      <c r="BG298" t="s">
        <v>3</v>
      </c>
      <c r="BH298">
        <v>0</v>
      </c>
      <c r="BI298">
        <v>2</v>
      </c>
      <c r="BJ298" t="s">
        <v>581</v>
      </c>
      <c r="BM298">
        <v>108001</v>
      </c>
      <c r="BN298">
        <v>0</v>
      </c>
      <c r="BO298" t="s">
        <v>3</v>
      </c>
      <c r="BP298">
        <v>0</v>
      </c>
      <c r="BQ298">
        <v>3</v>
      </c>
      <c r="BR298">
        <v>0</v>
      </c>
      <c r="BS298">
        <v>6.53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3</v>
      </c>
      <c r="BZ298">
        <v>95</v>
      </c>
      <c r="CA298">
        <v>65</v>
      </c>
      <c r="CF298">
        <v>0</v>
      </c>
      <c r="CG298">
        <v>0</v>
      </c>
      <c r="CM298">
        <v>0</v>
      </c>
      <c r="CN298" t="s">
        <v>3</v>
      </c>
      <c r="CO298">
        <v>0</v>
      </c>
      <c r="CP298">
        <f t="shared" si="270"/>
        <v>545.26</v>
      </c>
      <c r="CQ298">
        <f t="shared" si="271"/>
        <v>334.46660000000003</v>
      </c>
      <c r="CR298">
        <f t="shared" si="272"/>
        <v>18.479900000000001</v>
      </c>
      <c r="CS298">
        <f t="shared" si="273"/>
        <v>1.6978000000000002</v>
      </c>
      <c r="CT298">
        <f t="shared" si="274"/>
        <v>192.30850000000001</v>
      </c>
      <c r="CU298">
        <f t="shared" si="275"/>
        <v>0</v>
      </c>
      <c r="CV298">
        <f t="shared" si="276"/>
        <v>3.17</v>
      </c>
      <c r="CW298">
        <f t="shared" si="277"/>
        <v>0.02</v>
      </c>
      <c r="CX298">
        <f t="shared" si="278"/>
        <v>0</v>
      </c>
      <c r="CY298">
        <f t="shared" si="279"/>
        <v>184.30950000000001</v>
      </c>
      <c r="CZ298">
        <f t="shared" si="280"/>
        <v>126.1065</v>
      </c>
      <c r="DC298" t="s">
        <v>3</v>
      </c>
      <c r="DD298" t="s">
        <v>3</v>
      </c>
      <c r="DE298" t="s">
        <v>3</v>
      </c>
      <c r="DF298" t="s">
        <v>3</v>
      </c>
      <c r="DG298" t="s">
        <v>3</v>
      </c>
      <c r="DH298" t="s">
        <v>3</v>
      </c>
      <c r="DI298" t="s">
        <v>3</v>
      </c>
      <c r="DJ298" t="s">
        <v>3</v>
      </c>
      <c r="DK298" t="s">
        <v>3</v>
      </c>
      <c r="DL298" t="s">
        <v>3</v>
      </c>
      <c r="DM298" t="s">
        <v>3</v>
      </c>
      <c r="DN298">
        <v>0</v>
      </c>
      <c r="DO298">
        <v>0</v>
      </c>
      <c r="DP298">
        <v>1</v>
      </c>
      <c r="DQ298">
        <v>1</v>
      </c>
      <c r="DU298">
        <v>1013</v>
      </c>
      <c r="DV298" t="s">
        <v>102</v>
      </c>
      <c r="DW298" t="s">
        <v>102</v>
      </c>
      <c r="DX298">
        <v>1</v>
      </c>
      <c r="EE298">
        <v>39174386</v>
      </c>
      <c r="EF298">
        <v>3</v>
      </c>
      <c r="EG298" t="s">
        <v>582</v>
      </c>
      <c r="EH298">
        <v>0</v>
      </c>
      <c r="EI298" t="s">
        <v>3</v>
      </c>
      <c r="EJ298">
        <v>2</v>
      </c>
      <c r="EK298">
        <v>108001</v>
      </c>
      <c r="EL298" t="s">
        <v>583</v>
      </c>
      <c r="EM298" t="s">
        <v>584</v>
      </c>
      <c r="EO298" t="s">
        <v>3</v>
      </c>
      <c r="EQ298">
        <v>0</v>
      </c>
      <c r="ER298">
        <v>83.5</v>
      </c>
      <c r="ES298">
        <v>51.22</v>
      </c>
      <c r="ET298">
        <v>2.83</v>
      </c>
      <c r="EU298">
        <v>0.26</v>
      </c>
      <c r="EV298">
        <v>29.45</v>
      </c>
      <c r="EW298">
        <v>3.17</v>
      </c>
      <c r="EX298">
        <v>0.02</v>
      </c>
      <c r="EY298">
        <v>0</v>
      </c>
      <c r="FQ298">
        <v>0</v>
      </c>
      <c r="FR298">
        <f t="shared" si="281"/>
        <v>0</v>
      </c>
      <c r="FS298">
        <v>0</v>
      </c>
      <c r="FX298">
        <v>95</v>
      </c>
      <c r="FY298">
        <v>65</v>
      </c>
      <c r="GA298" t="s">
        <v>3</v>
      </c>
      <c r="GD298">
        <v>0</v>
      </c>
      <c r="GF298">
        <v>1411261057</v>
      </c>
      <c r="GG298">
        <v>1</v>
      </c>
      <c r="GH298">
        <v>1</v>
      </c>
      <c r="GI298">
        <v>4</v>
      </c>
      <c r="GJ298">
        <v>0</v>
      </c>
      <c r="GK298">
        <f>ROUND(R298*(R12)/100,2)</f>
        <v>0</v>
      </c>
      <c r="GL298">
        <f t="shared" si="282"/>
        <v>0</v>
      </c>
      <c r="GM298">
        <f t="shared" si="283"/>
        <v>855.68</v>
      </c>
      <c r="GN298">
        <f t="shared" si="284"/>
        <v>0</v>
      </c>
      <c r="GO298">
        <f t="shared" si="285"/>
        <v>855.68</v>
      </c>
      <c r="GP298">
        <f t="shared" si="286"/>
        <v>0</v>
      </c>
      <c r="GR298">
        <v>0</v>
      </c>
      <c r="GS298">
        <v>3</v>
      </c>
      <c r="GT298">
        <v>0</v>
      </c>
      <c r="GU298" t="s">
        <v>3</v>
      </c>
      <c r="GV298">
        <f t="shared" si="287"/>
        <v>0</v>
      </c>
      <c r="GW298">
        <v>1</v>
      </c>
      <c r="GX298">
        <f t="shared" si="288"/>
        <v>0</v>
      </c>
      <c r="HA298">
        <v>0</v>
      </c>
      <c r="HB298">
        <v>0</v>
      </c>
      <c r="IK298">
        <v>0</v>
      </c>
    </row>
    <row r="299" spans="1:245" x14ac:dyDescent="0.2">
      <c r="A299">
        <v>17</v>
      </c>
      <c r="B299">
        <v>1</v>
      </c>
      <c r="C299">
        <f>ROW(SmtRes!A456)</f>
        <v>456</v>
      </c>
      <c r="D299">
        <f>ROW(EtalonRes!A484)</f>
        <v>484</v>
      </c>
      <c r="E299" t="s">
        <v>585</v>
      </c>
      <c r="F299" t="s">
        <v>586</v>
      </c>
      <c r="G299" t="s">
        <v>587</v>
      </c>
      <c r="H299" t="s">
        <v>30</v>
      </c>
      <c r="I299">
        <v>0.45</v>
      </c>
      <c r="J299">
        <v>0</v>
      </c>
      <c r="O299">
        <f t="shared" si="256"/>
        <v>221.86</v>
      </c>
      <c r="P299">
        <f t="shared" si="257"/>
        <v>0</v>
      </c>
      <c r="Q299">
        <f t="shared" si="258"/>
        <v>0.91</v>
      </c>
      <c r="R299">
        <f t="shared" si="259"/>
        <v>0.41</v>
      </c>
      <c r="S299">
        <f t="shared" si="260"/>
        <v>220.95</v>
      </c>
      <c r="T299">
        <f t="shared" si="261"/>
        <v>0</v>
      </c>
      <c r="U299">
        <f t="shared" si="262"/>
        <v>4.3380000000000001</v>
      </c>
      <c r="V299">
        <f t="shared" si="263"/>
        <v>4.5000000000000005E-3</v>
      </c>
      <c r="W299">
        <f t="shared" si="264"/>
        <v>0</v>
      </c>
      <c r="X299">
        <f t="shared" si="265"/>
        <v>188.16</v>
      </c>
      <c r="Y299">
        <f t="shared" si="266"/>
        <v>143.88</v>
      </c>
      <c r="AA299">
        <v>39083528</v>
      </c>
      <c r="AB299">
        <f t="shared" si="267"/>
        <v>75.5</v>
      </c>
      <c r="AC299">
        <f t="shared" si="289"/>
        <v>0</v>
      </c>
      <c r="AD299">
        <f>ROUND((((ET299)-(EU299))+AE299),2)</f>
        <v>0.31</v>
      </c>
      <c r="AE299">
        <f>ROUND((EU299),2)</f>
        <v>0.14000000000000001</v>
      </c>
      <c r="AF299">
        <f>ROUND((EV299),2)</f>
        <v>75.19</v>
      </c>
      <c r="AG299">
        <f t="shared" si="268"/>
        <v>0</v>
      </c>
      <c r="AH299">
        <f>(EW299)</f>
        <v>9.64</v>
      </c>
      <c r="AI299">
        <f>(EX299)</f>
        <v>0.01</v>
      </c>
      <c r="AJ299">
        <f t="shared" si="269"/>
        <v>0</v>
      </c>
      <c r="AK299">
        <v>75.5</v>
      </c>
      <c r="AL299">
        <v>0</v>
      </c>
      <c r="AM299">
        <v>0.31</v>
      </c>
      <c r="AN299">
        <v>0.14000000000000001</v>
      </c>
      <c r="AO299">
        <v>75.19</v>
      </c>
      <c r="AP299">
        <v>0</v>
      </c>
      <c r="AQ299">
        <v>9.64</v>
      </c>
      <c r="AR299">
        <v>0.01</v>
      </c>
      <c r="AS299">
        <v>0</v>
      </c>
      <c r="AT299">
        <v>85</v>
      </c>
      <c r="AU299">
        <v>65</v>
      </c>
      <c r="AV299">
        <v>1</v>
      </c>
      <c r="AW299">
        <v>1</v>
      </c>
      <c r="AZ299">
        <v>6.53</v>
      </c>
      <c r="BA299">
        <v>6.53</v>
      </c>
      <c r="BB299">
        <v>6.53</v>
      </c>
      <c r="BC299">
        <v>6.53</v>
      </c>
      <c r="BD299" t="s">
        <v>3</v>
      </c>
      <c r="BE299" t="s">
        <v>3</v>
      </c>
      <c r="BF299" t="s">
        <v>3</v>
      </c>
      <c r="BG299" t="s">
        <v>3</v>
      </c>
      <c r="BH299">
        <v>0</v>
      </c>
      <c r="BI299">
        <v>1</v>
      </c>
      <c r="BJ299" t="s">
        <v>588</v>
      </c>
      <c r="BM299">
        <v>67001</v>
      </c>
      <c r="BN299">
        <v>0</v>
      </c>
      <c r="BO299" t="s">
        <v>3</v>
      </c>
      <c r="BP299">
        <v>0</v>
      </c>
      <c r="BQ299">
        <v>6</v>
      </c>
      <c r="BR299">
        <v>0</v>
      </c>
      <c r="BS299">
        <v>6.53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3</v>
      </c>
      <c r="BZ299">
        <v>85</v>
      </c>
      <c r="CA299">
        <v>65</v>
      </c>
      <c r="CF299">
        <v>0</v>
      </c>
      <c r="CG299">
        <v>0</v>
      </c>
      <c r="CM299">
        <v>0</v>
      </c>
      <c r="CN299" t="s">
        <v>3</v>
      </c>
      <c r="CO299">
        <v>0</v>
      </c>
      <c r="CP299">
        <f t="shared" si="270"/>
        <v>221.85999999999999</v>
      </c>
      <c r="CQ299">
        <f t="shared" si="271"/>
        <v>0</v>
      </c>
      <c r="CR299">
        <f t="shared" si="272"/>
        <v>2.0243000000000002</v>
      </c>
      <c r="CS299">
        <f t="shared" si="273"/>
        <v>0.91420000000000012</v>
      </c>
      <c r="CT299">
        <f t="shared" si="274"/>
        <v>490.9907</v>
      </c>
      <c r="CU299">
        <f t="shared" si="275"/>
        <v>0</v>
      </c>
      <c r="CV299">
        <f t="shared" si="276"/>
        <v>9.64</v>
      </c>
      <c r="CW299">
        <f t="shared" si="277"/>
        <v>0.01</v>
      </c>
      <c r="CX299">
        <f t="shared" si="278"/>
        <v>0</v>
      </c>
      <c r="CY299">
        <f t="shared" si="279"/>
        <v>188.15599999999998</v>
      </c>
      <c r="CZ299">
        <f t="shared" si="280"/>
        <v>143.88399999999999</v>
      </c>
      <c r="DC299" t="s">
        <v>3</v>
      </c>
      <c r="DD299" t="s">
        <v>3</v>
      </c>
      <c r="DE299" t="s">
        <v>3</v>
      </c>
      <c r="DF299" t="s">
        <v>3</v>
      </c>
      <c r="DG299" t="s">
        <v>3</v>
      </c>
      <c r="DH299" t="s">
        <v>3</v>
      </c>
      <c r="DI299" t="s">
        <v>3</v>
      </c>
      <c r="DJ299" t="s">
        <v>3</v>
      </c>
      <c r="DK299" t="s">
        <v>3</v>
      </c>
      <c r="DL299" t="s">
        <v>3</v>
      </c>
      <c r="DM299" t="s">
        <v>3</v>
      </c>
      <c r="DN299">
        <v>0</v>
      </c>
      <c r="DO299">
        <v>0</v>
      </c>
      <c r="DP299">
        <v>1</v>
      </c>
      <c r="DQ299">
        <v>1</v>
      </c>
      <c r="DU299">
        <v>1003</v>
      </c>
      <c r="DV299" t="s">
        <v>30</v>
      </c>
      <c r="DW299" t="s">
        <v>30</v>
      </c>
      <c r="DX299">
        <v>100</v>
      </c>
      <c r="EE299">
        <v>39174628</v>
      </c>
      <c r="EF299">
        <v>6</v>
      </c>
      <c r="EG299" t="s">
        <v>32</v>
      </c>
      <c r="EH299">
        <v>0</v>
      </c>
      <c r="EI299" t="s">
        <v>3</v>
      </c>
      <c r="EJ299">
        <v>1</v>
      </c>
      <c r="EK299">
        <v>67001</v>
      </c>
      <c r="EL299" t="s">
        <v>589</v>
      </c>
      <c r="EM299" t="s">
        <v>590</v>
      </c>
      <c r="EO299" t="s">
        <v>3</v>
      </c>
      <c r="EQ299">
        <v>0</v>
      </c>
      <c r="ER299">
        <v>75.5</v>
      </c>
      <c r="ES299">
        <v>0</v>
      </c>
      <c r="ET299">
        <v>0.31</v>
      </c>
      <c r="EU299">
        <v>0.14000000000000001</v>
      </c>
      <c r="EV299">
        <v>75.19</v>
      </c>
      <c r="EW299">
        <v>9.64</v>
      </c>
      <c r="EX299">
        <v>0.01</v>
      </c>
      <c r="EY299">
        <v>0</v>
      </c>
      <c r="FQ299">
        <v>0</v>
      </c>
      <c r="FR299">
        <f t="shared" si="281"/>
        <v>0</v>
      </c>
      <c r="FS299">
        <v>0</v>
      </c>
      <c r="FX299">
        <v>85</v>
      </c>
      <c r="FY299">
        <v>65</v>
      </c>
      <c r="GA299" t="s">
        <v>3</v>
      </c>
      <c r="GD299">
        <v>0</v>
      </c>
      <c r="GF299">
        <v>-240526577</v>
      </c>
      <c r="GG299">
        <v>1</v>
      </c>
      <c r="GH299">
        <v>1</v>
      </c>
      <c r="GI299">
        <v>4</v>
      </c>
      <c r="GJ299">
        <v>0</v>
      </c>
      <c r="GK299">
        <f>ROUND(R299*(R12)/100,2)</f>
        <v>0</v>
      </c>
      <c r="GL299">
        <f t="shared" si="282"/>
        <v>0</v>
      </c>
      <c r="GM299">
        <f t="shared" si="283"/>
        <v>553.9</v>
      </c>
      <c r="GN299">
        <f t="shared" si="284"/>
        <v>553.9</v>
      </c>
      <c r="GO299">
        <f t="shared" si="285"/>
        <v>0</v>
      </c>
      <c r="GP299">
        <f t="shared" si="286"/>
        <v>0</v>
      </c>
      <c r="GR299">
        <v>0</v>
      </c>
      <c r="GS299">
        <v>3</v>
      </c>
      <c r="GT299">
        <v>0</v>
      </c>
      <c r="GU299" t="s">
        <v>3</v>
      </c>
      <c r="GV299">
        <f t="shared" si="287"/>
        <v>0</v>
      </c>
      <c r="GW299">
        <v>1</v>
      </c>
      <c r="GX299">
        <f t="shared" si="288"/>
        <v>0</v>
      </c>
      <c r="HA299">
        <v>0</v>
      </c>
      <c r="HB299">
        <v>0</v>
      </c>
      <c r="IK299">
        <v>0</v>
      </c>
    </row>
    <row r="300" spans="1:245" x14ac:dyDescent="0.2">
      <c r="A300">
        <v>17</v>
      </c>
      <c r="B300">
        <v>1</v>
      </c>
      <c r="C300">
        <f>ROW(SmtRes!A463)</f>
        <v>463</v>
      </c>
      <c r="D300">
        <f>ROW(EtalonRes!A492)</f>
        <v>492</v>
      </c>
      <c r="E300" t="s">
        <v>591</v>
      </c>
      <c r="F300" t="s">
        <v>557</v>
      </c>
      <c r="G300" t="s">
        <v>592</v>
      </c>
      <c r="H300" t="s">
        <v>102</v>
      </c>
      <c r="I300">
        <v>6</v>
      </c>
      <c r="J300">
        <v>0</v>
      </c>
      <c r="O300">
        <f t="shared" si="256"/>
        <v>824.74</v>
      </c>
      <c r="P300">
        <f t="shared" si="257"/>
        <v>154.37</v>
      </c>
      <c r="Q300">
        <f t="shared" si="258"/>
        <v>79.930000000000007</v>
      </c>
      <c r="R300">
        <f t="shared" si="259"/>
        <v>5.88</v>
      </c>
      <c r="S300">
        <f t="shared" si="260"/>
        <v>590.44000000000005</v>
      </c>
      <c r="T300">
        <f t="shared" si="261"/>
        <v>0</v>
      </c>
      <c r="U300">
        <f t="shared" si="262"/>
        <v>10.073999999999998</v>
      </c>
      <c r="V300">
        <f t="shared" si="263"/>
        <v>7.5000000000000011E-2</v>
      </c>
      <c r="W300">
        <f t="shared" si="264"/>
        <v>0</v>
      </c>
      <c r="X300">
        <f t="shared" si="265"/>
        <v>685.77</v>
      </c>
      <c r="Y300">
        <f t="shared" si="266"/>
        <v>423.39</v>
      </c>
      <c r="AA300">
        <v>39083528</v>
      </c>
      <c r="AB300">
        <f t="shared" si="267"/>
        <v>21.05</v>
      </c>
      <c r="AC300">
        <f t="shared" si="289"/>
        <v>3.94</v>
      </c>
      <c r="AD300">
        <f>ROUND(((((ET300*1.25))-((EU300*1.25)))+AE300),2)</f>
        <v>2.04</v>
      </c>
      <c r="AE300">
        <f>ROUND(((EU300*1.25)),2)</f>
        <v>0.15</v>
      </c>
      <c r="AF300">
        <f>ROUND(((EV300*1.15)),2)</f>
        <v>15.07</v>
      </c>
      <c r="AG300">
        <f t="shared" si="268"/>
        <v>0</v>
      </c>
      <c r="AH300">
        <f>((EW300*1.15))</f>
        <v>1.6789999999999998</v>
      </c>
      <c r="AI300">
        <f>((EX300*1.25))</f>
        <v>1.2500000000000001E-2</v>
      </c>
      <c r="AJ300">
        <f t="shared" si="269"/>
        <v>0</v>
      </c>
      <c r="AK300">
        <v>18.670000000000002</v>
      </c>
      <c r="AL300">
        <v>3.94</v>
      </c>
      <c r="AM300">
        <v>1.63</v>
      </c>
      <c r="AN300">
        <v>0.12</v>
      </c>
      <c r="AO300">
        <v>13.1</v>
      </c>
      <c r="AP300">
        <v>0</v>
      </c>
      <c r="AQ300">
        <v>1.46</v>
      </c>
      <c r="AR300">
        <v>0.01</v>
      </c>
      <c r="AS300">
        <v>0</v>
      </c>
      <c r="AT300">
        <v>115</v>
      </c>
      <c r="AU300">
        <v>71</v>
      </c>
      <c r="AV300">
        <v>1</v>
      </c>
      <c r="AW300">
        <v>1</v>
      </c>
      <c r="AZ300">
        <v>6.53</v>
      </c>
      <c r="BA300">
        <v>6.53</v>
      </c>
      <c r="BB300">
        <v>6.53</v>
      </c>
      <c r="BC300">
        <v>6.53</v>
      </c>
      <c r="BD300" t="s">
        <v>3</v>
      </c>
      <c r="BE300" t="s">
        <v>3</v>
      </c>
      <c r="BF300" t="s">
        <v>3</v>
      </c>
      <c r="BG300" t="s">
        <v>3</v>
      </c>
      <c r="BH300">
        <v>0</v>
      </c>
      <c r="BI300">
        <v>1</v>
      </c>
      <c r="BJ300" t="s">
        <v>559</v>
      </c>
      <c r="BM300">
        <v>20001</v>
      </c>
      <c r="BN300">
        <v>0</v>
      </c>
      <c r="BO300" t="s">
        <v>3</v>
      </c>
      <c r="BP300">
        <v>0</v>
      </c>
      <c r="BQ300">
        <v>2</v>
      </c>
      <c r="BR300">
        <v>0</v>
      </c>
      <c r="BS300">
        <v>6.53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3</v>
      </c>
      <c r="BZ300">
        <v>128</v>
      </c>
      <c r="CA300">
        <v>83</v>
      </c>
      <c r="CF300">
        <v>0</v>
      </c>
      <c r="CG300">
        <v>0</v>
      </c>
      <c r="CM300">
        <v>0</v>
      </c>
      <c r="CN300" t="s">
        <v>1353</v>
      </c>
      <c r="CO300">
        <v>0</v>
      </c>
      <c r="CP300">
        <f t="shared" si="270"/>
        <v>824.74</v>
      </c>
      <c r="CQ300">
        <f t="shared" si="271"/>
        <v>25.728200000000001</v>
      </c>
      <c r="CR300">
        <f t="shared" si="272"/>
        <v>13.321200000000001</v>
      </c>
      <c r="CS300">
        <f t="shared" si="273"/>
        <v>0.97950000000000004</v>
      </c>
      <c r="CT300">
        <f t="shared" si="274"/>
        <v>98.4071</v>
      </c>
      <c r="CU300">
        <f t="shared" si="275"/>
        <v>0</v>
      </c>
      <c r="CV300">
        <f t="shared" si="276"/>
        <v>1.6789999999999998</v>
      </c>
      <c r="CW300">
        <f t="shared" si="277"/>
        <v>1.2500000000000001E-2</v>
      </c>
      <c r="CX300">
        <f t="shared" si="278"/>
        <v>0</v>
      </c>
      <c r="CY300">
        <f t="shared" si="279"/>
        <v>685.76800000000003</v>
      </c>
      <c r="CZ300">
        <f t="shared" si="280"/>
        <v>423.38720000000001</v>
      </c>
      <c r="DC300" t="s">
        <v>3</v>
      </c>
      <c r="DD300" t="s">
        <v>3</v>
      </c>
      <c r="DE300" t="s">
        <v>75</v>
      </c>
      <c r="DF300" t="s">
        <v>75</v>
      </c>
      <c r="DG300" t="s">
        <v>76</v>
      </c>
      <c r="DH300" t="s">
        <v>3</v>
      </c>
      <c r="DI300" t="s">
        <v>76</v>
      </c>
      <c r="DJ300" t="s">
        <v>75</v>
      </c>
      <c r="DK300" t="s">
        <v>3</v>
      </c>
      <c r="DL300" t="s">
        <v>3</v>
      </c>
      <c r="DM300" t="s">
        <v>3</v>
      </c>
      <c r="DN300">
        <v>0</v>
      </c>
      <c r="DO300">
        <v>0</v>
      </c>
      <c r="DP300">
        <v>1</v>
      </c>
      <c r="DQ300">
        <v>1</v>
      </c>
      <c r="DU300">
        <v>1013</v>
      </c>
      <c r="DV300" t="s">
        <v>102</v>
      </c>
      <c r="DW300" t="s">
        <v>102</v>
      </c>
      <c r="DX300">
        <v>1</v>
      </c>
      <c r="EE300">
        <v>39174534</v>
      </c>
      <c r="EF300">
        <v>2</v>
      </c>
      <c r="EG300" t="s">
        <v>18</v>
      </c>
      <c r="EH300">
        <v>0</v>
      </c>
      <c r="EI300" t="s">
        <v>3</v>
      </c>
      <c r="EJ300">
        <v>1</v>
      </c>
      <c r="EK300">
        <v>20001</v>
      </c>
      <c r="EL300" t="s">
        <v>560</v>
      </c>
      <c r="EM300" t="s">
        <v>561</v>
      </c>
      <c r="EO300" t="s">
        <v>79</v>
      </c>
      <c r="EQ300">
        <v>0</v>
      </c>
      <c r="ER300">
        <v>18.670000000000002</v>
      </c>
      <c r="ES300">
        <v>3.94</v>
      </c>
      <c r="ET300">
        <v>1.63</v>
      </c>
      <c r="EU300">
        <v>0.12</v>
      </c>
      <c r="EV300">
        <v>13.1</v>
      </c>
      <c r="EW300">
        <v>1.46</v>
      </c>
      <c r="EX300">
        <v>0.01</v>
      </c>
      <c r="EY300">
        <v>0</v>
      </c>
      <c r="FQ300">
        <v>0</v>
      </c>
      <c r="FR300">
        <f t="shared" si="281"/>
        <v>0</v>
      </c>
      <c r="FS300">
        <v>0</v>
      </c>
      <c r="FT300" t="s">
        <v>21</v>
      </c>
      <c r="FU300" t="s">
        <v>22</v>
      </c>
      <c r="FX300">
        <v>115.2</v>
      </c>
      <c r="FY300">
        <v>70.55</v>
      </c>
      <c r="GA300" t="s">
        <v>3</v>
      </c>
      <c r="GD300">
        <v>0</v>
      </c>
      <c r="GF300">
        <v>501212962</v>
      </c>
      <c r="GG300">
        <v>1</v>
      </c>
      <c r="GH300">
        <v>1</v>
      </c>
      <c r="GI300">
        <v>4</v>
      </c>
      <c r="GJ300">
        <v>0</v>
      </c>
      <c r="GK300">
        <f>ROUND(R300*(R12)/100,2)</f>
        <v>0</v>
      </c>
      <c r="GL300">
        <f t="shared" si="282"/>
        <v>0</v>
      </c>
      <c r="GM300">
        <f t="shared" si="283"/>
        <v>1933.9</v>
      </c>
      <c r="GN300">
        <f t="shared" si="284"/>
        <v>1933.9</v>
      </c>
      <c r="GO300">
        <f t="shared" si="285"/>
        <v>0</v>
      </c>
      <c r="GP300">
        <f t="shared" si="286"/>
        <v>0</v>
      </c>
      <c r="GR300">
        <v>0</v>
      </c>
      <c r="GS300">
        <v>3</v>
      </c>
      <c r="GT300">
        <v>0</v>
      </c>
      <c r="GU300" t="s">
        <v>3</v>
      </c>
      <c r="GV300">
        <f t="shared" si="287"/>
        <v>0</v>
      </c>
      <c r="GW300">
        <v>1</v>
      </c>
      <c r="GX300">
        <f t="shared" si="288"/>
        <v>0</v>
      </c>
      <c r="HA300">
        <v>0</v>
      </c>
      <c r="HB300">
        <v>0</v>
      </c>
      <c r="IK300">
        <v>0</v>
      </c>
    </row>
    <row r="301" spans="1:245" x14ac:dyDescent="0.2">
      <c r="A301">
        <v>18</v>
      </c>
      <c r="B301">
        <v>1</v>
      </c>
      <c r="C301">
        <v>463</v>
      </c>
      <c r="E301" t="s">
        <v>593</v>
      </c>
      <c r="F301" t="s">
        <v>594</v>
      </c>
      <c r="G301" t="s">
        <v>595</v>
      </c>
      <c r="H301" t="s">
        <v>109</v>
      </c>
      <c r="I301">
        <f>I300*J301</f>
        <v>6</v>
      </c>
      <c r="J301">
        <v>1</v>
      </c>
      <c r="O301">
        <f t="shared" si="256"/>
        <v>3865.11</v>
      </c>
      <c r="P301">
        <f t="shared" si="257"/>
        <v>3865.11</v>
      </c>
      <c r="Q301">
        <f t="shared" si="258"/>
        <v>0</v>
      </c>
      <c r="R301">
        <f t="shared" si="259"/>
        <v>0</v>
      </c>
      <c r="S301">
        <f t="shared" si="260"/>
        <v>0</v>
      </c>
      <c r="T301">
        <f t="shared" si="261"/>
        <v>0</v>
      </c>
      <c r="U301">
        <f t="shared" si="262"/>
        <v>0</v>
      </c>
      <c r="V301">
        <f t="shared" si="263"/>
        <v>0</v>
      </c>
      <c r="W301">
        <f t="shared" si="264"/>
        <v>0</v>
      </c>
      <c r="X301">
        <f t="shared" si="265"/>
        <v>0</v>
      </c>
      <c r="Y301">
        <f t="shared" si="266"/>
        <v>0</v>
      </c>
      <c r="AA301">
        <v>39083528</v>
      </c>
      <c r="AB301">
        <f t="shared" si="267"/>
        <v>98.65</v>
      </c>
      <c r="AC301">
        <f t="shared" si="289"/>
        <v>98.65</v>
      </c>
      <c r="AD301">
        <f>ROUND((((ET301)-(EU301))+AE301),2)</f>
        <v>0</v>
      </c>
      <c r="AE301">
        <f t="shared" ref="AE301:AF303" si="290">ROUND((EU301),2)</f>
        <v>0</v>
      </c>
      <c r="AF301">
        <f t="shared" si="290"/>
        <v>0</v>
      </c>
      <c r="AG301">
        <f t="shared" si="268"/>
        <v>0</v>
      </c>
      <c r="AH301">
        <f t="shared" ref="AH301:AI303" si="291">(EW301)</f>
        <v>0</v>
      </c>
      <c r="AI301">
        <f t="shared" si="291"/>
        <v>0</v>
      </c>
      <c r="AJ301">
        <f t="shared" si="269"/>
        <v>0</v>
      </c>
      <c r="AK301">
        <v>98.65</v>
      </c>
      <c r="AL301">
        <v>98.65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115</v>
      </c>
      <c r="AU301">
        <v>71</v>
      </c>
      <c r="AV301">
        <v>1</v>
      </c>
      <c r="AW301">
        <v>1</v>
      </c>
      <c r="AZ301">
        <v>6.53</v>
      </c>
      <c r="BA301">
        <v>1</v>
      </c>
      <c r="BB301">
        <v>1</v>
      </c>
      <c r="BC301">
        <v>6.53</v>
      </c>
      <c r="BD301" t="s">
        <v>3</v>
      </c>
      <c r="BE301" t="s">
        <v>3</v>
      </c>
      <c r="BF301" t="s">
        <v>3</v>
      </c>
      <c r="BG301" t="s">
        <v>3</v>
      </c>
      <c r="BH301">
        <v>3</v>
      </c>
      <c r="BI301">
        <v>1</v>
      </c>
      <c r="BJ301" t="s">
        <v>596</v>
      </c>
      <c r="BM301">
        <v>20001</v>
      </c>
      <c r="BN301">
        <v>0</v>
      </c>
      <c r="BO301" t="s">
        <v>3</v>
      </c>
      <c r="BP301">
        <v>0</v>
      </c>
      <c r="BQ301">
        <v>2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3</v>
      </c>
      <c r="BZ301">
        <v>128</v>
      </c>
      <c r="CA301">
        <v>83</v>
      </c>
      <c r="CF301">
        <v>0</v>
      </c>
      <c r="CG301">
        <v>0</v>
      </c>
      <c r="CM301">
        <v>0</v>
      </c>
      <c r="CN301" t="s">
        <v>3</v>
      </c>
      <c r="CO301">
        <v>0</v>
      </c>
      <c r="CP301">
        <f t="shared" si="270"/>
        <v>3865.11</v>
      </c>
      <c r="CQ301">
        <f t="shared" si="271"/>
        <v>644.18450000000007</v>
      </c>
      <c r="CR301">
        <f t="shared" si="272"/>
        <v>0</v>
      </c>
      <c r="CS301">
        <f t="shared" si="273"/>
        <v>0</v>
      </c>
      <c r="CT301">
        <f t="shared" si="274"/>
        <v>0</v>
      </c>
      <c r="CU301">
        <f t="shared" si="275"/>
        <v>0</v>
      </c>
      <c r="CV301">
        <f t="shared" si="276"/>
        <v>0</v>
      </c>
      <c r="CW301">
        <f t="shared" si="277"/>
        <v>0</v>
      </c>
      <c r="CX301">
        <f t="shared" si="278"/>
        <v>0</v>
      </c>
      <c r="CY301">
        <f t="shared" si="279"/>
        <v>0</v>
      </c>
      <c r="CZ301">
        <f t="shared" si="280"/>
        <v>0</v>
      </c>
      <c r="DC301" t="s">
        <v>3</v>
      </c>
      <c r="DD301" t="s">
        <v>3</v>
      </c>
      <c r="DE301" t="s">
        <v>3</v>
      </c>
      <c r="DF301" t="s">
        <v>3</v>
      </c>
      <c r="DG301" t="s">
        <v>3</v>
      </c>
      <c r="DH301" t="s">
        <v>3</v>
      </c>
      <c r="DI301" t="s">
        <v>3</v>
      </c>
      <c r="DJ301" t="s">
        <v>3</v>
      </c>
      <c r="DK301" t="s">
        <v>3</v>
      </c>
      <c r="DL301" t="s">
        <v>3</v>
      </c>
      <c r="DM301" t="s">
        <v>3</v>
      </c>
      <c r="DN301">
        <v>0</v>
      </c>
      <c r="DO301">
        <v>0</v>
      </c>
      <c r="DP301">
        <v>1</v>
      </c>
      <c r="DQ301">
        <v>1</v>
      </c>
      <c r="DU301">
        <v>1010</v>
      </c>
      <c r="DV301" t="s">
        <v>109</v>
      </c>
      <c r="DW301" t="s">
        <v>109</v>
      </c>
      <c r="DX301">
        <v>1</v>
      </c>
      <c r="EE301">
        <v>39174534</v>
      </c>
      <c r="EF301">
        <v>2</v>
      </c>
      <c r="EG301" t="s">
        <v>18</v>
      </c>
      <c r="EH301">
        <v>0</v>
      </c>
      <c r="EI301" t="s">
        <v>3</v>
      </c>
      <c r="EJ301">
        <v>1</v>
      </c>
      <c r="EK301">
        <v>20001</v>
      </c>
      <c r="EL301" t="s">
        <v>560</v>
      </c>
      <c r="EM301" t="s">
        <v>561</v>
      </c>
      <c r="EO301" t="s">
        <v>3</v>
      </c>
      <c r="EQ301">
        <v>0</v>
      </c>
      <c r="ER301">
        <v>98.65</v>
      </c>
      <c r="ES301">
        <v>98.65</v>
      </c>
      <c r="ET301">
        <v>0</v>
      </c>
      <c r="EU301">
        <v>0</v>
      </c>
      <c r="EV301">
        <v>0</v>
      </c>
      <c r="EW301">
        <v>0</v>
      </c>
      <c r="EX301">
        <v>0</v>
      </c>
      <c r="FQ301">
        <v>0</v>
      </c>
      <c r="FR301">
        <f t="shared" si="281"/>
        <v>0</v>
      </c>
      <c r="FS301">
        <v>0</v>
      </c>
      <c r="FT301" t="s">
        <v>21</v>
      </c>
      <c r="FU301" t="s">
        <v>22</v>
      </c>
      <c r="FX301">
        <v>115.2</v>
      </c>
      <c r="FY301">
        <v>70.55</v>
      </c>
      <c r="GA301" t="s">
        <v>3</v>
      </c>
      <c r="GD301">
        <v>0</v>
      </c>
      <c r="GF301">
        <v>-672682793</v>
      </c>
      <c r="GG301">
        <v>1</v>
      </c>
      <c r="GH301">
        <v>1</v>
      </c>
      <c r="GI301">
        <v>4</v>
      </c>
      <c r="GJ301">
        <v>0</v>
      </c>
      <c r="GK301">
        <f>ROUND(R301*(R12)/100,2)</f>
        <v>0</v>
      </c>
      <c r="GL301">
        <f t="shared" si="282"/>
        <v>0</v>
      </c>
      <c r="GM301">
        <f t="shared" si="283"/>
        <v>3865.11</v>
      </c>
      <c r="GN301">
        <f t="shared" si="284"/>
        <v>3865.11</v>
      </c>
      <c r="GO301">
        <f t="shared" si="285"/>
        <v>0</v>
      </c>
      <c r="GP301">
        <f t="shared" si="286"/>
        <v>0</v>
      </c>
      <c r="GR301">
        <v>0</v>
      </c>
      <c r="GS301">
        <v>3</v>
      </c>
      <c r="GT301">
        <v>0</v>
      </c>
      <c r="GU301" t="s">
        <v>3</v>
      </c>
      <c r="GV301">
        <f t="shared" si="287"/>
        <v>0</v>
      </c>
      <c r="GW301">
        <v>1</v>
      </c>
      <c r="GX301">
        <f t="shared" si="288"/>
        <v>0</v>
      </c>
      <c r="HA301">
        <v>0</v>
      </c>
      <c r="HB301">
        <v>0</v>
      </c>
      <c r="IK301">
        <v>0</v>
      </c>
    </row>
    <row r="302" spans="1:245" x14ac:dyDescent="0.2">
      <c r="A302">
        <v>17</v>
      </c>
      <c r="B302">
        <v>1</v>
      </c>
      <c r="C302">
        <f>ROW(SmtRes!A467)</f>
        <v>467</v>
      </c>
      <c r="D302">
        <f>ROW(EtalonRes!A495)</f>
        <v>495</v>
      </c>
      <c r="E302" t="s">
        <v>597</v>
      </c>
      <c r="F302" t="s">
        <v>598</v>
      </c>
      <c r="G302" t="s">
        <v>599</v>
      </c>
      <c r="H302" t="s">
        <v>102</v>
      </c>
      <c r="I302">
        <v>1</v>
      </c>
      <c r="J302">
        <v>0</v>
      </c>
      <c r="O302">
        <f t="shared" si="256"/>
        <v>43.43</v>
      </c>
      <c r="P302">
        <f t="shared" si="257"/>
        <v>6.6</v>
      </c>
      <c r="Q302">
        <f t="shared" si="258"/>
        <v>0</v>
      </c>
      <c r="R302">
        <f t="shared" si="259"/>
        <v>0</v>
      </c>
      <c r="S302">
        <f t="shared" si="260"/>
        <v>36.83</v>
      </c>
      <c r="T302">
        <f t="shared" si="261"/>
        <v>0</v>
      </c>
      <c r="U302">
        <f t="shared" si="262"/>
        <v>0.6</v>
      </c>
      <c r="V302">
        <f t="shared" si="263"/>
        <v>0</v>
      </c>
      <c r="W302">
        <f t="shared" si="264"/>
        <v>0</v>
      </c>
      <c r="X302">
        <f t="shared" si="265"/>
        <v>29.46</v>
      </c>
      <c r="Y302">
        <f t="shared" si="266"/>
        <v>22.1</v>
      </c>
      <c r="AA302">
        <v>39083528</v>
      </c>
      <c r="AB302">
        <f t="shared" si="267"/>
        <v>6.65</v>
      </c>
      <c r="AC302">
        <f t="shared" si="289"/>
        <v>1.01</v>
      </c>
      <c r="AD302">
        <f>ROUND((((ET302)-(EU302))+AE302),2)</f>
        <v>0</v>
      </c>
      <c r="AE302">
        <f t="shared" si="290"/>
        <v>0</v>
      </c>
      <c r="AF302">
        <f t="shared" si="290"/>
        <v>5.64</v>
      </c>
      <c r="AG302">
        <f t="shared" si="268"/>
        <v>0</v>
      </c>
      <c r="AH302">
        <f t="shared" si="291"/>
        <v>0.6</v>
      </c>
      <c r="AI302">
        <f t="shared" si="291"/>
        <v>0</v>
      </c>
      <c r="AJ302">
        <f t="shared" si="269"/>
        <v>0</v>
      </c>
      <c r="AK302">
        <v>6.65</v>
      </c>
      <c r="AL302">
        <v>1.01</v>
      </c>
      <c r="AM302">
        <v>0</v>
      </c>
      <c r="AN302">
        <v>0</v>
      </c>
      <c r="AO302">
        <v>5.64</v>
      </c>
      <c r="AP302">
        <v>0</v>
      </c>
      <c r="AQ302">
        <v>0.6</v>
      </c>
      <c r="AR302">
        <v>0</v>
      </c>
      <c r="AS302">
        <v>0</v>
      </c>
      <c r="AT302">
        <v>80</v>
      </c>
      <c r="AU302">
        <v>60</v>
      </c>
      <c r="AV302">
        <v>1</v>
      </c>
      <c r="AW302">
        <v>1</v>
      </c>
      <c r="AZ302">
        <v>6.53</v>
      </c>
      <c r="BA302">
        <v>6.53</v>
      </c>
      <c r="BB302">
        <v>6.53</v>
      </c>
      <c r="BC302">
        <v>6.53</v>
      </c>
      <c r="BD302" t="s">
        <v>3</v>
      </c>
      <c r="BE302" t="s">
        <v>3</v>
      </c>
      <c r="BF302" t="s">
        <v>3</v>
      </c>
      <c r="BG302" t="s">
        <v>3</v>
      </c>
      <c r="BH302">
        <v>0</v>
      </c>
      <c r="BI302">
        <v>2</v>
      </c>
      <c r="BJ302" t="s">
        <v>600</v>
      </c>
      <c r="BM302">
        <v>110011</v>
      </c>
      <c r="BN302">
        <v>0</v>
      </c>
      <c r="BO302" t="s">
        <v>3</v>
      </c>
      <c r="BP302">
        <v>0</v>
      </c>
      <c r="BQ302">
        <v>3</v>
      </c>
      <c r="BR302">
        <v>0</v>
      </c>
      <c r="BS302">
        <v>6.53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3</v>
      </c>
      <c r="BZ302">
        <v>80</v>
      </c>
      <c r="CA302">
        <v>60</v>
      </c>
      <c r="CF302">
        <v>0</v>
      </c>
      <c r="CG302">
        <v>0</v>
      </c>
      <c r="CM302">
        <v>0</v>
      </c>
      <c r="CN302" t="s">
        <v>3</v>
      </c>
      <c r="CO302">
        <v>0</v>
      </c>
      <c r="CP302">
        <f t="shared" si="270"/>
        <v>43.43</v>
      </c>
      <c r="CQ302">
        <f t="shared" si="271"/>
        <v>6.5952999999999999</v>
      </c>
      <c r="CR302">
        <f t="shared" si="272"/>
        <v>0</v>
      </c>
      <c r="CS302">
        <f t="shared" si="273"/>
        <v>0</v>
      </c>
      <c r="CT302">
        <f t="shared" si="274"/>
        <v>36.8292</v>
      </c>
      <c r="CU302">
        <f t="shared" si="275"/>
        <v>0</v>
      </c>
      <c r="CV302">
        <f t="shared" si="276"/>
        <v>0.6</v>
      </c>
      <c r="CW302">
        <f t="shared" si="277"/>
        <v>0</v>
      </c>
      <c r="CX302">
        <f t="shared" si="278"/>
        <v>0</v>
      </c>
      <c r="CY302">
        <f t="shared" si="279"/>
        <v>29.463999999999995</v>
      </c>
      <c r="CZ302">
        <f t="shared" si="280"/>
        <v>22.097999999999999</v>
      </c>
      <c r="DC302" t="s">
        <v>3</v>
      </c>
      <c r="DD302" t="s">
        <v>3</v>
      </c>
      <c r="DE302" t="s">
        <v>3</v>
      </c>
      <c r="DF302" t="s">
        <v>3</v>
      </c>
      <c r="DG302" t="s">
        <v>3</v>
      </c>
      <c r="DH302" t="s">
        <v>3</v>
      </c>
      <c r="DI302" t="s">
        <v>3</v>
      </c>
      <c r="DJ302" t="s">
        <v>3</v>
      </c>
      <c r="DK302" t="s">
        <v>3</v>
      </c>
      <c r="DL302" t="s">
        <v>3</v>
      </c>
      <c r="DM302" t="s">
        <v>3</v>
      </c>
      <c r="DN302">
        <v>0</v>
      </c>
      <c r="DO302">
        <v>0</v>
      </c>
      <c r="DP302">
        <v>1</v>
      </c>
      <c r="DQ302">
        <v>1</v>
      </c>
      <c r="DU302">
        <v>1013</v>
      </c>
      <c r="DV302" t="s">
        <v>102</v>
      </c>
      <c r="DW302" t="s">
        <v>102</v>
      </c>
      <c r="DX302">
        <v>1</v>
      </c>
      <c r="EE302">
        <v>39174433</v>
      </c>
      <c r="EF302">
        <v>3</v>
      </c>
      <c r="EG302" t="s">
        <v>582</v>
      </c>
      <c r="EH302">
        <v>0</v>
      </c>
      <c r="EI302" t="s">
        <v>3</v>
      </c>
      <c r="EJ302">
        <v>2</v>
      </c>
      <c r="EK302">
        <v>110011</v>
      </c>
      <c r="EL302" t="s">
        <v>601</v>
      </c>
      <c r="EM302" t="s">
        <v>602</v>
      </c>
      <c r="EO302" t="s">
        <v>3</v>
      </c>
      <c r="EQ302">
        <v>0</v>
      </c>
      <c r="ER302">
        <v>6.65</v>
      </c>
      <c r="ES302">
        <v>1.01</v>
      </c>
      <c r="ET302">
        <v>0</v>
      </c>
      <c r="EU302">
        <v>0</v>
      </c>
      <c r="EV302">
        <v>5.64</v>
      </c>
      <c r="EW302">
        <v>0.6</v>
      </c>
      <c r="EX302">
        <v>0</v>
      </c>
      <c r="EY302">
        <v>0</v>
      </c>
      <c r="FQ302">
        <v>0</v>
      </c>
      <c r="FR302">
        <f t="shared" si="281"/>
        <v>0</v>
      </c>
      <c r="FS302">
        <v>0</v>
      </c>
      <c r="FX302">
        <v>80</v>
      </c>
      <c r="FY302">
        <v>60</v>
      </c>
      <c r="GA302" t="s">
        <v>3</v>
      </c>
      <c r="GD302">
        <v>0</v>
      </c>
      <c r="GF302">
        <v>1544667513</v>
      </c>
      <c r="GG302">
        <v>1</v>
      </c>
      <c r="GH302">
        <v>1</v>
      </c>
      <c r="GI302">
        <v>4</v>
      </c>
      <c r="GJ302">
        <v>0</v>
      </c>
      <c r="GK302">
        <f>ROUND(R302*(R12)/100,2)</f>
        <v>0</v>
      </c>
      <c r="GL302">
        <f t="shared" si="282"/>
        <v>0</v>
      </c>
      <c r="GM302">
        <f t="shared" si="283"/>
        <v>94.99</v>
      </c>
      <c r="GN302">
        <f t="shared" si="284"/>
        <v>0</v>
      </c>
      <c r="GO302">
        <f t="shared" si="285"/>
        <v>94.99</v>
      </c>
      <c r="GP302">
        <f t="shared" si="286"/>
        <v>0</v>
      </c>
      <c r="GR302">
        <v>0</v>
      </c>
      <c r="GS302">
        <v>3</v>
      </c>
      <c r="GT302">
        <v>0</v>
      </c>
      <c r="GU302" t="s">
        <v>3</v>
      </c>
      <c r="GV302">
        <f t="shared" si="287"/>
        <v>0</v>
      </c>
      <c r="GW302">
        <v>1</v>
      </c>
      <c r="GX302">
        <f t="shared" si="288"/>
        <v>0</v>
      </c>
      <c r="HA302">
        <v>0</v>
      </c>
      <c r="HB302">
        <v>0</v>
      </c>
      <c r="IK302">
        <v>0</v>
      </c>
    </row>
    <row r="303" spans="1:245" x14ac:dyDescent="0.2">
      <c r="A303">
        <v>18</v>
      </c>
      <c r="B303">
        <v>1</v>
      </c>
      <c r="C303">
        <v>466</v>
      </c>
      <c r="E303" t="s">
        <v>603</v>
      </c>
      <c r="F303" t="s">
        <v>604</v>
      </c>
      <c r="G303" t="s">
        <v>605</v>
      </c>
      <c r="H303" t="s">
        <v>109</v>
      </c>
      <c r="I303">
        <f>I302*J303</f>
        <v>1</v>
      </c>
      <c r="J303">
        <v>1</v>
      </c>
      <c r="O303">
        <f t="shared" si="256"/>
        <v>2794.12</v>
      </c>
      <c r="P303">
        <f t="shared" si="257"/>
        <v>2794.12</v>
      </c>
      <c r="Q303">
        <f t="shared" si="258"/>
        <v>0</v>
      </c>
      <c r="R303">
        <f t="shared" si="259"/>
        <v>0</v>
      </c>
      <c r="S303">
        <f t="shared" si="260"/>
        <v>0</v>
      </c>
      <c r="T303">
        <f t="shared" si="261"/>
        <v>0</v>
      </c>
      <c r="U303">
        <f t="shared" si="262"/>
        <v>0</v>
      </c>
      <c r="V303">
        <f t="shared" si="263"/>
        <v>0</v>
      </c>
      <c r="W303">
        <f t="shared" si="264"/>
        <v>0</v>
      </c>
      <c r="X303">
        <f t="shared" si="265"/>
        <v>0</v>
      </c>
      <c r="Y303">
        <f t="shared" si="266"/>
        <v>0</v>
      </c>
      <c r="AA303">
        <v>39083528</v>
      </c>
      <c r="AB303">
        <f t="shared" si="267"/>
        <v>427.89</v>
      </c>
      <c r="AC303">
        <f t="shared" si="289"/>
        <v>427.89</v>
      </c>
      <c r="AD303">
        <f>ROUND((((ET303)-(EU303))+AE303),2)</f>
        <v>0</v>
      </c>
      <c r="AE303">
        <f t="shared" si="290"/>
        <v>0</v>
      </c>
      <c r="AF303">
        <f t="shared" si="290"/>
        <v>0</v>
      </c>
      <c r="AG303">
        <f t="shared" si="268"/>
        <v>0</v>
      </c>
      <c r="AH303">
        <f t="shared" si="291"/>
        <v>0</v>
      </c>
      <c r="AI303">
        <f t="shared" si="291"/>
        <v>0</v>
      </c>
      <c r="AJ303">
        <f t="shared" si="269"/>
        <v>0</v>
      </c>
      <c r="AK303">
        <v>427.89</v>
      </c>
      <c r="AL303">
        <v>427.89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80</v>
      </c>
      <c r="AU303">
        <v>60</v>
      </c>
      <c r="AV303">
        <v>1</v>
      </c>
      <c r="AW303">
        <v>1</v>
      </c>
      <c r="AZ303">
        <v>6.53</v>
      </c>
      <c r="BA303">
        <v>1</v>
      </c>
      <c r="BB303">
        <v>1</v>
      </c>
      <c r="BC303">
        <v>6.53</v>
      </c>
      <c r="BD303" t="s">
        <v>3</v>
      </c>
      <c r="BE303" t="s">
        <v>3</v>
      </c>
      <c r="BF303" t="s">
        <v>3</v>
      </c>
      <c r="BG303" t="s">
        <v>3</v>
      </c>
      <c r="BH303">
        <v>3</v>
      </c>
      <c r="BI303">
        <v>2</v>
      </c>
      <c r="BJ303" t="s">
        <v>606</v>
      </c>
      <c r="BM303">
        <v>110011</v>
      </c>
      <c r="BN303">
        <v>0</v>
      </c>
      <c r="BO303" t="s">
        <v>3</v>
      </c>
      <c r="BP303">
        <v>0</v>
      </c>
      <c r="BQ303">
        <v>3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3</v>
      </c>
      <c r="BZ303">
        <v>80</v>
      </c>
      <c r="CA303">
        <v>60</v>
      </c>
      <c r="CF303">
        <v>0</v>
      </c>
      <c r="CG303">
        <v>0</v>
      </c>
      <c r="CM303">
        <v>0</v>
      </c>
      <c r="CN303" t="s">
        <v>3</v>
      </c>
      <c r="CO303">
        <v>0</v>
      </c>
      <c r="CP303">
        <f t="shared" si="270"/>
        <v>2794.12</v>
      </c>
      <c r="CQ303">
        <f t="shared" si="271"/>
        <v>2794.1217000000001</v>
      </c>
      <c r="CR303">
        <f t="shared" si="272"/>
        <v>0</v>
      </c>
      <c r="CS303">
        <f t="shared" si="273"/>
        <v>0</v>
      </c>
      <c r="CT303">
        <f t="shared" si="274"/>
        <v>0</v>
      </c>
      <c r="CU303">
        <f t="shared" si="275"/>
        <v>0</v>
      </c>
      <c r="CV303">
        <f t="shared" si="276"/>
        <v>0</v>
      </c>
      <c r="CW303">
        <f t="shared" si="277"/>
        <v>0</v>
      </c>
      <c r="CX303">
        <f t="shared" si="278"/>
        <v>0</v>
      </c>
      <c r="CY303">
        <f t="shared" si="279"/>
        <v>0</v>
      </c>
      <c r="CZ303">
        <f t="shared" si="280"/>
        <v>0</v>
      </c>
      <c r="DC303" t="s">
        <v>3</v>
      </c>
      <c r="DD303" t="s">
        <v>3</v>
      </c>
      <c r="DE303" t="s">
        <v>3</v>
      </c>
      <c r="DF303" t="s">
        <v>3</v>
      </c>
      <c r="DG303" t="s">
        <v>3</v>
      </c>
      <c r="DH303" t="s">
        <v>3</v>
      </c>
      <c r="DI303" t="s">
        <v>3</v>
      </c>
      <c r="DJ303" t="s">
        <v>3</v>
      </c>
      <c r="DK303" t="s">
        <v>3</v>
      </c>
      <c r="DL303" t="s">
        <v>3</v>
      </c>
      <c r="DM303" t="s">
        <v>3</v>
      </c>
      <c r="DN303">
        <v>0</v>
      </c>
      <c r="DO303">
        <v>0</v>
      </c>
      <c r="DP303">
        <v>1</v>
      </c>
      <c r="DQ303">
        <v>1</v>
      </c>
      <c r="DU303">
        <v>1010</v>
      </c>
      <c r="DV303" t="s">
        <v>109</v>
      </c>
      <c r="DW303" t="s">
        <v>109</v>
      </c>
      <c r="DX303">
        <v>1</v>
      </c>
      <c r="EE303">
        <v>39174433</v>
      </c>
      <c r="EF303">
        <v>3</v>
      </c>
      <c r="EG303" t="s">
        <v>582</v>
      </c>
      <c r="EH303">
        <v>0</v>
      </c>
      <c r="EI303" t="s">
        <v>3</v>
      </c>
      <c r="EJ303">
        <v>2</v>
      </c>
      <c r="EK303">
        <v>110011</v>
      </c>
      <c r="EL303" t="s">
        <v>601</v>
      </c>
      <c r="EM303" t="s">
        <v>602</v>
      </c>
      <c r="EO303" t="s">
        <v>3</v>
      </c>
      <c r="EQ303">
        <v>0</v>
      </c>
      <c r="ER303">
        <v>427.89</v>
      </c>
      <c r="ES303">
        <v>427.89</v>
      </c>
      <c r="ET303">
        <v>0</v>
      </c>
      <c r="EU303">
        <v>0</v>
      </c>
      <c r="EV303">
        <v>0</v>
      </c>
      <c r="EW303">
        <v>0</v>
      </c>
      <c r="EX303">
        <v>0</v>
      </c>
      <c r="FQ303">
        <v>0</v>
      </c>
      <c r="FR303">
        <f t="shared" si="281"/>
        <v>0</v>
      </c>
      <c r="FS303">
        <v>0</v>
      </c>
      <c r="FX303">
        <v>80</v>
      </c>
      <c r="FY303">
        <v>60</v>
      </c>
      <c r="GA303" t="s">
        <v>3</v>
      </c>
      <c r="GD303">
        <v>0</v>
      </c>
      <c r="GF303">
        <v>1804670152</v>
      </c>
      <c r="GG303">
        <v>1</v>
      </c>
      <c r="GH303">
        <v>1</v>
      </c>
      <c r="GI303">
        <v>4</v>
      </c>
      <c r="GJ303">
        <v>0</v>
      </c>
      <c r="GK303">
        <f>ROUND(R303*(R12)/100,2)</f>
        <v>0</v>
      </c>
      <c r="GL303">
        <f t="shared" si="282"/>
        <v>0</v>
      </c>
      <c r="GM303">
        <f t="shared" si="283"/>
        <v>2794.12</v>
      </c>
      <c r="GN303">
        <f t="shared" si="284"/>
        <v>0</v>
      </c>
      <c r="GO303">
        <f t="shared" si="285"/>
        <v>2794.12</v>
      </c>
      <c r="GP303">
        <f t="shared" si="286"/>
        <v>0</v>
      </c>
      <c r="GR303">
        <v>0</v>
      </c>
      <c r="GS303">
        <v>3</v>
      </c>
      <c r="GT303">
        <v>0</v>
      </c>
      <c r="GU303" t="s">
        <v>3</v>
      </c>
      <c r="GV303">
        <f t="shared" si="287"/>
        <v>0</v>
      </c>
      <c r="GW303">
        <v>1</v>
      </c>
      <c r="GX303">
        <f t="shared" si="288"/>
        <v>0</v>
      </c>
      <c r="HA303">
        <v>0</v>
      </c>
      <c r="HB303">
        <v>0</v>
      </c>
      <c r="IK303">
        <v>0</v>
      </c>
    </row>
    <row r="304" spans="1:245" x14ac:dyDescent="0.2">
      <c r="A304">
        <v>17</v>
      </c>
      <c r="B304">
        <v>1</v>
      </c>
      <c r="C304">
        <f>ROW(SmtRes!A473)</f>
        <v>473</v>
      </c>
      <c r="D304">
        <f>ROW(EtalonRes!A501)</f>
        <v>501</v>
      </c>
      <c r="E304" t="s">
        <v>607</v>
      </c>
      <c r="F304" t="s">
        <v>608</v>
      </c>
      <c r="G304" t="s">
        <v>609</v>
      </c>
      <c r="H304" t="s">
        <v>102</v>
      </c>
      <c r="I304">
        <v>1</v>
      </c>
      <c r="J304">
        <v>0</v>
      </c>
      <c r="O304">
        <f t="shared" si="256"/>
        <v>1376.06</v>
      </c>
      <c r="P304">
        <f t="shared" si="257"/>
        <v>0</v>
      </c>
      <c r="Q304">
        <f t="shared" si="258"/>
        <v>461.34</v>
      </c>
      <c r="R304">
        <f t="shared" si="259"/>
        <v>55.51</v>
      </c>
      <c r="S304">
        <f t="shared" si="260"/>
        <v>914.72</v>
      </c>
      <c r="T304">
        <f t="shared" si="261"/>
        <v>0</v>
      </c>
      <c r="U304">
        <f t="shared" si="262"/>
        <v>16.421999999999997</v>
      </c>
      <c r="V304">
        <f t="shared" si="263"/>
        <v>0.6875</v>
      </c>
      <c r="W304">
        <f t="shared" si="264"/>
        <v>0</v>
      </c>
      <c r="X304">
        <f t="shared" si="265"/>
        <v>1115.76</v>
      </c>
      <c r="Y304">
        <f t="shared" si="266"/>
        <v>688.86</v>
      </c>
      <c r="AA304">
        <v>39083528</v>
      </c>
      <c r="AB304">
        <f t="shared" si="267"/>
        <v>210.73</v>
      </c>
      <c r="AC304">
        <f t="shared" si="289"/>
        <v>0</v>
      </c>
      <c r="AD304">
        <f>ROUND(((((ET304*1.25))-((EU304*1.25)))+AE304),2)</f>
        <v>70.650000000000006</v>
      </c>
      <c r="AE304">
        <f>ROUND(((EU304*1.25)),2)</f>
        <v>8.5</v>
      </c>
      <c r="AF304">
        <f>ROUND(((EV304*1.15)),2)</f>
        <v>140.08000000000001</v>
      </c>
      <c r="AG304">
        <f t="shared" si="268"/>
        <v>0</v>
      </c>
      <c r="AH304">
        <f>((EW304*1.15))</f>
        <v>16.421999999999997</v>
      </c>
      <c r="AI304">
        <f>((EX304*1.25))</f>
        <v>0.6875</v>
      </c>
      <c r="AJ304">
        <f t="shared" si="269"/>
        <v>0</v>
      </c>
      <c r="AK304">
        <v>178.33</v>
      </c>
      <c r="AL304">
        <v>0</v>
      </c>
      <c r="AM304">
        <v>56.52</v>
      </c>
      <c r="AN304">
        <v>6.8</v>
      </c>
      <c r="AO304">
        <v>121.81</v>
      </c>
      <c r="AP304">
        <v>0</v>
      </c>
      <c r="AQ304">
        <v>14.28</v>
      </c>
      <c r="AR304">
        <v>0.55000000000000004</v>
      </c>
      <c r="AS304">
        <v>0</v>
      </c>
      <c r="AT304">
        <v>115</v>
      </c>
      <c r="AU304">
        <v>71</v>
      </c>
      <c r="AV304">
        <v>1</v>
      </c>
      <c r="AW304">
        <v>1</v>
      </c>
      <c r="AZ304">
        <v>6.53</v>
      </c>
      <c r="BA304">
        <v>6.53</v>
      </c>
      <c r="BB304">
        <v>6.53</v>
      </c>
      <c r="BC304">
        <v>6.53</v>
      </c>
      <c r="BD304" t="s">
        <v>3</v>
      </c>
      <c r="BE304" t="s">
        <v>3</v>
      </c>
      <c r="BF304" t="s">
        <v>3</v>
      </c>
      <c r="BG304" t="s">
        <v>3</v>
      </c>
      <c r="BH304">
        <v>0</v>
      </c>
      <c r="BI304">
        <v>1</v>
      </c>
      <c r="BJ304" t="s">
        <v>610</v>
      </c>
      <c r="BM304">
        <v>20001</v>
      </c>
      <c r="BN304">
        <v>0</v>
      </c>
      <c r="BO304" t="s">
        <v>3</v>
      </c>
      <c r="BP304">
        <v>0</v>
      </c>
      <c r="BQ304">
        <v>2</v>
      </c>
      <c r="BR304">
        <v>0</v>
      </c>
      <c r="BS304">
        <v>6.53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3</v>
      </c>
      <c r="BZ304">
        <v>128</v>
      </c>
      <c r="CA304">
        <v>83</v>
      </c>
      <c r="CF304">
        <v>0</v>
      </c>
      <c r="CG304">
        <v>0</v>
      </c>
      <c r="CM304">
        <v>0</v>
      </c>
      <c r="CN304" t="s">
        <v>1353</v>
      </c>
      <c r="CO304">
        <v>0</v>
      </c>
      <c r="CP304">
        <f t="shared" si="270"/>
        <v>1376.06</v>
      </c>
      <c r="CQ304">
        <f t="shared" si="271"/>
        <v>0</v>
      </c>
      <c r="CR304">
        <f t="shared" si="272"/>
        <v>461.34450000000004</v>
      </c>
      <c r="CS304">
        <f t="shared" si="273"/>
        <v>55.505000000000003</v>
      </c>
      <c r="CT304">
        <f t="shared" si="274"/>
        <v>914.72240000000011</v>
      </c>
      <c r="CU304">
        <f t="shared" si="275"/>
        <v>0</v>
      </c>
      <c r="CV304">
        <f t="shared" si="276"/>
        <v>16.421999999999997</v>
      </c>
      <c r="CW304">
        <f t="shared" si="277"/>
        <v>0.6875</v>
      </c>
      <c r="CX304">
        <f t="shared" si="278"/>
        <v>0</v>
      </c>
      <c r="CY304">
        <f t="shared" si="279"/>
        <v>1115.7645</v>
      </c>
      <c r="CZ304">
        <f t="shared" si="280"/>
        <v>688.86329999999998</v>
      </c>
      <c r="DC304" t="s">
        <v>3</v>
      </c>
      <c r="DD304" t="s">
        <v>3</v>
      </c>
      <c r="DE304" t="s">
        <v>75</v>
      </c>
      <c r="DF304" t="s">
        <v>75</v>
      </c>
      <c r="DG304" t="s">
        <v>76</v>
      </c>
      <c r="DH304" t="s">
        <v>3</v>
      </c>
      <c r="DI304" t="s">
        <v>76</v>
      </c>
      <c r="DJ304" t="s">
        <v>75</v>
      </c>
      <c r="DK304" t="s">
        <v>3</v>
      </c>
      <c r="DL304" t="s">
        <v>3</v>
      </c>
      <c r="DM304" t="s">
        <v>3</v>
      </c>
      <c r="DN304">
        <v>0</v>
      </c>
      <c r="DO304">
        <v>0</v>
      </c>
      <c r="DP304">
        <v>1</v>
      </c>
      <c r="DQ304">
        <v>1</v>
      </c>
      <c r="DU304">
        <v>1013</v>
      </c>
      <c r="DV304" t="s">
        <v>102</v>
      </c>
      <c r="DW304" t="s">
        <v>102</v>
      </c>
      <c r="DX304">
        <v>1</v>
      </c>
      <c r="EE304">
        <v>39174534</v>
      </c>
      <c r="EF304">
        <v>2</v>
      </c>
      <c r="EG304" t="s">
        <v>18</v>
      </c>
      <c r="EH304">
        <v>0</v>
      </c>
      <c r="EI304" t="s">
        <v>3</v>
      </c>
      <c r="EJ304">
        <v>1</v>
      </c>
      <c r="EK304">
        <v>20001</v>
      </c>
      <c r="EL304" t="s">
        <v>560</v>
      </c>
      <c r="EM304" t="s">
        <v>561</v>
      </c>
      <c r="EO304" t="s">
        <v>79</v>
      </c>
      <c r="EQ304">
        <v>0</v>
      </c>
      <c r="ER304">
        <v>178.33</v>
      </c>
      <c r="ES304">
        <v>0</v>
      </c>
      <c r="ET304">
        <v>56.52</v>
      </c>
      <c r="EU304">
        <v>6.8</v>
      </c>
      <c r="EV304">
        <v>121.81</v>
      </c>
      <c r="EW304">
        <v>14.28</v>
      </c>
      <c r="EX304">
        <v>0.55000000000000004</v>
      </c>
      <c r="EY304">
        <v>0</v>
      </c>
      <c r="FQ304">
        <v>0</v>
      </c>
      <c r="FR304">
        <f t="shared" si="281"/>
        <v>0</v>
      </c>
      <c r="FS304">
        <v>0</v>
      </c>
      <c r="FT304" t="s">
        <v>21</v>
      </c>
      <c r="FU304" t="s">
        <v>22</v>
      </c>
      <c r="FX304">
        <v>115.2</v>
      </c>
      <c r="FY304">
        <v>70.55</v>
      </c>
      <c r="GA304" t="s">
        <v>3</v>
      </c>
      <c r="GD304">
        <v>0</v>
      </c>
      <c r="GF304">
        <v>-2145063145</v>
      </c>
      <c r="GG304">
        <v>1</v>
      </c>
      <c r="GH304">
        <v>1</v>
      </c>
      <c r="GI304">
        <v>4</v>
      </c>
      <c r="GJ304">
        <v>0</v>
      </c>
      <c r="GK304">
        <f>ROUND(R304*(R12)/100,2)</f>
        <v>0</v>
      </c>
      <c r="GL304">
        <f t="shared" si="282"/>
        <v>0</v>
      </c>
      <c r="GM304">
        <f t="shared" si="283"/>
        <v>3180.68</v>
      </c>
      <c r="GN304">
        <f t="shared" si="284"/>
        <v>3180.68</v>
      </c>
      <c r="GO304">
        <f t="shared" si="285"/>
        <v>0</v>
      </c>
      <c r="GP304">
        <f t="shared" si="286"/>
        <v>0</v>
      </c>
      <c r="GR304">
        <v>0</v>
      </c>
      <c r="GS304">
        <v>3</v>
      </c>
      <c r="GT304">
        <v>0</v>
      </c>
      <c r="GU304" t="s">
        <v>3</v>
      </c>
      <c r="GV304">
        <f t="shared" si="287"/>
        <v>0</v>
      </c>
      <c r="GW304">
        <v>1</v>
      </c>
      <c r="GX304">
        <f t="shared" si="288"/>
        <v>0</v>
      </c>
      <c r="HA304">
        <v>0</v>
      </c>
      <c r="HB304">
        <v>0</v>
      </c>
      <c r="IK304">
        <v>0</v>
      </c>
    </row>
    <row r="305" spans="1:245" x14ac:dyDescent="0.2">
      <c r="A305">
        <v>18</v>
      </c>
      <c r="B305">
        <v>1</v>
      </c>
      <c r="C305">
        <v>473</v>
      </c>
      <c r="E305" t="s">
        <v>611</v>
      </c>
      <c r="F305" t="s">
        <v>612</v>
      </c>
      <c r="G305" t="s">
        <v>613</v>
      </c>
      <c r="H305" t="s">
        <v>89</v>
      </c>
      <c r="I305">
        <f>I304*J305</f>
        <v>1</v>
      </c>
      <c r="J305">
        <v>1</v>
      </c>
      <c r="O305">
        <f t="shared" si="256"/>
        <v>30760.61</v>
      </c>
      <c r="P305">
        <f t="shared" si="257"/>
        <v>30760.61</v>
      </c>
      <c r="Q305">
        <f t="shared" si="258"/>
        <v>0</v>
      </c>
      <c r="R305">
        <f t="shared" si="259"/>
        <v>0</v>
      </c>
      <c r="S305">
        <f t="shared" si="260"/>
        <v>0</v>
      </c>
      <c r="T305">
        <f t="shared" si="261"/>
        <v>0</v>
      </c>
      <c r="U305">
        <f t="shared" si="262"/>
        <v>0</v>
      </c>
      <c r="V305">
        <f t="shared" si="263"/>
        <v>0</v>
      </c>
      <c r="W305">
        <f t="shared" si="264"/>
        <v>0</v>
      </c>
      <c r="X305">
        <f t="shared" si="265"/>
        <v>0</v>
      </c>
      <c r="Y305">
        <f t="shared" si="266"/>
        <v>0</v>
      </c>
      <c r="AA305">
        <v>39083528</v>
      </c>
      <c r="AB305">
        <f t="shared" si="267"/>
        <v>4710.66</v>
      </c>
      <c r="AC305">
        <f t="shared" si="289"/>
        <v>4710.66</v>
      </c>
      <c r="AD305">
        <f>ROUND((((ET305)-(EU305))+AE305),2)</f>
        <v>0</v>
      </c>
      <c r="AE305">
        <f>ROUND((EU305),2)</f>
        <v>0</v>
      </c>
      <c r="AF305">
        <f>ROUND((EV305),2)</f>
        <v>0</v>
      </c>
      <c r="AG305">
        <f t="shared" si="268"/>
        <v>0</v>
      </c>
      <c r="AH305">
        <f>(EW305)</f>
        <v>0</v>
      </c>
      <c r="AI305">
        <f>(EX305)</f>
        <v>0</v>
      </c>
      <c r="AJ305">
        <f t="shared" si="269"/>
        <v>0</v>
      </c>
      <c r="AK305">
        <v>4710.66</v>
      </c>
      <c r="AL305">
        <v>4710.66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115</v>
      </c>
      <c r="AU305">
        <v>71</v>
      </c>
      <c r="AV305">
        <v>1</v>
      </c>
      <c r="AW305">
        <v>1</v>
      </c>
      <c r="AZ305">
        <v>6.53</v>
      </c>
      <c r="BA305">
        <v>1</v>
      </c>
      <c r="BB305">
        <v>1</v>
      </c>
      <c r="BC305">
        <v>6.53</v>
      </c>
      <c r="BD305" t="s">
        <v>3</v>
      </c>
      <c r="BE305" t="s">
        <v>3</v>
      </c>
      <c r="BF305" t="s">
        <v>3</v>
      </c>
      <c r="BG305" t="s">
        <v>3</v>
      </c>
      <c r="BH305">
        <v>3</v>
      </c>
      <c r="BI305">
        <v>1</v>
      </c>
      <c r="BJ305" t="s">
        <v>614</v>
      </c>
      <c r="BM305">
        <v>20001</v>
      </c>
      <c r="BN305">
        <v>0</v>
      </c>
      <c r="BO305" t="s">
        <v>3</v>
      </c>
      <c r="BP305">
        <v>0</v>
      </c>
      <c r="BQ305">
        <v>2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128</v>
      </c>
      <c r="CA305">
        <v>83</v>
      </c>
      <c r="CF305">
        <v>0</v>
      </c>
      <c r="CG305">
        <v>0</v>
      </c>
      <c r="CM305">
        <v>0</v>
      </c>
      <c r="CN305" t="s">
        <v>3</v>
      </c>
      <c r="CO305">
        <v>0</v>
      </c>
      <c r="CP305">
        <f t="shared" si="270"/>
        <v>30760.61</v>
      </c>
      <c r="CQ305">
        <f t="shared" si="271"/>
        <v>30760.609800000002</v>
      </c>
      <c r="CR305">
        <f t="shared" si="272"/>
        <v>0</v>
      </c>
      <c r="CS305">
        <f t="shared" si="273"/>
        <v>0</v>
      </c>
      <c r="CT305">
        <f t="shared" si="274"/>
        <v>0</v>
      </c>
      <c r="CU305">
        <f t="shared" si="275"/>
        <v>0</v>
      </c>
      <c r="CV305">
        <f t="shared" si="276"/>
        <v>0</v>
      </c>
      <c r="CW305">
        <f t="shared" si="277"/>
        <v>0</v>
      </c>
      <c r="CX305">
        <f t="shared" si="278"/>
        <v>0</v>
      </c>
      <c r="CY305">
        <f t="shared" si="279"/>
        <v>0</v>
      </c>
      <c r="CZ305">
        <f t="shared" si="280"/>
        <v>0</v>
      </c>
      <c r="DC305" t="s">
        <v>3</v>
      </c>
      <c r="DD305" t="s">
        <v>3</v>
      </c>
      <c r="DE305" t="s">
        <v>3</v>
      </c>
      <c r="DF305" t="s">
        <v>3</v>
      </c>
      <c r="DG305" t="s">
        <v>3</v>
      </c>
      <c r="DH305" t="s">
        <v>3</v>
      </c>
      <c r="DI305" t="s">
        <v>3</v>
      </c>
      <c r="DJ305" t="s">
        <v>3</v>
      </c>
      <c r="DK305" t="s">
        <v>3</v>
      </c>
      <c r="DL305" t="s">
        <v>3</v>
      </c>
      <c r="DM305" t="s">
        <v>3</v>
      </c>
      <c r="DN305">
        <v>0</v>
      </c>
      <c r="DO305">
        <v>0</v>
      </c>
      <c r="DP305">
        <v>1</v>
      </c>
      <c r="DQ305">
        <v>1</v>
      </c>
      <c r="DU305">
        <v>1013</v>
      </c>
      <c r="DV305" t="s">
        <v>89</v>
      </c>
      <c r="DW305" t="s">
        <v>89</v>
      </c>
      <c r="DX305">
        <v>1</v>
      </c>
      <c r="EE305">
        <v>39174534</v>
      </c>
      <c r="EF305">
        <v>2</v>
      </c>
      <c r="EG305" t="s">
        <v>18</v>
      </c>
      <c r="EH305">
        <v>0</v>
      </c>
      <c r="EI305" t="s">
        <v>3</v>
      </c>
      <c r="EJ305">
        <v>1</v>
      </c>
      <c r="EK305">
        <v>20001</v>
      </c>
      <c r="EL305" t="s">
        <v>560</v>
      </c>
      <c r="EM305" t="s">
        <v>561</v>
      </c>
      <c r="EO305" t="s">
        <v>3</v>
      </c>
      <c r="EQ305">
        <v>0</v>
      </c>
      <c r="ER305">
        <v>4710.66</v>
      </c>
      <c r="ES305">
        <v>4710.66</v>
      </c>
      <c r="ET305">
        <v>0</v>
      </c>
      <c r="EU305">
        <v>0</v>
      </c>
      <c r="EV305">
        <v>0</v>
      </c>
      <c r="EW305">
        <v>0</v>
      </c>
      <c r="EX305">
        <v>0</v>
      </c>
      <c r="FQ305">
        <v>0</v>
      </c>
      <c r="FR305">
        <f t="shared" si="281"/>
        <v>0</v>
      </c>
      <c r="FS305">
        <v>0</v>
      </c>
      <c r="FT305" t="s">
        <v>21</v>
      </c>
      <c r="FU305" t="s">
        <v>22</v>
      </c>
      <c r="FX305">
        <v>115.2</v>
      </c>
      <c r="FY305">
        <v>70.55</v>
      </c>
      <c r="GA305" t="s">
        <v>3</v>
      </c>
      <c r="GD305">
        <v>0</v>
      </c>
      <c r="GF305">
        <v>560844214</v>
      </c>
      <c r="GG305">
        <v>1</v>
      </c>
      <c r="GH305">
        <v>1</v>
      </c>
      <c r="GI305">
        <v>4</v>
      </c>
      <c r="GJ305">
        <v>0</v>
      </c>
      <c r="GK305">
        <f>ROUND(R305*(R12)/100,2)</f>
        <v>0</v>
      </c>
      <c r="GL305">
        <f t="shared" si="282"/>
        <v>0</v>
      </c>
      <c r="GM305">
        <f t="shared" si="283"/>
        <v>30760.61</v>
      </c>
      <c r="GN305">
        <f t="shared" si="284"/>
        <v>30760.61</v>
      </c>
      <c r="GO305">
        <f t="shared" si="285"/>
        <v>0</v>
      </c>
      <c r="GP305">
        <f t="shared" si="286"/>
        <v>0</v>
      </c>
      <c r="GR305">
        <v>0</v>
      </c>
      <c r="GS305">
        <v>3</v>
      </c>
      <c r="GT305">
        <v>0</v>
      </c>
      <c r="GU305" t="s">
        <v>3</v>
      </c>
      <c r="GV305">
        <f t="shared" si="287"/>
        <v>0</v>
      </c>
      <c r="GW305">
        <v>1</v>
      </c>
      <c r="GX305">
        <f t="shared" si="288"/>
        <v>0</v>
      </c>
      <c r="HA305">
        <v>0</v>
      </c>
      <c r="HB305">
        <v>0</v>
      </c>
      <c r="IK305">
        <v>0</v>
      </c>
    </row>
    <row r="306" spans="1:245" x14ac:dyDescent="0.2">
      <c r="A306">
        <v>17</v>
      </c>
      <c r="B306">
        <v>1</v>
      </c>
      <c r="C306">
        <f>ROW(SmtRes!A481)</f>
        <v>481</v>
      </c>
      <c r="D306">
        <f>ROW(EtalonRes!A508)</f>
        <v>508</v>
      </c>
      <c r="E306" t="s">
        <v>615</v>
      </c>
      <c r="F306" t="s">
        <v>616</v>
      </c>
      <c r="G306" t="s">
        <v>617</v>
      </c>
      <c r="H306" t="s">
        <v>102</v>
      </c>
      <c r="I306">
        <v>2</v>
      </c>
      <c r="J306">
        <v>0</v>
      </c>
      <c r="O306">
        <f t="shared" si="256"/>
        <v>709.15</v>
      </c>
      <c r="P306">
        <f t="shared" si="257"/>
        <v>26.51</v>
      </c>
      <c r="Q306">
        <f t="shared" si="258"/>
        <v>107.61</v>
      </c>
      <c r="R306">
        <f t="shared" si="259"/>
        <v>9.8000000000000007</v>
      </c>
      <c r="S306">
        <f t="shared" si="260"/>
        <v>575.03</v>
      </c>
      <c r="T306">
        <f t="shared" si="261"/>
        <v>0</v>
      </c>
      <c r="U306">
        <f t="shared" si="262"/>
        <v>9.1539999999999999</v>
      </c>
      <c r="V306">
        <f t="shared" si="263"/>
        <v>0.125</v>
      </c>
      <c r="W306">
        <f t="shared" si="264"/>
        <v>0</v>
      </c>
      <c r="X306">
        <f t="shared" si="265"/>
        <v>672.55</v>
      </c>
      <c r="Y306">
        <f t="shared" si="266"/>
        <v>415.23</v>
      </c>
      <c r="AA306">
        <v>39083528</v>
      </c>
      <c r="AB306">
        <f t="shared" si="267"/>
        <v>54.3</v>
      </c>
      <c r="AC306">
        <f t="shared" si="289"/>
        <v>2.0299999999999998</v>
      </c>
      <c r="AD306">
        <f>ROUND(((((ET306*1.25))-((EU306*1.25)))+AE306),2)</f>
        <v>8.24</v>
      </c>
      <c r="AE306">
        <f>ROUND(((EU306*1.25)),2)</f>
        <v>0.75</v>
      </c>
      <c r="AF306">
        <f>ROUND(((EV306*1.15)),2)</f>
        <v>44.03</v>
      </c>
      <c r="AG306">
        <f t="shared" si="268"/>
        <v>0</v>
      </c>
      <c r="AH306">
        <f>((EW306*1.15))</f>
        <v>4.577</v>
      </c>
      <c r="AI306">
        <f>((EX306*1.25))</f>
        <v>6.25E-2</v>
      </c>
      <c r="AJ306">
        <f t="shared" si="269"/>
        <v>0</v>
      </c>
      <c r="AK306">
        <v>46.91</v>
      </c>
      <c r="AL306">
        <v>2.0299999999999998</v>
      </c>
      <c r="AM306">
        <v>6.59</v>
      </c>
      <c r="AN306">
        <v>0.6</v>
      </c>
      <c r="AO306">
        <v>38.29</v>
      </c>
      <c r="AP306">
        <v>0</v>
      </c>
      <c r="AQ306">
        <v>3.98</v>
      </c>
      <c r="AR306">
        <v>0.05</v>
      </c>
      <c r="AS306">
        <v>0</v>
      </c>
      <c r="AT306">
        <v>115</v>
      </c>
      <c r="AU306">
        <v>71</v>
      </c>
      <c r="AV306">
        <v>1</v>
      </c>
      <c r="AW306">
        <v>1</v>
      </c>
      <c r="AZ306">
        <v>6.53</v>
      </c>
      <c r="BA306">
        <v>6.53</v>
      </c>
      <c r="BB306">
        <v>6.53</v>
      </c>
      <c r="BC306">
        <v>6.53</v>
      </c>
      <c r="BD306" t="s">
        <v>3</v>
      </c>
      <c r="BE306" t="s">
        <v>3</v>
      </c>
      <c r="BF306" t="s">
        <v>3</v>
      </c>
      <c r="BG306" t="s">
        <v>3</v>
      </c>
      <c r="BH306">
        <v>0</v>
      </c>
      <c r="BI306">
        <v>1</v>
      </c>
      <c r="BJ306" t="s">
        <v>618</v>
      </c>
      <c r="BM306">
        <v>20001</v>
      </c>
      <c r="BN306">
        <v>0</v>
      </c>
      <c r="BO306" t="s">
        <v>3</v>
      </c>
      <c r="BP306">
        <v>0</v>
      </c>
      <c r="BQ306">
        <v>2</v>
      </c>
      <c r="BR306">
        <v>0</v>
      </c>
      <c r="BS306">
        <v>6.53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128</v>
      </c>
      <c r="CA306">
        <v>83</v>
      </c>
      <c r="CF306">
        <v>0</v>
      </c>
      <c r="CG306">
        <v>0</v>
      </c>
      <c r="CM306">
        <v>0</v>
      </c>
      <c r="CN306" t="s">
        <v>1353</v>
      </c>
      <c r="CO306">
        <v>0</v>
      </c>
      <c r="CP306">
        <f t="shared" si="270"/>
        <v>709.15</v>
      </c>
      <c r="CQ306">
        <f t="shared" si="271"/>
        <v>13.255899999999999</v>
      </c>
      <c r="CR306">
        <f t="shared" si="272"/>
        <v>53.807200000000002</v>
      </c>
      <c r="CS306">
        <f t="shared" si="273"/>
        <v>4.8975</v>
      </c>
      <c r="CT306">
        <f t="shared" si="274"/>
        <v>287.51590000000004</v>
      </c>
      <c r="CU306">
        <f t="shared" si="275"/>
        <v>0</v>
      </c>
      <c r="CV306">
        <f t="shared" si="276"/>
        <v>4.577</v>
      </c>
      <c r="CW306">
        <f t="shared" si="277"/>
        <v>6.25E-2</v>
      </c>
      <c r="CX306">
        <f t="shared" si="278"/>
        <v>0</v>
      </c>
      <c r="CY306">
        <f t="shared" si="279"/>
        <v>672.55449999999996</v>
      </c>
      <c r="CZ306">
        <f t="shared" si="280"/>
        <v>415.22929999999991</v>
      </c>
      <c r="DC306" t="s">
        <v>3</v>
      </c>
      <c r="DD306" t="s">
        <v>3</v>
      </c>
      <c r="DE306" t="s">
        <v>75</v>
      </c>
      <c r="DF306" t="s">
        <v>75</v>
      </c>
      <c r="DG306" t="s">
        <v>76</v>
      </c>
      <c r="DH306" t="s">
        <v>3</v>
      </c>
      <c r="DI306" t="s">
        <v>76</v>
      </c>
      <c r="DJ306" t="s">
        <v>75</v>
      </c>
      <c r="DK306" t="s">
        <v>3</v>
      </c>
      <c r="DL306" t="s">
        <v>3</v>
      </c>
      <c r="DM306" t="s">
        <v>3</v>
      </c>
      <c r="DN306">
        <v>0</v>
      </c>
      <c r="DO306">
        <v>0</v>
      </c>
      <c r="DP306">
        <v>1</v>
      </c>
      <c r="DQ306">
        <v>1</v>
      </c>
      <c r="DU306">
        <v>1013</v>
      </c>
      <c r="DV306" t="s">
        <v>102</v>
      </c>
      <c r="DW306" t="s">
        <v>102</v>
      </c>
      <c r="DX306">
        <v>1</v>
      </c>
      <c r="EE306">
        <v>39174534</v>
      </c>
      <c r="EF306">
        <v>2</v>
      </c>
      <c r="EG306" t="s">
        <v>18</v>
      </c>
      <c r="EH306">
        <v>0</v>
      </c>
      <c r="EI306" t="s">
        <v>3</v>
      </c>
      <c r="EJ306">
        <v>1</v>
      </c>
      <c r="EK306">
        <v>20001</v>
      </c>
      <c r="EL306" t="s">
        <v>560</v>
      </c>
      <c r="EM306" t="s">
        <v>561</v>
      </c>
      <c r="EO306" t="s">
        <v>79</v>
      </c>
      <c r="EQ306">
        <v>0</v>
      </c>
      <c r="ER306">
        <v>46.91</v>
      </c>
      <c r="ES306">
        <v>2.0299999999999998</v>
      </c>
      <c r="ET306">
        <v>6.59</v>
      </c>
      <c r="EU306">
        <v>0.6</v>
      </c>
      <c r="EV306">
        <v>38.29</v>
      </c>
      <c r="EW306">
        <v>3.98</v>
      </c>
      <c r="EX306">
        <v>0.05</v>
      </c>
      <c r="EY306">
        <v>0</v>
      </c>
      <c r="FQ306">
        <v>0</v>
      </c>
      <c r="FR306">
        <f t="shared" si="281"/>
        <v>0</v>
      </c>
      <c r="FS306">
        <v>0</v>
      </c>
      <c r="FT306" t="s">
        <v>21</v>
      </c>
      <c r="FU306" t="s">
        <v>22</v>
      </c>
      <c r="FX306">
        <v>115.2</v>
      </c>
      <c r="FY306">
        <v>70.55</v>
      </c>
      <c r="GA306" t="s">
        <v>3</v>
      </c>
      <c r="GD306">
        <v>0</v>
      </c>
      <c r="GF306">
        <v>1340920213</v>
      </c>
      <c r="GG306">
        <v>1</v>
      </c>
      <c r="GH306">
        <v>1</v>
      </c>
      <c r="GI306">
        <v>4</v>
      </c>
      <c r="GJ306">
        <v>0</v>
      </c>
      <c r="GK306">
        <f>ROUND(R306*(R12)/100,2)</f>
        <v>0</v>
      </c>
      <c r="GL306">
        <f t="shared" si="282"/>
        <v>0</v>
      </c>
      <c r="GM306">
        <f t="shared" si="283"/>
        <v>1796.93</v>
      </c>
      <c r="GN306">
        <f t="shared" si="284"/>
        <v>1796.93</v>
      </c>
      <c r="GO306">
        <f t="shared" si="285"/>
        <v>0</v>
      </c>
      <c r="GP306">
        <f t="shared" si="286"/>
        <v>0</v>
      </c>
      <c r="GR306">
        <v>0</v>
      </c>
      <c r="GS306">
        <v>3</v>
      </c>
      <c r="GT306">
        <v>0</v>
      </c>
      <c r="GU306" t="s">
        <v>3</v>
      </c>
      <c r="GV306">
        <f t="shared" si="287"/>
        <v>0</v>
      </c>
      <c r="GW306">
        <v>1</v>
      </c>
      <c r="GX306">
        <f t="shared" si="288"/>
        <v>0</v>
      </c>
      <c r="HA306">
        <v>0</v>
      </c>
      <c r="HB306">
        <v>0</v>
      </c>
      <c r="IK306">
        <v>0</v>
      </c>
    </row>
    <row r="307" spans="1:245" x14ac:dyDescent="0.2">
      <c r="A307">
        <v>18</v>
      </c>
      <c r="B307">
        <v>1</v>
      </c>
      <c r="C307">
        <v>481</v>
      </c>
      <c r="E307" t="s">
        <v>619</v>
      </c>
      <c r="F307" t="s">
        <v>620</v>
      </c>
      <c r="G307" t="s">
        <v>621</v>
      </c>
      <c r="H307" t="s">
        <v>109</v>
      </c>
      <c r="I307">
        <f>I306*J307</f>
        <v>2</v>
      </c>
      <c r="J307">
        <v>1</v>
      </c>
      <c r="O307">
        <f t="shared" si="256"/>
        <v>3290.34</v>
      </c>
      <c r="P307">
        <f t="shared" si="257"/>
        <v>3290.34</v>
      </c>
      <c r="Q307">
        <f t="shared" si="258"/>
        <v>0</v>
      </c>
      <c r="R307">
        <f t="shared" si="259"/>
        <v>0</v>
      </c>
      <c r="S307">
        <f t="shared" si="260"/>
        <v>0</v>
      </c>
      <c r="T307">
        <f t="shared" si="261"/>
        <v>0</v>
      </c>
      <c r="U307">
        <f t="shared" si="262"/>
        <v>0</v>
      </c>
      <c r="V307">
        <f t="shared" si="263"/>
        <v>0</v>
      </c>
      <c r="W307">
        <f t="shared" si="264"/>
        <v>0</v>
      </c>
      <c r="X307">
        <f t="shared" si="265"/>
        <v>0</v>
      </c>
      <c r="Y307">
        <f t="shared" si="266"/>
        <v>0</v>
      </c>
      <c r="AA307">
        <v>39083528</v>
      </c>
      <c r="AB307">
        <f t="shared" si="267"/>
        <v>251.94</v>
      </c>
      <c r="AC307">
        <f t="shared" si="289"/>
        <v>251.94</v>
      </c>
      <c r="AD307">
        <f>ROUND((((ET307)-(EU307))+AE307),2)</f>
        <v>0</v>
      </c>
      <c r="AE307">
        <f>ROUND((EU307),2)</f>
        <v>0</v>
      </c>
      <c r="AF307">
        <f>ROUND((EV307),2)</f>
        <v>0</v>
      </c>
      <c r="AG307">
        <f t="shared" si="268"/>
        <v>0</v>
      </c>
      <c r="AH307">
        <f>(EW307)</f>
        <v>0</v>
      </c>
      <c r="AI307">
        <f>(EX307)</f>
        <v>0</v>
      </c>
      <c r="AJ307">
        <f t="shared" si="269"/>
        <v>0</v>
      </c>
      <c r="AK307">
        <v>251.94</v>
      </c>
      <c r="AL307">
        <v>251.94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115</v>
      </c>
      <c r="AU307">
        <v>71</v>
      </c>
      <c r="AV307">
        <v>1</v>
      </c>
      <c r="AW307">
        <v>1</v>
      </c>
      <c r="AZ307">
        <v>6.53</v>
      </c>
      <c r="BA307">
        <v>1</v>
      </c>
      <c r="BB307">
        <v>1</v>
      </c>
      <c r="BC307">
        <v>6.53</v>
      </c>
      <c r="BD307" t="s">
        <v>3</v>
      </c>
      <c r="BE307" t="s">
        <v>3</v>
      </c>
      <c r="BF307" t="s">
        <v>3</v>
      </c>
      <c r="BG307" t="s">
        <v>3</v>
      </c>
      <c r="BH307">
        <v>3</v>
      </c>
      <c r="BI307">
        <v>1</v>
      </c>
      <c r="BJ307" t="s">
        <v>622</v>
      </c>
      <c r="BM307">
        <v>20001</v>
      </c>
      <c r="BN307">
        <v>0</v>
      </c>
      <c r="BO307" t="s">
        <v>3</v>
      </c>
      <c r="BP307">
        <v>0</v>
      </c>
      <c r="BQ307">
        <v>2</v>
      </c>
      <c r="BR307">
        <v>0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3</v>
      </c>
      <c r="BZ307">
        <v>128</v>
      </c>
      <c r="CA307">
        <v>83</v>
      </c>
      <c r="CF307">
        <v>0</v>
      </c>
      <c r="CG307">
        <v>0</v>
      </c>
      <c r="CM307">
        <v>0</v>
      </c>
      <c r="CN307" t="s">
        <v>3</v>
      </c>
      <c r="CO307">
        <v>0</v>
      </c>
      <c r="CP307">
        <f t="shared" si="270"/>
        <v>3290.34</v>
      </c>
      <c r="CQ307">
        <f t="shared" si="271"/>
        <v>1645.1682000000001</v>
      </c>
      <c r="CR307">
        <f t="shared" si="272"/>
        <v>0</v>
      </c>
      <c r="CS307">
        <f t="shared" si="273"/>
        <v>0</v>
      </c>
      <c r="CT307">
        <f t="shared" si="274"/>
        <v>0</v>
      </c>
      <c r="CU307">
        <f t="shared" si="275"/>
        <v>0</v>
      </c>
      <c r="CV307">
        <f t="shared" si="276"/>
        <v>0</v>
      </c>
      <c r="CW307">
        <f t="shared" si="277"/>
        <v>0</v>
      </c>
      <c r="CX307">
        <f t="shared" si="278"/>
        <v>0</v>
      </c>
      <c r="CY307">
        <f t="shared" si="279"/>
        <v>0</v>
      </c>
      <c r="CZ307">
        <f t="shared" si="280"/>
        <v>0</v>
      </c>
      <c r="DC307" t="s">
        <v>3</v>
      </c>
      <c r="DD307" t="s">
        <v>3</v>
      </c>
      <c r="DE307" t="s">
        <v>3</v>
      </c>
      <c r="DF307" t="s">
        <v>3</v>
      </c>
      <c r="DG307" t="s">
        <v>3</v>
      </c>
      <c r="DH307" t="s">
        <v>3</v>
      </c>
      <c r="DI307" t="s">
        <v>3</v>
      </c>
      <c r="DJ307" t="s">
        <v>3</v>
      </c>
      <c r="DK307" t="s">
        <v>3</v>
      </c>
      <c r="DL307" t="s">
        <v>3</v>
      </c>
      <c r="DM307" t="s">
        <v>3</v>
      </c>
      <c r="DN307">
        <v>0</v>
      </c>
      <c r="DO307">
        <v>0</v>
      </c>
      <c r="DP307">
        <v>1</v>
      </c>
      <c r="DQ307">
        <v>1</v>
      </c>
      <c r="DU307">
        <v>1010</v>
      </c>
      <c r="DV307" t="s">
        <v>109</v>
      </c>
      <c r="DW307" t="s">
        <v>109</v>
      </c>
      <c r="DX307">
        <v>1</v>
      </c>
      <c r="EE307">
        <v>39174534</v>
      </c>
      <c r="EF307">
        <v>2</v>
      </c>
      <c r="EG307" t="s">
        <v>18</v>
      </c>
      <c r="EH307">
        <v>0</v>
      </c>
      <c r="EI307" t="s">
        <v>3</v>
      </c>
      <c r="EJ307">
        <v>1</v>
      </c>
      <c r="EK307">
        <v>20001</v>
      </c>
      <c r="EL307" t="s">
        <v>560</v>
      </c>
      <c r="EM307" t="s">
        <v>561</v>
      </c>
      <c r="EO307" t="s">
        <v>3</v>
      </c>
      <c r="EQ307">
        <v>0</v>
      </c>
      <c r="ER307">
        <v>251.94</v>
      </c>
      <c r="ES307">
        <v>251.94</v>
      </c>
      <c r="ET307">
        <v>0</v>
      </c>
      <c r="EU307">
        <v>0</v>
      </c>
      <c r="EV307">
        <v>0</v>
      </c>
      <c r="EW307">
        <v>0</v>
      </c>
      <c r="EX307">
        <v>0</v>
      </c>
      <c r="FQ307">
        <v>0</v>
      </c>
      <c r="FR307">
        <f t="shared" si="281"/>
        <v>0</v>
      </c>
      <c r="FS307">
        <v>0</v>
      </c>
      <c r="FT307" t="s">
        <v>21</v>
      </c>
      <c r="FU307" t="s">
        <v>22</v>
      </c>
      <c r="FX307">
        <v>115.2</v>
      </c>
      <c r="FY307">
        <v>70.55</v>
      </c>
      <c r="GA307" t="s">
        <v>3</v>
      </c>
      <c r="GD307">
        <v>0</v>
      </c>
      <c r="GF307">
        <v>794904738</v>
      </c>
      <c r="GG307">
        <v>1</v>
      </c>
      <c r="GH307">
        <v>1</v>
      </c>
      <c r="GI307">
        <v>4</v>
      </c>
      <c r="GJ307">
        <v>0</v>
      </c>
      <c r="GK307">
        <f>ROUND(R307*(R12)/100,2)</f>
        <v>0</v>
      </c>
      <c r="GL307">
        <f t="shared" si="282"/>
        <v>0</v>
      </c>
      <c r="GM307">
        <f t="shared" si="283"/>
        <v>3290.34</v>
      </c>
      <c r="GN307">
        <f t="shared" si="284"/>
        <v>3290.34</v>
      </c>
      <c r="GO307">
        <f t="shared" si="285"/>
        <v>0</v>
      </c>
      <c r="GP307">
        <f t="shared" si="286"/>
        <v>0</v>
      </c>
      <c r="GR307">
        <v>0</v>
      </c>
      <c r="GS307">
        <v>3</v>
      </c>
      <c r="GT307">
        <v>0</v>
      </c>
      <c r="GU307" t="s">
        <v>3</v>
      </c>
      <c r="GV307">
        <f t="shared" si="287"/>
        <v>0</v>
      </c>
      <c r="GW307">
        <v>1</v>
      </c>
      <c r="GX307">
        <f t="shared" si="288"/>
        <v>0</v>
      </c>
      <c r="HA307">
        <v>0</v>
      </c>
      <c r="HB307">
        <v>0</v>
      </c>
      <c r="IK307">
        <v>0</v>
      </c>
    </row>
    <row r="308" spans="1:245" x14ac:dyDescent="0.2">
      <c r="A308">
        <v>17</v>
      </c>
      <c r="B308">
        <v>1</v>
      </c>
      <c r="C308">
        <f>ROW(SmtRes!A487)</f>
        <v>487</v>
      </c>
      <c r="D308">
        <f>ROW(EtalonRes!A514)</f>
        <v>514</v>
      </c>
      <c r="E308" t="s">
        <v>623</v>
      </c>
      <c r="F308" t="s">
        <v>624</v>
      </c>
      <c r="G308" t="s">
        <v>625</v>
      </c>
      <c r="H308" t="s">
        <v>243</v>
      </c>
      <c r="I308">
        <v>0.4</v>
      </c>
      <c r="J308">
        <v>0</v>
      </c>
      <c r="O308">
        <f t="shared" si="256"/>
        <v>227.19</v>
      </c>
      <c r="P308">
        <f t="shared" si="257"/>
        <v>93.9</v>
      </c>
      <c r="Q308">
        <f t="shared" si="258"/>
        <v>2.17</v>
      </c>
      <c r="R308">
        <f t="shared" si="259"/>
        <v>0.39</v>
      </c>
      <c r="S308">
        <f t="shared" si="260"/>
        <v>131.12</v>
      </c>
      <c r="T308">
        <f t="shared" si="261"/>
        <v>0</v>
      </c>
      <c r="U308">
        <f t="shared" si="262"/>
        <v>2.024</v>
      </c>
      <c r="V308">
        <f t="shared" si="263"/>
        <v>5.000000000000001E-3</v>
      </c>
      <c r="W308">
        <f t="shared" si="264"/>
        <v>0</v>
      </c>
      <c r="X308">
        <f t="shared" si="265"/>
        <v>151.24</v>
      </c>
      <c r="Y308">
        <f t="shared" si="266"/>
        <v>93.37</v>
      </c>
      <c r="AA308">
        <v>39083528</v>
      </c>
      <c r="AB308">
        <f t="shared" si="267"/>
        <v>86.98</v>
      </c>
      <c r="AC308">
        <f t="shared" si="289"/>
        <v>35.950000000000003</v>
      </c>
      <c r="AD308">
        <f>ROUND(((((ET308*1.25))-((EU308*1.25)))+AE308),2)</f>
        <v>0.83</v>
      </c>
      <c r="AE308">
        <f>ROUND(((EU308*1.25)),2)</f>
        <v>0.15</v>
      </c>
      <c r="AF308">
        <f>ROUND(((EV308*1.15)),2)</f>
        <v>50.2</v>
      </c>
      <c r="AG308">
        <f t="shared" si="268"/>
        <v>0</v>
      </c>
      <c r="AH308">
        <f>((EW308*1.15))</f>
        <v>5.0599999999999996</v>
      </c>
      <c r="AI308">
        <f>((EX308*1.25))</f>
        <v>1.2500000000000001E-2</v>
      </c>
      <c r="AJ308">
        <f t="shared" si="269"/>
        <v>0</v>
      </c>
      <c r="AK308">
        <v>80.260000000000005</v>
      </c>
      <c r="AL308">
        <v>35.950000000000003</v>
      </c>
      <c r="AM308">
        <v>0.66</v>
      </c>
      <c r="AN308">
        <v>0.12</v>
      </c>
      <c r="AO308">
        <v>43.65</v>
      </c>
      <c r="AP308">
        <v>0</v>
      </c>
      <c r="AQ308">
        <v>4.4000000000000004</v>
      </c>
      <c r="AR308">
        <v>0.01</v>
      </c>
      <c r="AS308">
        <v>0</v>
      </c>
      <c r="AT308">
        <v>115</v>
      </c>
      <c r="AU308">
        <v>71</v>
      </c>
      <c r="AV308">
        <v>1</v>
      </c>
      <c r="AW308">
        <v>1</v>
      </c>
      <c r="AZ308">
        <v>6.53</v>
      </c>
      <c r="BA308">
        <v>6.53</v>
      </c>
      <c r="BB308">
        <v>6.53</v>
      </c>
      <c r="BC308">
        <v>6.53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1</v>
      </c>
      <c r="BJ308" t="s">
        <v>626</v>
      </c>
      <c r="BM308">
        <v>20001</v>
      </c>
      <c r="BN308">
        <v>0</v>
      </c>
      <c r="BO308" t="s">
        <v>3</v>
      </c>
      <c r="BP308">
        <v>0</v>
      </c>
      <c r="BQ308">
        <v>2</v>
      </c>
      <c r="BR308">
        <v>0</v>
      </c>
      <c r="BS308">
        <v>6.53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128</v>
      </c>
      <c r="CA308">
        <v>83</v>
      </c>
      <c r="CF308">
        <v>0</v>
      </c>
      <c r="CG308">
        <v>0</v>
      </c>
      <c r="CM308">
        <v>0</v>
      </c>
      <c r="CN308" t="s">
        <v>1353</v>
      </c>
      <c r="CO308">
        <v>0</v>
      </c>
      <c r="CP308">
        <f t="shared" si="270"/>
        <v>227.19</v>
      </c>
      <c r="CQ308">
        <f t="shared" si="271"/>
        <v>234.75350000000003</v>
      </c>
      <c r="CR308">
        <f t="shared" si="272"/>
        <v>5.4199000000000002</v>
      </c>
      <c r="CS308">
        <f t="shared" si="273"/>
        <v>0.97950000000000004</v>
      </c>
      <c r="CT308">
        <f t="shared" si="274"/>
        <v>327.80600000000004</v>
      </c>
      <c r="CU308">
        <f t="shared" si="275"/>
        <v>0</v>
      </c>
      <c r="CV308">
        <f t="shared" si="276"/>
        <v>5.0599999999999996</v>
      </c>
      <c r="CW308">
        <f t="shared" si="277"/>
        <v>1.2500000000000001E-2</v>
      </c>
      <c r="CX308">
        <f t="shared" si="278"/>
        <v>0</v>
      </c>
      <c r="CY308">
        <f t="shared" si="279"/>
        <v>151.23650000000001</v>
      </c>
      <c r="CZ308">
        <f t="shared" si="280"/>
        <v>93.372099999999989</v>
      </c>
      <c r="DC308" t="s">
        <v>3</v>
      </c>
      <c r="DD308" t="s">
        <v>3</v>
      </c>
      <c r="DE308" t="s">
        <v>75</v>
      </c>
      <c r="DF308" t="s">
        <v>75</v>
      </c>
      <c r="DG308" t="s">
        <v>76</v>
      </c>
      <c r="DH308" t="s">
        <v>3</v>
      </c>
      <c r="DI308" t="s">
        <v>76</v>
      </c>
      <c r="DJ308" t="s">
        <v>75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1013</v>
      </c>
      <c r="DV308" t="s">
        <v>243</v>
      </c>
      <c r="DW308" t="s">
        <v>243</v>
      </c>
      <c r="DX308">
        <v>1</v>
      </c>
      <c r="EE308">
        <v>39174534</v>
      </c>
      <c r="EF308">
        <v>2</v>
      </c>
      <c r="EG308" t="s">
        <v>18</v>
      </c>
      <c r="EH308">
        <v>0</v>
      </c>
      <c r="EI308" t="s">
        <v>3</v>
      </c>
      <c r="EJ308">
        <v>1</v>
      </c>
      <c r="EK308">
        <v>20001</v>
      </c>
      <c r="EL308" t="s">
        <v>560</v>
      </c>
      <c r="EM308" t="s">
        <v>561</v>
      </c>
      <c r="EO308" t="s">
        <v>79</v>
      </c>
      <c r="EQ308">
        <v>0</v>
      </c>
      <c r="ER308">
        <v>80.260000000000005</v>
      </c>
      <c r="ES308">
        <v>35.950000000000003</v>
      </c>
      <c r="ET308">
        <v>0.66</v>
      </c>
      <c r="EU308">
        <v>0.12</v>
      </c>
      <c r="EV308">
        <v>43.65</v>
      </c>
      <c r="EW308">
        <v>4.4000000000000004</v>
      </c>
      <c r="EX308">
        <v>0.01</v>
      </c>
      <c r="EY308">
        <v>0</v>
      </c>
      <c r="FQ308">
        <v>0</v>
      </c>
      <c r="FR308">
        <f t="shared" si="281"/>
        <v>0</v>
      </c>
      <c r="FS308">
        <v>0</v>
      </c>
      <c r="FT308" t="s">
        <v>21</v>
      </c>
      <c r="FU308" t="s">
        <v>22</v>
      </c>
      <c r="FX308">
        <v>115.2</v>
      </c>
      <c r="FY308">
        <v>70.55</v>
      </c>
      <c r="GA308" t="s">
        <v>3</v>
      </c>
      <c r="GD308">
        <v>0</v>
      </c>
      <c r="GF308">
        <v>-230483171</v>
      </c>
      <c r="GG308">
        <v>1</v>
      </c>
      <c r="GH308">
        <v>1</v>
      </c>
      <c r="GI308">
        <v>4</v>
      </c>
      <c r="GJ308">
        <v>0</v>
      </c>
      <c r="GK308">
        <f>ROUND(R308*(R12)/100,2)</f>
        <v>0</v>
      </c>
      <c r="GL308">
        <f t="shared" si="282"/>
        <v>0</v>
      </c>
      <c r="GM308">
        <f t="shared" si="283"/>
        <v>471.8</v>
      </c>
      <c r="GN308">
        <f t="shared" si="284"/>
        <v>471.8</v>
      </c>
      <c r="GO308">
        <f t="shared" si="285"/>
        <v>0</v>
      </c>
      <c r="GP308">
        <f t="shared" si="286"/>
        <v>0</v>
      </c>
      <c r="GR308">
        <v>0</v>
      </c>
      <c r="GS308">
        <v>3</v>
      </c>
      <c r="GT308">
        <v>0</v>
      </c>
      <c r="GU308" t="s">
        <v>3</v>
      </c>
      <c r="GV308">
        <f t="shared" si="287"/>
        <v>0</v>
      </c>
      <c r="GW308">
        <v>1</v>
      </c>
      <c r="GX308">
        <f t="shared" si="288"/>
        <v>0</v>
      </c>
      <c r="HA308">
        <v>0</v>
      </c>
      <c r="HB308">
        <v>0</v>
      </c>
      <c r="IK308">
        <v>0</v>
      </c>
    </row>
    <row r="309" spans="1:245" x14ac:dyDescent="0.2">
      <c r="A309">
        <v>18</v>
      </c>
      <c r="B309">
        <v>1</v>
      </c>
      <c r="C309">
        <v>487</v>
      </c>
      <c r="E309" t="s">
        <v>627</v>
      </c>
      <c r="F309" t="s">
        <v>628</v>
      </c>
      <c r="G309" t="s">
        <v>629</v>
      </c>
      <c r="H309" t="s">
        <v>109</v>
      </c>
      <c r="I309">
        <f>I308*J309</f>
        <v>4</v>
      </c>
      <c r="J309">
        <v>10</v>
      </c>
      <c r="O309">
        <f t="shared" si="256"/>
        <v>804.5</v>
      </c>
      <c r="P309">
        <f t="shared" si="257"/>
        <v>804.5</v>
      </c>
      <c r="Q309">
        <f t="shared" si="258"/>
        <v>0</v>
      </c>
      <c r="R309">
        <f t="shared" si="259"/>
        <v>0</v>
      </c>
      <c r="S309">
        <f t="shared" si="260"/>
        <v>0</v>
      </c>
      <c r="T309">
        <f t="shared" si="261"/>
        <v>0</v>
      </c>
      <c r="U309">
        <f t="shared" si="262"/>
        <v>0</v>
      </c>
      <c r="V309">
        <f t="shared" si="263"/>
        <v>0</v>
      </c>
      <c r="W309">
        <f t="shared" si="264"/>
        <v>0</v>
      </c>
      <c r="X309">
        <f t="shared" si="265"/>
        <v>0</v>
      </c>
      <c r="Y309">
        <f t="shared" si="266"/>
        <v>0</v>
      </c>
      <c r="AA309">
        <v>39083528</v>
      </c>
      <c r="AB309">
        <f t="shared" si="267"/>
        <v>30.8</v>
      </c>
      <c r="AC309">
        <f t="shared" si="289"/>
        <v>30.8</v>
      </c>
      <c r="AD309">
        <f>ROUND((((ET309)-(EU309))+AE309),2)</f>
        <v>0</v>
      </c>
      <c r="AE309">
        <f>ROUND((EU309),2)</f>
        <v>0</v>
      </c>
      <c r="AF309">
        <f>ROUND((EV309),2)</f>
        <v>0</v>
      </c>
      <c r="AG309">
        <f t="shared" si="268"/>
        <v>0</v>
      </c>
      <c r="AH309">
        <f>(EW309)</f>
        <v>0</v>
      </c>
      <c r="AI309">
        <f>(EX309)</f>
        <v>0</v>
      </c>
      <c r="AJ309">
        <f t="shared" si="269"/>
        <v>0</v>
      </c>
      <c r="AK309">
        <v>30.8</v>
      </c>
      <c r="AL309">
        <v>30.8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115</v>
      </c>
      <c r="AU309">
        <v>71</v>
      </c>
      <c r="AV309">
        <v>1</v>
      </c>
      <c r="AW309">
        <v>1</v>
      </c>
      <c r="AZ309">
        <v>6.53</v>
      </c>
      <c r="BA309">
        <v>1</v>
      </c>
      <c r="BB309">
        <v>1</v>
      </c>
      <c r="BC309">
        <v>6.53</v>
      </c>
      <c r="BD309" t="s">
        <v>3</v>
      </c>
      <c r="BE309" t="s">
        <v>3</v>
      </c>
      <c r="BF309" t="s">
        <v>3</v>
      </c>
      <c r="BG309" t="s">
        <v>3</v>
      </c>
      <c r="BH309">
        <v>3</v>
      </c>
      <c r="BI309">
        <v>1</v>
      </c>
      <c r="BJ309" t="s">
        <v>630</v>
      </c>
      <c r="BM309">
        <v>20001</v>
      </c>
      <c r="BN309">
        <v>0</v>
      </c>
      <c r="BO309" t="s">
        <v>3</v>
      </c>
      <c r="BP309">
        <v>0</v>
      </c>
      <c r="BQ309">
        <v>2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128</v>
      </c>
      <c r="CA309">
        <v>83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270"/>
        <v>804.5</v>
      </c>
      <c r="CQ309">
        <f t="shared" si="271"/>
        <v>201.12400000000002</v>
      </c>
      <c r="CR309">
        <f t="shared" si="272"/>
        <v>0</v>
      </c>
      <c r="CS309">
        <f t="shared" si="273"/>
        <v>0</v>
      </c>
      <c r="CT309">
        <f t="shared" si="274"/>
        <v>0</v>
      </c>
      <c r="CU309">
        <f t="shared" si="275"/>
        <v>0</v>
      </c>
      <c r="CV309">
        <f t="shared" si="276"/>
        <v>0</v>
      </c>
      <c r="CW309">
        <f t="shared" si="277"/>
        <v>0</v>
      </c>
      <c r="CX309">
        <f t="shared" si="278"/>
        <v>0</v>
      </c>
      <c r="CY309">
        <f t="shared" si="279"/>
        <v>0</v>
      </c>
      <c r="CZ309">
        <f t="shared" si="280"/>
        <v>0</v>
      </c>
      <c r="DC309" t="s">
        <v>3</v>
      </c>
      <c r="DD309" t="s">
        <v>3</v>
      </c>
      <c r="DE309" t="s">
        <v>3</v>
      </c>
      <c r="DF309" t="s">
        <v>3</v>
      </c>
      <c r="DG309" t="s">
        <v>3</v>
      </c>
      <c r="DH309" t="s">
        <v>3</v>
      </c>
      <c r="DI309" t="s">
        <v>3</v>
      </c>
      <c r="DJ309" t="s">
        <v>3</v>
      </c>
      <c r="DK309" t="s">
        <v>3</v>
      </c>
      <c r="DL309" t="s">
        <v>3</v>
      </c>
      <c r="DM309" t="s">
        <v>3</v>
      </c>
      <c r="DN309">
        <v>0</v>
      </c>
      <c r="DO309">
        <v>0</v>
      </c>
      <c r="DP309">
        <v>1</v>
      </c>
      <c r="DQ309">
        <v>1</v>
      </c>
      <c r="DU309">
        <v>1010</v>
      </c>
      <c r="DV309" t="s">
        <v>109</v>
      </c>
      <c r="DW309" t="s">
        <v>109</v>
      </c>
      <c r="DX309">
        <v>1</v>
      </c>
      <c r="EE309">
        <v>39174534</v>
      </c>
      <c r="EF309">
        <v>2</v>
      </c>
      <c r="EG309" t="s">
        <v>18</v>
      </c>
      <c r="EH309">
        <v>0</v>
      </c>
      <c r="EI309" t="s">
        <v>3</v>
      </c>
      <c r="EJ309">
        <v>1</v>
      </c>
      <c r="EK309">
        <v>20001</v>
      </c>
      <c r="EL309" t="s">
        <v>560</v>
      </c>
      <c r="EM309" t="s">
        <v>561</v>
      </c>
      <c r="EO309" t="s">
        <v>3</v>
      </c>
      <c r="EQ309">
        <v>0</v>
      </c>
      <c r="ER309">
        <v>30.8</v>
      </c>
      <c r="ES309">
        <v>30.8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281"/>
        <v>0</v>
      </c>
      <c r="FS309">
        <v>0</v>
      </c>
      <c r="FT309" t="s">
        <v>21</v>
      </c>
      <c r="FU309" t="s">
        <v>22</v>
      </c>
      <c r="FX309">
        <v>115.2</v>
      </c>
      <c r="FY309">
        <v>70.55</v>
      </c>
      <c r="GA309" t="s">
        <v>3</v>
      </c>
      <c r="GD309">
        <v>0</v>
      </c>
      <c r="GF309">
        <v>1185258612</v>
      </c>
      <c r="GG309">
        <v>1</v>
      </c>
      <c r="GH309">
        <v>1</v>
      </c>
      <c r="GI309">
        <v>4</v>
      </c>
      <c r="GJ309">
        <v>0</v>
      </c>
      <c r="GK309">
        <f>ROUND(R309*(R12)/100,2)</f>
        <v>0</v>
      </c>
      <c r="GL309">
        <f t="shared" si="282"/>
        <v>0</v>
      </c>
      <c r="GM309">
        <f t="shared" si="283"/>
        <v>804.5</v>
      </c>
      <c r="GN309">
        <f t="shared" si="284"/>
        <v>804.5</v>
      </c>
      <c r="GO309">
        <f t="shared" si="285"/>
        <v>0</v>
      </c>
      <c r="GP309">
        <f t="shared" si="286"/>
        <v>0</v>
      </c>
      <c r="GR309">
        <v>0</v>
      </c>
      <c r="GS309">
        <v>3</v>
      </c>
      <c r="GT309">
        <v>0</v>
      </c>
      <c r="GU309" t="s">
        <v>3</v>
      </c>
      <c r="GV309">
        <f t="shared" si="287"/>
        <v>0</v>
      </c>
      <c r="GW309">
        <v>1</v>
      </c>
      <c r="GX309">
        <f t="shared" si="288"/>
        <v>0</v>
      </c>
      <c r="HA309">
        <v>0</v>
      </c>
      <c r="HB309">
        <v>0</v>
      </c>
      <c r="IK309">
        <v>0</v>
      </c>
    </row>
    <row r="310" spans="1:245" x14ac:dyDescent="0.2">
      <c r="A310">
        <v>17</v>
      </c>
      <c r="B310">
        <v>1</v>
      </c>
      <c r="C310">
        <f>ROW(SmtRes!A495)</f>
        <v>495</v>
      </c>
      <c r="D310">
        <f>ROW(EtalonRes!A520)</f>
        <v>520</v>
      </c>
      <c r="E310" t="s">
        <v>631</v>
      </c>
      <c r="F310" t="s">
        <v>571</v>
      </c>
      <c r="G310" t="s">
        <v>632</v>
      </c>
      <c r="H310" t="s">
        <v>73</v>
      </c>
      <c r="I310">
        <v>2.4</v>
      </c>
      <c r="J310">
        <v>0</v>
      </c>
      <c r="O310">
        <f t="shared" si="256"/>
        <v>976.21</v>
      </c>
      <c r="P310">
        <f t="shared" si="257"/>
        <v>57.36</v>
      </c>
      <c r="Q310">
        <f t="shared" si="258"/>
        <v>13.01</v>
      </c>
      <c r="R310">
        <f t="shared" si="259"/>
        <v>2.35</v>
      </c>
      <c r="S310">
        <f t="shared" si="260"/>
        <v>905.84</v>
      </c>
      <c r="T310">
        <f t="shared" si="261"/>
        <v>0</v>
      </c>
      <c r="U310">
        <f t="shared" si="262"/>
        <v>15.87</v>
      </c>
      <c r="V310">
        <f t="shared" si="263"/>
        <v>0.03</v>
      </c>
      <c r="W310">
        <f t="shared" si="264"/>
        <v>0</v>
      </c>
      <c r="X310">
        <f t="shared" si="265"/>
        <v>1044.42</v>
      </c>
      <c r="Y310">
        <f t="shared" si="266"/>
        <v>644.80999999999995</v>
      </c>
      <c r="AA310">
        <v>39083528</v>
      </c>
      <c r="AB310">
        <f t="shared" si="267"/>
        <v>62.29</v>
      </c>
      <c r="AC310">
        <f t="shared" si="289"/>
        <v>3.66</v>
      </c>
      <c r="AD310">
        <f>ROUND(((((ET310*1.25))-((EU310*1.25)))+AE310),2)</f>
        <v>0.83</v>
      </c>
      <c r="AE310">
        <f>ROUND(((EU310*1.25)),2)</f>
        <v>0.15</v>
      </c>
      <c r="AF310">
        <f>ROUND(((EV310*1.15)),2)</f>
        <v>57.8</v>
      </c>
      <c r="AG310">
        <f t="shared" si="268"/>
        <v>0</v>
      </c>
      <c r="AH310">
        <f>((EW310*1.15))</f>
        <v>6.6124999999999998</v>
      </c>
      <c r="AI310">
        <f>((EX310*1.25))</f>
        <v>1.2500000000000001E-2</v>
      </c>
      <c r="AJ310">
        <f t="shared" si="269"/>
        <v>0</v>
      </c>
      <c r="AK310">
        <v>54.58</v>
      </c>
      <c r="AL310">
        <v>3.66</v>
      </c>
      <c r="AM310">
        <v>0.66</v>
      </c>
      <c r="AN310">
        <v>0.12</v>
      </c>
      <c r="AO310">
        <v>50.26</v>
      </c>
      <c r="AP310">
        <v>0</v>
      </c>
      <c r="AQ310">
        <v>5.75</v>
      </c>
      <c r="AR310">
        <v>0.01</v>
      </c>
      <c r="AS310">
        <v>0</v>
      </c>
      <c r="AT310">
        <v>115</v>
      </c>
      <c r="AU310">
        <v>71</v>
      </c>
      <c r="AV310">
        <v>1</v>
      </c>
      <c r="AW310">
        <v>1</v>
      </c>
      <c r="AZ310">
        <v>6.53</v>
      </c>
      <c r="BA310">
        <v>6.53</v>
      </c>
      <c r="BB310">
        <v>6.53</v>
      </c>
      <c r="BC310">
        <v>6.53</v>
      </c>
      <c r="BD310" t="s">
        <v>3</v>
      </c>
      <c r="BE310" t="s">
        <v>3</v>
      </c>
      <c r="BF310" t="s">
        <v>3</v>
      </c>
      <c r="BG310" t="s">
        <v>3</v>
      </c>
      <c r="BH310">
        <v>0</v>
      </c>
      <c r="BI310">
        <v>1</v>
      </c>
      <c r="BJ310" t="s">
        <v>573</v>
      </c>
      <c r="BM310">
        <v>20001</v>
      </c>
      <c r="BN310">
        <v>0</v>
      </c>
      <c r="BO310" t="s">
        <v>3</v>
      </c>
      <c r="BP310">
        <v>0</v>
      </c>
      <c r="BQ310">
        <v>2</v>
      </c>
      <c r="BR310">
        <v>0</v>
      </c>
      <c r="BS310">
        <v>6.53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128</v>
      </c>
      <c r="CA310">
        <v>83</v>
      </c>
      <c r="CF310">
        <v>0</v>
      </c>
      <c r="CG310">
        <v>0</v>
      </c>
      <c r="CM310">
        <v>0</v>
      </c>
      <c r="CN310" t="s">
        <v>1353</v>
      </c>
      <c r="CO310">
        <v>0</v>
      </c>
      <c r="CP310">
        <f t="shared" si="270"/>
        <v>976.21</v>
      </c>
      <c r="CQ310">
        <f t="shared" si="271"/>
        <v>23.899800000000003</v>
      </c>
      <c r="CR310">
        <f t="shared" si="272"/>
        <v>5.4199000000000002</v>
      </c>
      <c r="CS310">
        <f t="shared" si="273"/>
        <v>0.97950000000000004</v>
      </c>
      <c r="CT310">
        <f t="shared" si="274"/>
        <v>377.43399999999997</v>
      </c>
      <c r="CU310">
        <f t="shared" si="275"/>
        <v>0</v>
      </c>
      <c r="CV310">
        <f t="shared" si="276"/>
        <v>6.6124999999999998</v>
      </c>
      <c r="CW310">
        <f t="shared" si="277"/>
        <v>1.2500000000000001E-2</v>
      </c>
      <c r="CX310">
        <f t="shared" si="278"/>
        <v>0</v>
      </c>
      <c r="CY310">
        <f t="shared" si="279"/>
        <v>1044.4185</v>
      </c>
      <c r="CZ310">
        <f t="shared" si="280"/>
        <v>644.81490000000008</v>
      </c>
      <c r="DC310" t="s">
        <v>3</v>
      </c>
      <c r="DD310" t="s">
        <v>3</v>
      </c>
      <c r="DE310" t="s">
        <v>75</v>
      </c>
      <c r="DF310" t="s">
        <v>75</v>
      </c>
      <c r="DG310" t="s">
        <v>76</v>
      </c>
      <c r="DH310" t="s">
        <v>3</v>
      </c>
      <c r="DI310" t="s">
        <v>76</v>
      </c>
      <c r="DJ310" t="s">
        <v>75</v>
      </c>
      <c r="DK310" t="s">
        <v>3</v>
      </c>
      <c r="DL310" t="s">
        <v>3</v>
      </c>
      <c r="DM310" t="s">
        <v>3</v>
      </c>
      <c r="DN310">
        <v>0</v>
      </c>
      <c r="DO310">
        <v>0</v>
      </c>
      <c r="DP310">
        <v>1</v>
      </c>
      <c r="DQ310">
        <v>1</v>
      </c>
      <c r="DU310">
        <v>1005</v>
      </c>
      <c r="DV310" t="s">
        <v>73</v>
      </c>
      <c r="DW310" t="s">
        <v>73</v>
      </c>
      <c r="DX310">
        <v>1</v>
      </c>
      <c r="EE310">
        <v>39174534</v>
      </c>
      <c r="EF310">
        <v>2</v>
      </c>
      <c r="EG310" t="s">
        <v>18</v>
      </c>
      <c r="EH310">
        <v>0</v>
      </c>
      <c r="EI310" t="s">
        <v>3</v>
      </c>
      <c r="EJ310">
        <v>1</v>
      </c>
      <c r="EK310">
        <v>20001</v>
      </c>
      <c r="EL310" t="s">
        <v>560</v>
      </c>
      <c r="EM310" t="s">
        <v>561</v>
      </c>
      <c r="EO310" t="s">
        <v>79</v>
      </c>
      <c r="EQ310">
        <v>0</v>
      </c>
      <c r="ER310">
        <v>54.58</v>
      </c>
      <c r="ES310">
        <v>3.66</v>
      </c>
      <c r="ET310">
        <v>0.66</v>
      </c>
      <c r="EU310">
        <v>0.12</v>
      </c>
      <c r="EV310">
        <v>50.26</v>
      </c>
      <c r="EW310">
        <v>5.75</v>
      </c>
      <c r="EX310">
        <v>0.01</v>
      </c>
      <c r="EY310">
        <v>0</v>
      </c>
      <c r="FQ310">
        <v>0</v>
      </c>
      <c r="FR310">
        <f t="shared" si="281"/>
        <v>0</v>
      </c>
      <c r="FS310">
        <v>0</v>
      </c>
      <c r="FT310" t="s">
        <v>21</v>
      </c>
      <c r="FU310" t="s">
        <v>22</v>
      </c>
      <c r="FX310">
        <v>115.2</v>
      </c>
      <c r="FY310">
        <v>70.55</v>
      </c>
      <c r="GA310" t="s">
        <v>3</v>
      </c>
      <c r="GD310">
        <v>0</v>
      </c>
      <c r="GF310">
        <v>115509146</v>
      </c>
      <c r="GG310">
        <v>1</v>
      </c>
      <c r="GH310">
        <v>1</v>
      </c>
      <c r="GI310">
        <v>4</v>
      </c>
      <c r="GJ310">
        <v>0</v>
      </c>
      <c r="GK310">
        <f>ROUND(R310*(R12)/100,2)</f>
        <v>0</v>
      </c>
      <c r="GL310">
        <f t="shared" si="282"/>
        <v>0</v>
      </c>
      <c r="GM310">
        <f t="shared" si="283"/>
        <v>2665.44</v>
      </c>
      <c r="GN310">
        <f t="shared" si="284"/>
        <v>2665.44</v>
      </c>
      <c r="GO310">
        <f t="shared" si="285"/>
        <v>0</v>
      </c>
      <c r="GP310">
        <f t="shared" si="286"/>
        <v>0</v>
      </c>
      <c r="GR310">
        <v>0</v>
      </c>
      <c r="GS310">
        <v>3</v>
      </c>
      <c r="GT310">
        <v>0</v>
      </c>
      <c r="GU310" t="s">
        <v>3</v>
      </c>
      <c r="GV310">
        <f t="shared" si="287"/>
        <v>0</v>
      </c>
      <c r="GW310">
        <v>1</v>
      </c>
      <c r="GX310">
        <f t="shared" si="288"/>
        <v>0</v>
      </c>
      <c r="HA310">
        <v>0</v>
      </c>
      <c r="HB310">
        <v>0</v>
      </c>
      <c r="IK310">
        <v>0</v>
      </c>
    </row>
    <row r="311" spans="1:245" x14ac:dyDescent="0.2">
      <c r="A311">
        <v>18</v>
      </c>
      <c r="B311">
        <v>1</v>
      </c>
      <c r="C311">
        <v>495</v>
      </c>
      <c r="E311" t="s">
        <v>633</v>
      </c>
      <c r="F311" t="s">
        <v>634</v>
      </c>
      <c r="G311" t="s">
        <v>635</v>
      </c>
      <c r="H311" t="s">
        <v>109</v>
      </c>
      <c r="I311">
        <f>I310*J311</f>
        <v>1</v>
      </c>
      <c r="J311">
        <v>0.41666666666666669</v>
      </c>
      <c r="O311">
        <f t="shared" si="256"/>
        <v>908.32</v>
      </c>
      <c r="P311">
        <f t="shared" si="257"/>
        <v>908.32</v>
      </c>
      <c r="Q311">
        <f t="shared" si="258"/>
        <v>0</v>
      </c>
      <c r="R311">
        <f t="shared" si="259"/>
        <v>0</v>
      </c>
      <c r="S311">
        <f t="shared" si="260"/>
        <v>0</v>
      </c>
      <c r="T311">
        <f t="shared" si="261"/>
        <v>0</v>
      </c>
      <c r="U311">
        <f t="shared" si="262"/>
        <v>0</v>
      </c>
      <c r="V311">
        <f t="shared" si="263"/>
        <v>0</v>
      </c>
      <c r="W311">
        <f t="shared" si="264"/>
        <v>0</v>
      </c>
      <c r="X311">
        <f t="shared" si="265"/>
        <v>0</v>
      </c>
      <c r="Y311">
        <f t="shared" si="266"/>
        <v>0</v>
      </c>
      <c r="AA311">
        <v>39083528</v>
      </c>
      <c r="AB311">
        <f t="shared" si="267"/>
        <v>139.1</v>
      </c>
      <c r="AC311">
        <f t="shared" si="289"/>
        <v>139.1</v>
      </c>
      <c r="AD311">
        <f t="shared" ref="AD311:AD319" si="292">ROUND((((ET311)-(EU311))+AE311),2)</f>
        <v>0</v>
      </c>
      <c r="AE311">
        <f t="shared" ref="AE311:AE319" si="293">ROUND((EU311),2)</f>
        <v>0</v>
      </c>
      <c r="AF311">
        <f t="shared" ref="AF311:AF319" si="294">ROUND((EV311),2)</f>
        <v>0</v>
      </c>
      <c r="AG311">
        <f t="shared" si="268"/>
        <v>0</v>
      </c>
      <c r="AH311">
        <f t="shared" ref="AH311:AH319" si="295">(EW311)</f>
        <v>0</v>
      </c>
      <c r="AI311">
        <f t="shared" ref="AI311:AI319" si="296">(EX311)</f>
        <v>0</v>
      </c>
      <c r="AJ311">
        <f t="shared" si="269"/>
        <v>0</v>
      </c>
      <c r="AK311">
        <v>139.1</v>
      </c>
      <c r="AL311">
        <v>139.1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115</v>
      </c>
      <c r="AU311">
        <v>71</v>
      </c>
      <c r="AV311">
        <v>1</v>
      </c>
      <c r="AW311">
        <v>1</v>
      </c>
      <c r="AZ311">
        <v>6.53</v>
      </c>
      <c r="BA311">
        <v>1</v>
      </c>
      <c r="BB311">
        <v>1</v>
      </c>
      <c r="BC311">
        <v>6.53</v>
      </c>
      <c r="BD311" t="s">
        <v>3</v>
      </c>
      <c r="BE311" t="s">
        <v>3</v>
      </c>
      <c r="BF311" t="s">
        <v>3</v>
      </c>
      <c r="BG311" t="s">
        <v>3</v>
      </c>
      <c r="BH311">
        <v>3</v>
      </c>
      <c r="BI311">
        <v>1</v>
      </c>
      <c r="BJ311" t="s">
        <v>636</v>
      </c>
      <c r="BM311">
        <v>20001</v>
      </c>
      <c r="BN311">
        <v>0</v>
      </c>
      <c r="BO311" t="s">
        <v>3</v>
      </c>
      <c r="BP311">
        <v>0</v>
      </c>
      <c r="BQ311">
        <v>2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128</v>
      </c>
      <c r="CA311">
        <v>83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 t="shared" si="270"/>
        <v>908.32</v>
      </c>
      <c r="CQ311">
        <f t="shared" si="271"/>
        <v>908.32299999999998</v>
      </c>
      <c r="CR311">
        <f t="shared" si="272"/>
        <v>0</v>
      </c>
      <c r="CS311">
        <f t="shared" si="273"/>
        <v>0</v>
      </c>
      <c r="CT311">
        <f t="shared" si="274"/>
        <v>0</v>
      </c>
      <c r="CU311">
        <f t="shared" si="275"/>
        <v>0</v>
      </c>
      <c r="CV311">
        <f t="shared" si="276"/>
        <v>0</v>
      </c>
      <c r="CW311">
        <f t="shared" si="277"/>
        <v>0</v>
      </c>
      <c r="CX311">
        <f t="shared" si="278"/>
        <v>0</v>
      </c>
      <c r="CY311">
        <f t="shared" si="279"/>
        <v>0</v>
      </c>
      <c r="CZ311">
        <f t="shared" si="280"/>
        <v>0</v>
      </c>
      <c r="DC311" t="s">
        <v>3</v>
      </c>
      <c r="DD311" t="s">
        <v>3</v>
      </c>
      <c r="DE311" t="s">
        <v>3</v>
      </c>
      <c r="DF311" t="s">
        <v>3</v>
      </c>
      <c r="DG311" t="s">
        <v>3</v>
      </c>
      <c r="DH311" t="s">
        <v>3</v>
      </c>
      <c r="DI311" t="s">
        <v>3</v>
      </c>
      <c r="DJ311" t="s">
        <v>3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1010</v>
      </c>
      <c r="DV311" t="s">
        <v>109</v>
      </c>
      <c r="DW311" t="s">
        <v>109</v>
      </c>
      <c r="DX311">
        <v>1</v>
      </c>
      <c r="EE311">
        <v>39174534</v>
      </c>
      <c r="EF311">
        <v>2</v>
      </c>
      <c r="EG311" t="s">
        <v>18</v>
      </c>
      <c r="EH311">
        <v>0</v>
      </c>
      <c r="EI311" t="s">
        <v>3</v>
      </c>
      <c r="EJ311">
        <v>1</v>
      </c>
      <c r="EK311">
        <v>20001</v>
      </c>
      <c r="EL311" t="s">
        <v>560</v>
      </c>
      <c r="EM311" t="s">
        <v>561</v>
      </c>
      <c r="EO311" t="s">
        <v>3</v>
      </c>
      <c r="EQ311">
        <v>0</v>
      </c>
      <c r="ER311">
        <v>139.1</v>
      </c>
      <c r="ES311">
        <v>139.1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281"/>
        <v>0</v>
      </c>
      <c r="FS311">
        <v>0</v>
      </c>
      <c r="FT311" t="s">
        <v>21</v>
      </c>
      <c r="FU311" t="s">
        <v>22</v>
      </c>
      <c r="FX311">
        <v>115.2</v>
      </c>
      <c r="FY311">
        <v>70.55</v>
      </c>
      <c r="GA311" t="s">
        <v>3</v>
      </c>
      <c r="GD311">
        <v>0</v>
      </c>
      <c r="GF311">
        <v>1610626123</v>
      </c>
      <c r="GG311">
        <v>1</v>
      </c>
      <c r="GH311">
        <v>1</v>
      </c>
      <c r="GI311">
        <v>4</v>
      </c>
      <c r="GJ311">
        <v>0</v>
      </c>
      <c r="GK311">
        <f>ROUND(R311*(R12)/100,2)</f>
        <v>0</v>
      </c>
      <c r="GL311">
        <f t="shared" si="282"/>
        <v>0</v>
      </c>
      <c r="GM311">
        <f t="shared" si="283"/>
        <v>908.32</v>
      </c>
      <c r="GN311">
        <f t="shared" si="284"/>
        <v>908.32</v>
      </c>
      <c r="GO311">
        <f t="shared" si="285"/>
        <v>0</v>
      </c>
      <c r="GP311">
        <f t="shared" si="286"/>
        <v>0</v>
      </c>
      <c r="GR311">
        <v>0</v>
      </c>
      <c r="GS311">
        <v>3</v>
      </c>
      <c r="GT311">
        <v>0</v>
      </c>
      <c r="GU311" t="s">
        <v>3</v>
      </c>
      <c r="GV311">
        <f t="shared" si="287"/>
        <v>0</v>
      </c>
      <c r="GW311">
        <v>1</v>
      </c>
      <c r="GX311">
        <f t="shared" si="288"/>
        <v>0</v>
      </c>
      <c r="HA311">
        <v>0</v>
      </c>
      <c r="HB311">
        <v>0</v>
      </c>
      <c r="IK311">
        <v>0</v>
      </c>
    </row>
    <row r="312" spans="1:245" x14ac:dyDescent="0.2">
      <c r="A312">
        <v>18</v>
      </c>
      <c r="B312">
        <v>1</v>
      </c>
      <c r="C312">
        <v>494</v>
      </c>
      <c r="E312" t="s">
        <v>637</v>
      </c>
      <c r="F312" t="s">
        <v>638</v>
      </c>
      <c r="G312" t="s">
        <v>639</v>
      </c>
      <c r="H312" t="s">
        <v>109</v>
      </c>
      <c r="I312">
        <f>I310*J312</f>
        <v>1</v>
      </c>
      <c r="J312">
        <v>0.41666666666666669</v>
      </c>
      <c r="O312">
        <f t="shared" si="256"/>
        <v>814.36</v>
      </c>
      <c r="P312">
        <f t="shared" si="257"/>
        <v>814.36</v>
      </c>
      <c r="Q312">
        <f t="shared" si="258"/>
        <v>0</v>
      </c>
      <c r="R312">
        <f t="shared" si="259"/>
        <v>0</v>
      </c>
      <c r="S312">
        <f t="shared" si="260"/>
        <v>0</v>
      </c>
      <c r="T312">
        <f t="shared" si="261"/>
        <v>0</v>
      </c>
      <c r="U312">
        <f t="shared" si="262"/>
        <v>0</v>
      </c>
      <c r="V312">
        <f t="shared" si="263"/>
        <v>0</v>
      </c>
      <c r="W312">
        <f t="shared" si="264"/>
        <v>0</v>
      </c>
      <c r="X312">
        <f t="shared" si="265"/>
        <v>0</v>
      </c>
      <c r="Y312">
        <f t="shared" si="266"/>
        <v>0</v>
      </c>
      <c r="AA312">
        <v>39083528</v>
      </c>
      <c r="AB312">
        <f t="shared" si="267"/>
        <v>124.71</v>
      </c>
      <c r="AC312">
        <f t="shared" si="289"/>
        <v>124.71</v>
      </c>
      <c r="AD312">
        <f t="shared" si="292"/>
        <v>0</v>
      </c>
      <c r="AE312">
        <f t="shared" si="293"/>
        <v>0</v>
      </c>
      <c r="AF312">
        <f t="shared" si="294"/>
        <v>0</v>
      </c>
      <c r="AG312">
        <f t="shared" si="268"/>
        <v>0</v>
      </c>
      <c r="AH312">
        <f t="shared" si="295"/>
        <v>0</v>
      </c>
      <c r="AI312">
        <f t="shared" si="296"/>
        <v>0</v>
      </c>
      <c r="AJ312">
        <f t="shared" si="269"/>
        <v>0</v>
      </c>
      <c r="AK312">
        <v>124.71</v>
      </c>
      <c r="AL312">
        <v>124.71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115</v>
      </c>
      <c r="AU312">
        <v>71</v>
      </c>
      <c r="AV312">
        <v>1</v>
      </c>
      <c r="AW312">
        <v>1</v>
      </c>
      <c r="AZ312">
        <v>6.53</v>
      </c>
      <c r="BA312">
        <v>1</v>
      </c>
      <c r="BB312">
        <v>1</v>
      </c>
      <c r="BC312">
        <v>6.53</v>
      </c>
      <c r="BD312" t="s">
        <v>3</v>
      </c>
      <c r="BE312" t="s">
        <v>3</v>
      </c>
      <c r="BF312" t="s">
        <v>3</v>
      </c>
      <c r="BG312" t="s">
        <v>3</v>
      </c>
      <c r="BH312">
        <v>3</v>
      </c>
      <c r="BI312">
        <v>1</v>
      </c>
      <c r="BJ312" t="s">
        <v>640</v>
      </c>
      <c r="BM312">
        <v>20001</v>
      </c>
      <c r="BN312">
        <v>0</v>
      </c>
      <c r="BO312" t="s">
        <v>3</v>
      </c>
      <c r="BP312">
        <v>0</v>
      </c>
      <c r="BQ312">
        <v>2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128</v>
      </c>
      <c r="CA312">
        <v>83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270"/>
        <v>814.36</v>
      </c>
      <c r="CQ312">
        <f t="shared" si="271"/>
        <v>814.35630000000003</v>
      </c>
      <c r="CR312">
        <f t="shared" si="272"/>
        <v>0</v>
      </c>
      <c r="CS312">
        <f t="shared" si="273"/>
        <v>0</v>
      </c>
      <c r="CT312">
        <f t="shared" si="274"/>
        <v>0</v>
      </c>
      <c r="CU312">
        <f t="shared" si="275"/>
        <v>0</v>
      </c>
      <c r="CV312">
        <f t="shared" si="276"/>
        <v>0</v>
      </c>
      <c r="CW312">
        <f t="shared" si="277"/>
        <v>0</v>
      </c>
      <c r="CX312">
        <f t="shared" si="278"/>
        <v>0</v>
      </c>
      <c r="CY312">
        <f t="shared" si="279"/>
        <v>0</v>
      </c>
      <c r="CZ312">
        <f t="shared" si="280"/>
        <v>0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0</v>
      </c>
      <c r="DO312">
        <v>0</v>
      </c>
      <c r="DP312">
        <v>1</v>
      </c>
      <c r="DQ312">
        <v>1</v>
      </c>
      <c r="DU312">
        <v>1010</v>
      </c>
      <c r="DV312" t="s">
        <v>109</v>
      </c>
      <c r="DW312" t="s">
        <v>109</v>
      </c>
      <c r="DX312">
        <v>1</v>
      </c>
      <c r="EE312">
        <v>39174534</v>
      </c>
      <c r="EF312">
        <v>2</v>
      </c>
      <c r="EG312" t="s">
        <v>18</v>
      </c>
      <c r="EH312">
        <v>0</v>
      </c>
      <c r="EI312" t="s">
        <v>3</v>
      </c>
      <c r="EJ312">
        <v>1</v>
      </c>
      <c r="EK312">
        <v>20001</v>
      </c>
      <c r="EL312" t="s">
        <v>560</v>
      </c>
      <c r="EM312" t="s">
        <v>561</v>
      </c>
      <c r="EO312" t="s">
        <v>3</v>
      </c>
      <c r="EQ312">
        <v>0</v>
      </c>
      <c r="ER312">
        <v>124.71</v>
      </c>
      <c r="ES312">
        <v>124.71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281"/>
        <v>0</v>
      </c>
      <c r="FS312">
        <v>0</v>
      </c>
      <c r="FT312" t="s">
        <v>21</v>
      </c>
      <c r="FU312" t="s">
        <v>22</v>
      </c>
      <c r="FX312">
        <v>115.2</v>
      </c>
      <c r="FY312">
        <v>70.55</v>
      </c>
      <c r="GA312" t="s">
        <v>3</v>
      </c>
      <c r="GD312">
        <v>0</v>
      </c>
      <c r="GF312">
        <v>-991096437</v>
      </c>
      <c r="GG312">
        <v>1</v>
      </c>
      <c r="GH312">
        <v>1</v>
      </c>
      <c r="GI312">
        <v>4</v>
      </c>
      <c r="GJ312">
        <v>0</v>
      </c>
      <c r="GK312">
        <f>ROUND(R312*(R12)/100,2)</f>
        <v>0</v>
      </c>
      <c r="GL312">
        <f t="shared" si="282"/>
        <v>0</v>
      </c>
      <c r="GM312">
        <f t="shared" si="283"/>
        <v>814.36</v>
      </c>
      <c r="GN312">
        <f t="shared" si="284"/>
        <v>814.36</v>
      </c>
      <c r="GO312">
        <f t="shared" si="285"/>
        <v>0</v>
      </c>
      <c r="GP312">
        <f t="shared" si="286"/>
        <v>0</v>
      </c>
      <c r="GR312">
        <v>0</v>
      </c>
      <c r="GS312">
        <v>3</v>
      </c>
      <c r="GT312">
        <v>0</v>
      </c>
      <c r="GU312" t="s">
        <v>3</v>
      </c>
      <c r="GV312">
        <f t="shared" si="287"/>
        <v>0</v>
      </c>
      <c r="GW312">
        <v>1</v>
      </c>
      <c r="GX312">
        <f t="shared" si="288"/>
        <v>0</v>
      </c>
      <c r="HA312">
        <v>0</v>
      </c>
      <c r="HB312">
        <v>0</v>
      </c>
      <c r="IK312">
        <v>0</v>
      </c>
    </row>
    <row r="313" spans="1:245" x14ac:dyDescent="0.2">
      <c r="A313">
        <v>18</v>
      </c>
      <c r="B313">
        <v>1</v>
      </c>
      <c r="C313">
        <v>493</v>
      </c>
      <c r="E313" t="s">
        <v>641</v>
      </c>
      <c r="F313" t="s">
        <v>642</v>
      </c>
      <c r="G313" t="s">
        <v>643</v>
      </c>
      <c r="H313" t="s">
        <v>73</v>
      </c>
      <c r="I313">
        <f>I310*J313</f>
        <v>2.4</v>
      </c>
      <c r="J313">
        <v>1</v>
      </c>
      <c r="O313">
        <f t="shared" si="256"/>
        <v>0</v>
      </c>
      <c r="P313">
        <f t="shared" si="257"/>
        <v>0</v>
      </c>
      <c r="Q313">
        <f t="shared" si="258"/>
        <v>0</v>
      </c>
      <c r="R313">
        <f t="shared" si="259"/>
        <v>0</v>
      </c>
      <c r="S313">
        <f t="shared" si="260"/>
        <v>0</v>
      </c>
      <c r="T313">
        <f t="shared" si="261"/>
        <v>0</v>
      </c>
      <c r="U313">
        <f t="shared" si="262"/>
        <v>0</v>
      </c>
      <c r="V313">
        <f t="shared" si="263"/>
        <v>0</v>
      </c>
      <c r="W313">
        <f t="shared" si="264"/>
        <v>0</v>
      </c>
      <c r="X313">
        <f t="shared" si="265"/>
        <v>0</v>
      </c>
      <c r="Y313">
        <f t="shared" si="266"/>
        <v>0</v>
      </c>
      <c r="AA313">
        <v>39083528</v>
      </c>
      <c r="AB313">
        <f t="shared" si="267"/>
        <v>0</v>
      </c>
      <c r="AC313">
        <f t="shared" si="289"/>
        <v>0</v>
      </c>
      <c r="AD313">
        <f t="shared" si="292"/>
        <v>0</v>
      </c>
      <c r="AE313">
        <f t="shared" si="293"/>
        <v>0</v>
      </c>
      <c r="AF313">
        <f t="shared" si="294"/>
        <v>0</v>
      </c>
      <c r="AG313">
        <f t="shared" si="268"/>
        <v>0</v>
      </c>
      <c r="AH313">
        <f t="shared" si="295"/>
        <v>0</v>
      </c>
      <c r="AI313">
        <f t="shared" si="296"/>
        <v>0</v>
      </c>
      <c r="AJ313">
        <f t="shared" si="269"/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115</v>
      </c>
      <c r="AU313">
        <v>71</v>
      </c>
      <c r="AV313">
        <v>1</v>
      </c>
      <c r="AW313">
        <v>1</v>
      </c>
      <c r="AZ313">
        <v>6.53</v>
      </c>
      <c r="BA313">
        <v>1</v>
      </c>
      <c r="BB313">
        <v>1</v>
      </c>
      <c r="BC313">
        <v>6.53</v>
      </c>
      <c r="BD313" t="s">
        <v>3</v>
      </c>
      <c r="BE313" t="s">
        <v>3</v>
      </c>
      <c r="BF313" t="s">
        <v>3</v>
      </c>
      <c r="BG313" t="s">
        <v>3</v>
      </c>
      <c r="BH313">
        <v>3</v>
      </c>
      <c r="BI313">
        <v>1</v>
      </c>
      <c r="BJ313" t="s">
        <v>3</v>
      </c>
      <c r="BM313">
        <v>20001</v>
      </c>
      <c r="BN313">
        <v>0</v>
      </c>
      <c r="BO313" t="s">
        <v>3</v>
      </c>
      <c r="BP313">
        <v>0</v>
      </c>
      <c r="BQ313">
        <v>2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128</v>
      </c>
      <c r="CA313">
        <v>83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 t="shared" si="270"/>
        <v>0</v>
      </c>
      <c r="CQ313">
        <f t="shared" si="271"/>
        <v>0</v>
      </c>
      <c r="CR313">
        <f t="shared" si="272"/>
        <v>0</v>
      </c>
      <c r="CS313">
        <f t="shared" si="273"/>
        <v>0</v>
      </c>
      <c r="CT313">
        <f t="shared" si="274"/>
        <v>0</v>
      </c>
      <c r="CU313">
        <f t="shared" si="275"/>
        <v>0</v>
      </c>
      <c r="CV313">
        <f t="shared" si="276"/>
        <v>0</v>
      </c>
      <c r="CW313">
        <f t="shared" si="277"/>
        <v>0</v>
      </c>
      <c r="CX313">
        <f t="shared" si="278"/>
        <v>0</v>
      </c>
      <c r="CY313">
        <f t="shared" si="279"/>
        <v>0</v>
      </c>
      <c r="CZ313">
        <f t="shared" si="280"/>
        <v>0</v>
      </c>
      <c r="DC313" t="s">
        <v>3</v>
      </c>
      <c r="DD313" t="s">
        <v>3</v>
      </c>
      <c r="DE313" t="s">
        <v>3</v>
      </c>
      <c r="DF313" t="s">
        <v>3</v>
      </c>
      <c r="DG313" t="s">
        <v>3</v>
      </c>
      <c r="DH313" t="s">
        <v>3</v>
      </c>
      <c r="DI313" t="s">
        <v>3</v>
      </c>
      <c r="DJ313" t="s">
        <v>3</v>
      </c>
      <c r="DK313" t="s">
        <v>3</v>
      </c>
      <c r="DL313" t="s">
        <v>3</v>
      </c>
      <c r="DM313" t="s">
        <v>3</v>
      </c>
      <c r="DN313">
        <v>0</v>
      </c>
      <c r="DO313">
        <v>0</v>
      </c>
      <c r="DP313">
        <v>1</v>
      </c>
      <c r="DQ313">
        <v>1</v>
      </c>
      <c r="DU313">
        <v>1005</v>
      </c>
      <c r="DV313" t="s">
        <v>73</v>
      </c>
      <c r="DW313" t="s">
        <v>73</v>
      </c>
      <c r="DX313">
        <v>1</v>
      </c>
      <c r="EE313">
        <v>39174534</v>
      </c>
      <c r="EF313">
        <v>2</v>
      </c>
      <c r="EG313" t="s">
        <v>18</v>
      </c>
      <c r="EH313">
        <v>0</v>
      </c>
      <c r="EI313" t="s">
        <v>3</v>
      </c>
      <c r="EJ313">
        <v>1</v>
      </c>
      <c r="EK313">
        <v>20001</v>
      </c>
      <c r="EL313" t="s">
        <v>560</v>
      </c>
      <c r="EM313" t="s">
        <v>561</v>
      </c>
      <c r="EO313" t="s">
        <v>3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281"/>
        <v>0</v>
      </c>
      <c r="FS313">
        <v>0</v>
      </c>
      <c r="FT313" t="s">
        <v>21</v>
      </c>
      <c r="FU313" t="s">
        <v>22</v>
      </c>
      <c r="FX313">
        <v>115.2</v>
      </c>
      <c r="FY313">
        <v>70.55</v>
      </c>
      <c r="GA313" t="s">
        <v>524</v>
      </c>
      <c r="GD313">
        <v>0</v>
      </c>
      <c r="GF313">
        <v>-896561317</v>
      </c>
      <c r="GG313">
        <v>1</v>
      </c>
      <c r="GH313">
        <v>1</v>
      </c>
      <c r="GI313">
        <v>4</v>
      </c>
      <c r="GJ313">
        <v>0</v>
      </c>
      <c r="GK313">
        <f>ROUND(R313*(R12)/100,2)</f>
        <v>0</v>
      </c>
      <c r="GL313">
        <f t="shared" si="282"/>
        <v>0</v>
      </c>
      <c r="GM313">
        <f t="shared" si="283"/>
        <v>0</v>
      </c>
      <c r="GN313">
        <f t="shared" si="284"/>
        <v>0</v>
      </c>
      <c r="GO313">
        <f t="shared" si="285"/>
        <v>0</v>
      </c>
      <c r="GP313">
        <f t="shared" si="286"/>
        <v>0</v>
      </c>
      <c r="GR313">
        <v>0</v>
      </c>
      <c r="GS313">
        <v>4</v>
      </c>
      <c r="GT313">
        <v>0</v>
      </c>
      <c r="GU313" t="s">
        <v>3</v>
      </c>
      <c r="GV313">
        <f t="shared" si="287"/>
        <v>0</v>
      </c>
      <c r="GW313">
        <v>1</v>
      </c>
      <c r="GX313">
        <f t="shared" si="288"/>
        <v>0</v>
      </c>
      <c r="HA313">
        <v>0</v>
      </c>
      <c r="HB313">
        <v>0</v>
      </c>
      <c r="IK313">
        <v>0</v>
      </c>
    </row>
    <row r="314" spans="1:245" x14ac:dyDescent="0.2">
      <c r="A314">
        <v>17</v>
      </c>
      <c r="B314">
        <v>1</v>
      </c>
      <c r="C314">
        <f>ROW(SmtRes!A499)</f>
        <v>499</v>
      </c>
      <c r="D314">
        <f>ROW(EtalonRes!A523)</f>
        <v>523</v>
      </c>
      <c r="E314" t="s">
        <v>644</v>
      </c>
      <c r="F314" t="s">
        <v>645</v>
      </c>
      <c r="G314" t="s">
        <v>646</v>
      </c>
      <c r="H314" t="s">
        <v>30</v>
      </c>
      <c r="I314">
        <v>0.55000000000000004</v>
      </c>
      <c r="J314">
        <v>0</v>
      </c>
      <c r="O314">
        <f t="shared" si="256"/>
        <v>561.46</v>
      </c>
      <c r="P314">
        <f t="shared" si="257"/>
        <v>60.3</v>
      </c>
      <c r="Q314">
        <f t="shared" si="258"/>
        <v>0</v>
      </c>
      <c r="R314">
        <f t="shared" si="259"/>
        <v>0</v>
      </c>
      <c r="S314">
        <f t="shared" si="260"/>
        <v>501.16</v>
      </c>
      <c r="T314">
        <f t="shared" si="261"/>
        <v>0</v>
      </c>
      <c r="U314">
        <f t="shared" si="262"/>
        <v>8.36</v>
      </c>
      <c r="V314">
        <f t="shared" si="263"/>
        <v>0</v>
      </c>
      <c r="W314">
        <f t="shared" si="264"/>
        <v>0</v>
      </c>
      <c r="X314">
        <f t="shared" si="265"/>
        <v>476.1</v>
      </c>
      <c r="Y314">
        <f t="shared" si="266"/>
        <v>325.75</v>
      </c>
      <c r="AA314">
        <v>39083528</v>
      </c>
      <c r="AB314">
        <f t="shared" si="267"/>
        <v>156.33000000000001</v>
      </c>
      <c r="AC314">
        <f t="shared" si="289"/>
        <v>16.79</v>
      </c>
      <c r="AD314">
        <f t="shared" si="292"/>
        <v>0</v>
      </c>
      <c r="AE314">
        <f t="shared" si="293"/>
        <v>0</v>
      </c>
      <c r="AF314">
        <f t="shared" si="294"/>
        <v>139.54</v>
      </c>
      <c r="AG314">
        <f t="shared" si="268"/>
        <v>0</v>
      </c>
      <c r="AH314">
        <f t="shared" si="295"/>
        <v>15.2</v>
      </c>
      <c r="AI314">
        <f t="shared" si="296"/>
        <v>0</v>
      </c>
      <c r="AJ314">
        <f t="shared" si="269"/>
        <v>0</v>
      </c>
      <c r="AK314">
        <v>156.33000000000001</v>
      </c>
      <c r="AL314">
        <v>16.79</v>
      </c>
      <c r="AM314">
        <v>0</v>
      </c>
      <c r="AN314">
        <v>0</v>
      </c>
      <c r="AO314">
        <v>139.54</v>
      </c>
      <c r="AP314">
        <v>0</v>
      </c>
      <c r="AQ314">
        <v>15.2</v>
      </c>
      <c r="AR314">
        <v>0</v>
      </c>
      <c r="AS314">
        <v>0</v>
      </c>
      <c r="AT314">
        <v>95</v>
      </c>
      <c r="AU314">
        <v>65</v>
      </c>
      <c r="AV314">
        <v>1</v>
      </c>
      <c r="AW314">
        <v>1</v>
      </c>
      <c r="AZ314">
        <v>6.53</v>
      </c>
      <c r="BA314">
        <v>6.53</v>
      </c>
      <c r="BB314">
        <v>6.53</v>
      </c>
      <c r="BC314">
        <v>6.53</v>
      </c>
      <c r="BD314" t="s">
        <v>3</v>
      </c>
      <c r="BE314" t="s">
        <v>3</v>
      </c>
      <c r="BF314" t="s">
        <v>3</v>
      </c>
      <c r="BG314" t="s">
        <v>3</v>
      </c>
      <c r="BH314">
        <v>0</v>
      </c>
      <c r="BI314">
        <v>2</v>
      </c>
      <c r="BJ314" t="s">
        <v>647</v>
      </c>
      <c r="BM314">
        <v>108001</v>
      </c>
      <c r="BN314">
        <v>0</v>
      </c>
      <c r="BO314" t="s">
        <v>3</v>
      </c>
      <c r="BP314">
        <v>0</v>
      </c>
      <c r="BQ314">
        <v>3</v>
      </c>
      <c r="BR314">
        <v>0</v>
      </c>
      <c r="BS314">
        <v>6.53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95</v>
      </c>
      <c r="CA314">
        <v>65</v>
      </c>
      <c r="CF314">
        <v>0</v>
      </c>
      <c r="CG314">
        <v>0</v>
      </c>
      <c r="CM314">
        <v>0</v>
      </c>
      <c r="CN314" t="s">
        <v>3</v>
      </c>
      <c r="CO314">
        <v>0</v>
      </c>
      <c r="CP314">
        <f t="shared" si="270"/>
        <v>561.46</v>
      </c>
      <c r="CQ314">
        <f t="shared" si="271"/>
        <v>109.6387</v>
      </c>
      <c r="CR314">
        <f t="shared" si="272"/>
        <v>0</v>
      </c>
      <c r="CS314">
        <f t="shared" si="273"/>
        <v>0</v>
      </c>
      <c r="CT314">
        <f t="shared" si="274"/>
        <v>911.19619999999998</v>
      </c>
      <c r="CU314">
        <f t="shared" si="275"/>
        <v>0</v>
      </c>
      <c r="CV314">
        <f t="shared" si="276"/>
        <v>15.2</v>
      </c>
      <c r="CW314">
        <f t="shared" si="277"/>
        <v>0</v>
      </c>
      <c r="CX314">
        <f t="shared" si="278"/>
        <v>0</v>
      </c>
      <c r="CY314">
        <f t="shared" si="279"/>
        <v>476.10200000000003</v>
      </c>
      <c r="CZ314">
        <f t="shared" si="280"/>
        <v>325.75400000000002</v>
      </c>
      <c r="DC314" t="s">
        <v>3</v>
      </c>
      <c r="DD314" t="s">
        <v>3</v>
      </c>
      <c r="DE314" t="s">
        <v>3</v>
      </c>
      <c r="DF314" t="s">
        <v>3</v>
      </c>
      <c r="DG314" t="s">
        <v>3</v>
      </c>
      <c r="DH314" t="s">
        <v>3</v>
      </c>
      <c r="DI314" t="s">
        <v>3</v>
      </c>
      <c r="DJ314" t="s">
        <v>3</v>
      </c>
      <c r="DK314" t="s">
        <v>3</v>
      </c>
      <c r="DL314" t="s">
        <v>3</v>
      </c>
      <c r="DM314" t="s">
        <v>3</v>
      </c>
      <c r="DN314">
        <v>0</v>
      </c>
      <c r="DO314">
        <v>0</v>
      </c>
      <c r="DP314">
        <v>1</v>
      </c>
      <c r="DQ314">
        <v>1</v>
      </c>
      <c r="DU314">
        <v>1003</v>
      </c>
      <c r="DV314" t="s">
        <v>30</v>
      </c>
      <c r="DW314" t="s">
        <v>30</v>
      </c>
      <c r="DX314">
        <v>100</v>
      </c>
      <c r="EE314">
        <v>39174386</v>
      </c>
      <c r="EF314">
        <v>3</v>
      </c>
      <c r="EG314" t="s">
        <v>582</v>
      </c>
      <c r="EH314">
        <v>0</v>
      </c>
      <c r="EI314" t="s">
        <v>3</v>
      </c>
      <c r="EJ314">
        <v>2</v>
      </c>
      <c r="EK314">
        <v>108001</v>
      </c>
      <c r="EL314" t="s">
        <v>583</v>
      </c>
      <c r="EM314" t="s">
        <v>584</v>
      </c>
      <c r="EO314" t="s">
        <v>3</v>
      </c>
      <c r="EQ314">
        <v>0</v>
      </c>
      <c r="ER314">
        <v>156.33000000000001</v>
      </c>
      <c r="ES314">
        <v>16.79</v>
      </c>
      <c r="ET314">
        <v>0</v>
      </c>
      <c r="EU314">
        <v>0</v>
      </c>
      <c r="EV314">
        <v>139.54</v>
      </c>
      <c r="EW314">
        <v>15.2</v>
      </c>
      <c r="EX314">
        <v>0</v>
      </c>
      <c r="EY314">
        <v>0</v>
      </c>
      <c r="FQ314">
        <v>0</v>
      </c>
      <c r="FR314">
        <f t="shared" si="281"/>
        <v>0</v>
      </c>
      <c r="FS314">
        <v>0</v>
      </c>
      <c r="FX314">
        <v>95</v>
      </c>
      <c r="FY314">
        <v>65</v>
      </c>
      <c r="GA314" t="s">
        <v>3</v>
      </c>
      <c r="GD314">
        <v>0</v>
      </c>
      <c r="GF314">
        <v>-596386547</v>
      </c>
      <c r="GG314">
        <v>1</v>
      </c>
      <c r="GH314">
        <v>1</v>
      </c>
      <c r="GI314">
        <v>4</v>
      </c>
      <c r="GJ314">
        <v>0</v>
      </c>
      <c r="GK314">
        <f>ROUND(R314*(R12)/100,2)</f>
        <v>0</v>
      </c>
      <c r="GL314">
        <f t="shared" si="282"/>
        <v>0</v>
      </c>
      <c r="GM314">
        <f t="shared" si="283"/>
        <v>1363.31</v>
      </c>
      <c r="GN314">
        <f t="shared" si="284"/>
        <v>0</v>
      </c>
      <c r="GO314">
        <f t="shared" si="285"/>
        <v>1363.31</v>
      </c>
      <c r="GP314">
        <f t="shared" si="286"/>
        <v>0</v>
      </c>
      <c r="GR314">
        <v>0</v>
      </c>
      <c r="GS314">
        <v>3</v>
      </c>
      <c r="GT314">
        <v>0</v>
      </c>
      <c r="GU314" t="s">
        <v>3</v>
      </c>
      <c r="GV314">
        <f t="shared" si="287"/>
        <v>0</v>
      </c>
      <c r="GW314">
        <v>1</v>
      </c>
      <c r="GX314">
        <f t="shared" si="288"/>
        <v>0</v>
      </c>
      <c r="HA314">
        <v>0</v>
      </c>
      <c r="HB314">
        <v>0</v>
      </c>
      <c r="IK314">
        <v>0</v>
      </c>
    </row>
    <row r="315" spans="1:245" x14ac:dyDescent="0.2">
      <c r="A315">
        <v>18</v>
      </c>
      <c r="B315">
        <v>1</v>
      </c>
      <c r="C315">
        <v>498</v>
      </c>
      <c r="E315" t="s">
        <v>648</v>
      </c>
      <c r="F315" t="s">
        <v>649</v>
      </c>
      <c r="G315" t="s">
        <v>650</v>
      </c>
      <c r="H315" t="s">
        <v>182</v>
      </c>
      <c r="I315">
        <f>I314*J315</f>
        <v>5.5</v>
      </c>
      <c r="J315">
        <v>10</v>
      </c>
      <c r="O315">
        <f t="shared" si="256"/>
        <v>578.59</v>
      </c>
      <c r="P315">
        <f t="shared" si="257"/>
        <v>578.59</v>
      </c>
      <c r="Q315">
        <f t="shared" si="258"/>
        <v>0</v>
      </c>
      <c r="R315">
        <f t="shared" si="259"/>
        <v>0</v>
      </c>
      <c r="S315">
        <f t="shared" si="260"/>
        <v>0</v>
      </c>
      <c r="T315">
        <f t="shared" si="261"/>
        <v>0</v>
      </c>
      <c r="U315">
        <f t="shared" si="262"/>
        <v>0</v>
      </c>
      <c r="V315">
        <f t="shared" si="263"/>
        <v>0</v>
      </c>
      <c r="W315">
        <f t="shared" si="264"/>
        <v>0</v>
      </c>
      <c r="X315">
        <f t="shared" si="265"/>
        <v>0</v>
      </c>
      <c r="Y315">
        <f t="shared" si="266"/>
        <v>0</v>
      </c>
      <c r="AA315">
        <v>39083528</v>
      </c>
      <c r="AB315">
        <f t="shared" si="267"/>
        <v>16.11</v>
      </c>
      <c r="AC315">
        <f t="shared" si="289"/>
        <v>16.11</v>
      </c>
      <c r="AD315">
        <f t="shared" si="292"/>
        <v>0</v>
      </c>
      <c r="AE315">
        <f t="shared" si="293"/>
        <v>0</v>
      </c>
      <c r="AF315">
        <f t="shared" si="294"/>
        <v>0</v>
      </c>
      <c r="AG315">
        <f t="shared" si="268"/>
        <v>0</v>
      </c>
      <c r="AH315">
        <f t="shared" si="295"/>
        <v>0</v>
      </c>
      <c r="AI315">
        <f t="shared" si="296"/>
        <v>0</v>
      </c>
      <c r="AJ315">
        <f t="shared" si="269"/>
        <v>0</v>
      </c>
      <c r="AK315">
        <v>16.11</v>
      </c>
      <c r="AL315">
        <v>16.11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65</v>
      </c>
      <c r="AV315">
        <v>1</v>
      </c>
      <c r="AW315">
        <v>1</v>
      </c>
      <c r="AZ315">
        <v>6.53</v>
      </c>
      <c r="BA315">
        <v>1</v>
      </c>
      <c r="BB315">
        <v>1</v>
      </c>
      <c r="BC315">
        <v>6.53</v>
      </c>
      <c r="BD315" t="s">
        <v>3</v>
      </c>
      <c r="BE315" t="s">
        <v>3</v>
      </c>
      <c r="BF315" t="s">
        <v>3</v>
      </c>
      <c r="BG315" t="s">
        <v>3</v>
      </c>
      <c r="BH315">
        <v>3</v>
      </c>
      <c r="BI315">
        <v>2</v>
      </c>
      <c r="BJ315" t="s">
        <v>651</v>
      </c>
      <c r="BM315">
        <v>108001</v>
      </c>
      <c r="BN315">
        <v>0</v>
      </c>
      <c r="BO315" t="s">
        <v>3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95</v>
      </c>
      <c r="CA315">
        <v>65</v>
      </c>
      <c r="CF315">
        <v>0</v>
      </c>
      <c r="CG315">
        <v>0</v>
      </c>
      <c r="CM315">
        <v>0</v>
      </c>
      <c r="CN315" t="s">
        <v>3</v>
      </c>
      <c r="CO315">
        <v>0</v>
      </c>
      <c r="CP315">
        <f t="shared" si="270"/>
        <v>578.59</v>
      </c>
      <c r="CQ315">
        <f t="shared" si="271"/>
        <v>105.1983</v>
      </c>
      <c r="CR315">
        <f t="shared" si="272"/>
        <v>0</v>
      </c>
      <c r="CS315">
        <f t="shared" si="273"/>
        <v>0</v>
      </c>
      <c r="CT315">
        <f t="shared" si="274"/>
        <v>0</v>
      </c>
      <c r="CU315">
        <f t="shared" si="275"/>
        <v>0</v>
      </c>
      <c r="CV315">
        <f t="shared" si="276"/>
        <v>0</v>
      </c>
      <c r="CW315">
        <f t="shared" si="277"/>
        <v>0</v>
      </c>
      <c r="CX315">
        <f t="shared" si="278"/>
        <v>0</v>
      </c>
      <c r="CY315">
        <f t="shared" si="279"/>
        <v>0</v>
      </c>
      <c r="CZ315">
        <f t="shared" si="280"/>
        <v>0</v>
      </c>
      <c r="DC315" t="s">
        <v>3</v>
      </c>
      <c r="DD315" t="s">
        <v>3</v>
      </c>
      <c r="DE315" t="s">
        <v>3</v>
      </c>
      <c r="DF315" t="s">
        <v>3</v>
      </c>
      <c r="DG315" t="s">
        <v>3</v>
      </c>
      <c r="DH315" t="s">
        <v>3</v>
      </c>
      <c r="DI315" t="s">
        <v>3</v>
      </c>
      <c r="DJ315" t="s">
        <v>3</v>
      </c>
      <c r="DK315" t="s">
        <v>3</v>
      </c>
      <c r="DL315" t="s">
        <v>3</v>
      </c>
      <c r="DM315" t="s">
        <v>3</v>
      </c>
      <c r="DN315">
        <v>0</v>
      </c>
      <c r="DO315">
        <v>0</v>
      </c>
      <c r="DP315">
        <v>1</v>
      </c>
      <c r="DQ315">
        <v>1</v>
      </c>
      <c r="DU315">
        <v>1003</v>
      </c>
      <c r="DV315" t="s">
        <v>182</v>
      </c>
      <c r="DW315" t="s">
        <v>182</v>
      </c>
      <c r="DX315">
        <v>10</v>
      </c>
      <c r="EE315">
        <v>39174386</v>
      </c>
      <c r="EF315">
        <v>3</v>
      </c>
      <c r="EG315" t="s">
        <v>582</v>
      </c>
      <c r="EH315">
        <v>0</v>
      </c>
      <c r="EI315" t="s">
        <v>3</v>
      </c>
      <c r="EJ315">
        <v>2</v>
      </c>
      <c r="EK315">
        <v>108001</v>
      </c>
      <c r="EL315" t="s">
        <v>583</v>
      </c>
      <c r="EM315" t="s">
        <v>584</v>
      </c>
      <c r="EO315" t="s">
        <v>3</v>
      </c>
      <c r="EQ315">
        <v>0</v>
      </c>
      <c r="ER315">
        <v>16.11</v>
      </c>
      <c r="ES315">
        <v>16.11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281"/>
        <v>0</v>
      </c>
      <c r="FS315">
        <v>0</v>
      </c>
      <c r="FX315">
        <v>95</v>
      </c>
      <c r="FY315">
        <v>65</v>
      </c>
      <c r="GA315" t="s">
        <v>3</v>
      </c>
      <c r="GD315">
        <v>0</v>
      </c>
      <c r="GF315">
        <v>-823341834</v>
      </c>
      <c r="GG315">
        <v>1</v>
      </c>
      <c r="GH315">
        <v>1</v>
      </c>
      <c r="GI315">
        <v>4</v>
      </c>
      <c r="GJ315">
        <v>0</v>
      </c>
      <c r="GK315">
        <f>ROUND(R315*(R12)/100,2)</f>
        <v>0</v>
      </c>
      <c r="GL315">
        <f t="shared" si="282"/>
        <v>0</v>
      </c>
      <c r="GM315">
        <f t="shared" si="283"/>
        <v>578.59</v>
      </c>
      <c r="GN315">
        <f t="shared" si="284"/>
        <v>0</v>
      </c>
      <c r="GO315">
        <f t="shared" si="285"/>
        <v>578.59</v>
      </c>
      <c r="GP315">
        <f t="shared" si="286"/>
        <v>0</v>
      </c>
      <c r="GR315">
        <v>0</v>
      </c>
      <c r="GS315">
        <v>3</v>
      </c>
      <c r="GT315">
        <v>0</v>
      </c>
      <c r="GU315" t="s">
        <v>3</v>
      </c>
      <c r="GV315">
        <f t="shared" si="287"/>
        <v>0</v>
      </c>
      <c r="GW315">
        <v>1</v>
      </c>
      <c r="GX315">
        <f t="shared" si="288"/>
        <v>0</v>
      </c>
      <c r="HA315">
        <v>0</v>
      </c>
      <c r="HB315">
        <v>0</v>
      </c>
      <c r="IK315">
        <v>0</v>
      </c>
    </row>
    <row r="316" spans="1:245" x14ac:dyDescent="0.2">
      <c r="A316">
        <v>17</v>
      </c>
      <c r="B316">
        <v>1</v>
      </c>
      <c r="C316">
        <f>ROW(SmtRes!A510)</f>
        <v>510</v>
      </c>
      <c r="D316">
        <f>ROW(EtalonRes!A533)</f>
        <v>533</v>
      </c>
      <c r="E316" t="s">
        <v>652</v>
      </c>
      <c r="F316" t="s">
        <v>653</v>
      </c>
      <c r="G316" t="s">
        <v>654</v>
      </c>
      <c r="H316" t="s">
        <v>30</v>
      </c>
      <c r="I316">
        <v>0.55000000000000004</v>
      </c>
      <c r="J316">
        <v>0</v>
      </c>
      <c r="O316">
        <f t="shared" si="256"/>
        <v>246.73</v>
      </c>
      <c r="P316">
        <f t="shared" si="257"/>
        <v>52</v>
      </c>
      <c r="Q316">
        <f t="shared" si="258"/>
        <v>12.75</v>
      </c>
      <c r="R316">
        <f t="shared" si="259"/>
        <v>1.8</v>
      </c>
      <c r="S316">
        <f t="shared" si="260"/>
        <v>181.98</v>
      </c>
      <c r="T316">
        <f t="shared" si="261"/>
        <v>0</v>
      </c>
      <c r="U316">
        <f t="shared" si="262"/>
        <v>2.9645000000000001</v>
      </c>
      <c r="V316">
        <f t="shared" si="263"/>
        <v>2.2000000000000002E-2</v>
      </c>
      <c r="W316">
        <f t="shared" si="264"/>
        <v>0</v>
      </c>
      <c r="X316">
        <f t="shared" si="265"/>
        <v>174.59</v>
      </c>
      <c r="Y316">
        <f t="shared" si="266"/>
        <v>119.46</v>
      </c>
      <c r="AA316">
        <v>39083528</v>
      </c>
      <c r="AB316">
        <f t="shared" si="267"/>
        <v>68.7</v>
      </c>
      <c r="AC316">
        <f t="shared" si="289"/>
        <v>14.48</v>
      </c>
      <c r="AD316">
        <f t="shared" si="292"/>
        <v>3.55</v>
      </c>
      <c r="AE316">
        <f t="shared" si="293"/>
        <v>0.5</v>
      </c>
      <c r="AF316">
        <f t="shared" si="294"/>
        <v>50.67</v>
      </c>
      <c r="AG316">
        <f t="shared" si="268"/>
        <v>0</v>
      </c>
      <c r="AH316">
        <f t="shared" si="295"/>
        <v>5.39</v>
      </c>
      <c r="AI316">
        <f t="shared" si="296"/>
        <v>0.04</v>
      </c>
      <c r="AJ316">
        <f t="shared" si="269"/>
        <v>0</v>
      </c>
      <c r="AK316">
        <v>68.7</v>
      </c>
      <c r="AL316">
        <v>14.48</v>
      </c>
      <c r="AM316">
        <v>3.55</v>
      </c>
      <c r="AN316">
        <v>0.5</v>
      </c>
      <c r="AO316">
        <v>50.67</v>
      </c>
      <c r="AP316">
        <v>0</v>
      </c>
      <c r="AQ316">
        <v>5.39</v>
      </c>
      <c r="AR316">
        <v>0.04</v>
      </c>
      <c r="AS316">
        <v>0</v>
      </c>
      <c r="AT316">
        <v>95</v>
      </c>
      <c r="AU316">
        <v>65</v>
      </c>
      <c r="AV316">
        <v>1</v>
      </c>
      <c r="AW316">
        <v>1</v>
      </c>
      <c r="AZ316">
        <v>6.53</v>
      </c>
      <c r="BA316">
        <v>6.53</v>
      </c>
      <c r="BB316">
        <v>6.53</v>
      </c>
      <c r="BC316">
        <v>6.53</v>
      </c>
      <c r="BD316" t="s">
        <v>3</v>
      </c>
      <c r="BE316" t="s">
        <v>3</v>
      </c>
      <c r="BF316" t="s">
        <v>3</v>
      </c>
      <c r="BG316" t="s">
        <v>3</v>
      </c>
      <c r="BH316">
        <v>0</v>
      </c>
      <c r="BI316">
        <v>2</v>
      </c>
      <c r="BJ316" t="s">
        <v>655</v>
      </c>
      <c r="BM316">
        <v>108001</v>
      </c>
      <c r="BN316">
        <v>0</v>
      </c>
      <c r="BO316" t="s">
        <v>3</v>
      </c>
      <c r="BP316">
        <v>0</v>
      </c>
      <c r="BQ316">
        <v>3</v>
      </c>
      <c r="BR316">
        <v>0</v>
      </c>
      <c r="BS316">
        <v>6.53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95</v>
      </c>
      <c r="CA316">
        <v>65</v>
      </c>
      <c r="CF316">
        <v>0</v>
      </c>
      <c r="CG316">
        <v>0</v>
      </c>
      <c r="CM316">
        <v>0</v>
      </c>
      <c r="CN316" t="s">
        <v>3</v>
      </c>
      <c r="CO316">
        <v>0</v>
      </c>
      <c r="CP316">
        <f t="shared" si="270"/>
        <v>246.73</v>
      </c>
      <c r="CQ316">
        <f t="shared" si="271"/>
        <v>94.554400000000001</v>
      </c>
      <c r="CR316">
        <f t="shared" si="272"/>
        <v>23.1815</v>
      </c>
      <c r="CS316">
        <f t="shared" si="273"/>
        <v>3.2650000000000001</v>
      </c>
      <c r="CT316">
        <f t="shared" si="274"/>
        <v>330.87510000000003</v>
      </c>
      <c r="CU316">
        <f t="shared" si="275"/>
        <v>0</v>
      </c>
      <c r="CV316">
        <f t="shared" si="276"/>
        <v>5.39</v>
      </c>
      <c r="CW316">
        <f t="shared" si="277"/>
        <v>0.04</v>
      </c>
      <c r="CX316">
        <f t="shared" si="278"/>
        <v>0</v>
      </c>
      <c r="CY316">
        <f t="shared" si="279"/>
        <v>174.59099999999998</v>
      </c>
      <c r="CZ316">
        <f t="shared" si="280"/>
        <v>119.45700000000001</v>
      </c>
      <c r="DC316" t="s">
        <v>3</v>
      </c>
      <c r="DD316" t="s">
        <v>3</v>
      </c>
      <c r="DE316" t="s">
        <v>3</v>
      </c>
      <c r="DF316" t="s">
        <v>3</v>
      </c>
      <c r="DG316" t="s">
        <v>3</v>
      </c>
      <c r="DH316" t="s">
        <v>3</v>
      </c>
      <c r="DI316" t="s">
        <v>3</v>
      </c>
      <c r="DJ316" t="s">
        <v>3</v>
      </c>
      <c r="DK316" t="s">
        <v>3</v>
      </c>
      <c r="DL316" t="s">
        <v>3</v>
      </c>
      <c r="DM316" t="s">
        <v>3</v>
      </c>
      <c r="DN316">
        <v>0</v>
      </c>
      <c r="DO316">
        <v>0</v>
      </c>
      <c r="DP316">
        <v>1</v>
      </c>
      <c r="DQ316">
        <v>1</v>
      </c>
      <c r="DU316">
        <v>1003</v>
      </c>
      <c r="DV316" t="s">
        <v>30</v>
      </c>
      <c r="DW316" t="s">
        <v>30</v>
      </c>
      <c r="DX316">
        <v>100</v>
      </c>
      <c r="EE316">
        <v>39174386</v>
      </c>
      <c r="EF316">
        <v>3</v>
      </c>
      <c r="EG316" t="s">
        <v>582</v>
      </c>
      <c r="EH316">
        <v>0</v>
      </c>
      <c r="EI316" t="s">
        <v>3</v>
      </c>
      <c r="EJ316">
        <v>2</v>
      </c>
      <c r="EK316">
        <v>108001</v>
      </c>
      <c r="EL316" t="s">
        <v>583</v>
      </c>
      <c r="EM316" t="s">
        <v>584</v>
      </c>
      <c r="EO316" t="s">
        <v>3</v>
      </c>
      <c r="EQ316">
        <v>0</v>
      </c>
      <c r="ER316">
        <v>68.7</v>
      </c>
      <c r="ES316">
        <v>14.48</v>
      </c>
      <c r="ET316">
        <v>3.55</v>
      </c>
      <c r="EU316">
        <v>0.5</v>
      </c>
      <c r="EV316">
        <v>50.67</v>
      </c>
      <c r="EW316">
        <v>5.39</v>
      </c>
      <c r="EX316">
        <v>0.04</v>
      </c>
      <c r="EY316">
        <v>0</v>
      </c>
      <c r="FQ316">
        <v>0</v>
      </c>
      <c r="FR316">
        <f t="shared" si="281"/>
        <v>0</v>
      </c>
      <c r="FS316">
        <v>0</v>
      </c>
      <c r="FX316">
        <v>95</v>
      </c>
      <c r="FY316">
        <v>65</v>
      </c>
      <c r="GA316" t="s">
        <v>3</v>
      </c>
      <c r="GD316">
        <v>0</v>
      </c>
      <c r="GF316">
        <v>-1215790049</v>
      </c>
      <c r="GG316">
        <v>1</v>
      </c>
      <c r="GH316">
        <v>1</v>
      </c>
      <c r="GI316">
        <v>4</v>
      </c>
      <c r="GJ316">
        <v>0</v>
      </c>
      <c r="GK316">
        <f>ROUND(R316*(R12)/100,2)</f>
        <v>0</v>
      </c>
      <c r="GL316">
        <f t="shared" si="282"/>
        <v>0</v>
      </c>
      <c r="GM316">
        <f t="shared" si="283"/>
        <v>540.78</v>
      </c>
      <c r="GN316">
        <f t="shared" si="284"/>
        <v>0</v>
      </c>
      <c r="GO316">
        <f t="shared" si="285"/>
        <v>540.78</v>
      </c>
      <c r="GP316">
        <f t="shared" si="286"/>
        <v>0</v>
      </c>
      <c r="GR316">
        <v>0</v>
      </c>
      <c r="GS316">
        <v>3</v>
      </c>
      <c r="GT316">
        <v>0</v>
      </c>
      <c r="GU316" t="s">
        <v>3</v>
      </c>
      <c r="GV316">
        <f t="shared" si="287"/>
        <v>0</v>
      </c>
      <c r="GW316">
        <v>1</v>
      </c>
      <c r="GX316">
        <f t="shared" si="288"/>
        <v>0</v>
      </c>
      <c r="HA316">
        <v>0</v>
      </c>
      <c r="HB316">
        <v>0</v>
      </c>
      <c r="IK316">
        <v>0</v>
      </c>
    </row>
    <row r="317" spans="1:245" x14ac:dyDescent="0.2">
      <c r="A317">
        <v>18</v>
      </c>
      <c r="B317">
        <v>1</v>
      </c>
      <c r="C317">
        <v>509</v>
      </c>
      <c r="E317" t="s">
        <v>656</v>
      </c>
      <c r="F317" t="s">
        <v>657</v>
      </c>
      <c r="G317" t="s">
        <v>658</v>
      </c>
      <c r="H317" t="s">
        <v>659</v>
      </c>
      <c r="I317">
        <f>I316*J317</f>
        <v>5.5E-2</v>
      </c>
      <c r="J317">
        <v>9.9999999999999992E-2</v>
      </c>
      <c r="O317">
        <f t="shared" si="256"/>
        <v>1735.46</v>
      </c>
      <c r="P317">
        <f t="shared" si="257"/>
        <v>1735.46</v>
      </c>
      <c r="Q317">
        <f t="shared" si="258"/>
        <v>0</v>
      </c>
      <c r="R317">
        <f t="shared" si="259"/>
        <v>0</v>
      </c>
      <c r="S317">
        <f t="shared" si="260"/>
        <v>0</v>
      </c>
      <c r="T317">
        <f t="shared" si="261"/>
        <v>0</v>
      </c>
      <c r="U317">
        <f t="shared" si="262"/>
        <v>0</v>
      </c>
      <c r="V317">
        <f t="shared" si="263"/>
        <v>0</v>
      </c>
      <c r="W317">
        <f t="shared" si="264"/>
        <v>0</v>
      </c>
      <c r="X317">
        <f t="shared" si="265"/>
        <v>0</v>
      </c>
      <c r="Y317">
        <f t="shared" si="266"/>
        <v>0</v>
      </c>
      <c r="AA317">
        <v>39083528</v>
      </c>
      <c r="AB317">
        <f t="shared" si="267"/>
        <v>4832.12</v>
      </c>
      <c r="AC317">
        <f t="shared" si="289"/>
        <v>4832.12</v>
      </c>
      <c r="AD317">
        <f t="shared" si="292"/>
        <v>0</v>
      </c>
      <c r="AE317">
        <f t="shared" si="293"/>
        <v>0</v>
      </c>
      <c r="AF317">
        <f t="shared" si="294"/>
        <v>0</v>
      </c>
      <c r="AG317">
        <f t="shared" si="268"/>
        <v>0</v>
      </c>
      <c r="AH317">
        <f t="shared" si="295"/>
        <v>0</v>
      </c>
      <c r="AI317">
        <f t="shared" si="296"/>
        <v>0</v>
      </c>
      <c r="AJ317">
        <f t="shared" si="269"/>
        <v>0</v>
      </c>
      <c r="AK317">
        <v>4832.12</v>
      </c>
      <c r="AL317">
        <v>4832.12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95</v>
      </c>
      <c r="AU317">
        <v>65</v>
      </c>
      <c r="AV317">
        <v>1</v>
      </c>
      <c r="AW317">
        <v>1</v>
      </c>
      <c r="AZ317">
        <v>6.53</v>
      </c>
      <c r="BA317">
        <v>1</v>
      </c>
      <c r="BB317">
        <v>1</v>
      </c>
      <c r="BC317">
        <v>6.53</v>
      </c>
      <c r="BD317" t="s">
        <v>3</v>
      </c>
      <c r="BE317" t="s">
        <v>3</v>
      </c>
      <c r="BF317" t="s">
        <v>3</v>
      </c>
      <c r="BG317" t="s">
        <v>3</v>
      </c>
      <c r="BH317">
        <v>3</v>
      </c>
      <c r="BI317">
        <v>2</v>
      </c>
      <c r="BJ317" t="s">
        <v>660</v>
      </c>
      <c r="BM317">
        <v>108001</v>
      </c>
      <c r="BN317">
        <v>0</v>
      </c>
      <c r="BO317" t="s">
        <v>3</v>
      </c>
      <c r="BP317">
        <v>0</v>
      </c>
      <c r="BQ317">
        <v>3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95</v>
      </c>
      <c r="CA317">
        <v>65</v>
      </c>
      <c r="CF317">
        <v>0</v>
      </c>
      <c r="CG317">
        <v>0</v>
      </c>
      <c r="CM317">
        <v>0</v>
      </c>
      <c r="CN317" t="s">
        <v>3</v>
      </c>
      <c r="CO317">
        <v>0</v>
      </c>
      <c r="CP317">
        <f t="shared" si="270"/>
        <v>1735.46</v>
      </c>
      <c r="CQ317">
        <f t="shared" si="271"/>
        <v>31553.743600000002</v>
      </c>
      <c r="CR317">
        <f t="shared" si="272"/>
        <v>0</v>
      </c>
      <c r="CS317">
        <f t="shared" si="273"/>
        <v>0</v>
      </c>
      <c r="CT317">
        <f t="shared" si="274"/>
        <v>0</v>
      </c>
      <c r="CU317">
        <f t="shared" si="275"/>
        <v>0</v>
      </c>
      <c r="CV317">
        <f t="shared" si="276"/>
        <v>0</v>
      </c>
      <c r="CW317">
        <f t="shared" si="277"/>
        <v>0</v>
      </c>
      <c r="CX317">
        <f t="shared" si="278"/>
        <v>0</v>
      </c>
      <c r="CY317">
        <f t="shared" si="279"/>
        <v>0</v>
      </c>
      <c r="CZ317">
        <f t="shared" si="280"/>
        <v>0</v>
      </c>
      <c r="DC317" t="s">
        <v>3</v>
      </c>
      <c r="DD317" t="s">
        <v>3</v>
      </c>
      <c r="DE317" t="s">
        <v>3</v>
      </c>
      <c r="DF317" t="s">
        <v>3</v>
      </c>
      <c r="DG317" t="s">
        <v>3</v>
      </c>
      <c r="DH317" t="s">
        <v>3</v>
      </c>
      <c r="DI317" t="s">
        <v>3</v>
      </c>
      <c r="DJ317" t="s">
        <v>3</v>
      </c>
      <c r="DK317" t="s">
        <v>3</v>
      </c>
      <c r="DL317" t="s">
        <v>3</v>
      </c>
      <c r="DM317" t="s">
        <v>3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659</v>
      </c>
      <c r="DW317" t="s">
        <v>661</v>
      </c>
      <c r="DX317">
        <v>1</v>
      </c>
      <c r="EE317">
        <v>39174386</v>
      </c>
      <c r="EF317">
        <v>3</v>
      </c>
      <c r="EG317" t="s">
        <v>582</v>
      </c>
      <c r="EH317">
        <v>0</v>
      </c>
      <c r="EI317" t="s">
        <v>3</v>
      </c>
      <c r="EJ317">
        <v>2</v>
      </c>
      <c r="EK317">
        <v>108001</v>
      </c>
      <c r="EL317" t="s">
        <v>583</v>
      </c>
      <c r="EM317" t="s">
        <v>584</v>
      </c>
      <c r="EO317" t="s">
        <v>3</v>
      </c>
      <c r="EQ317">
        <v>0</v>
      </c>
      <c r="ER317">
        <v>4832.12</v>
      </c>
      <c r="ES317">
        <v>4832.12</v>
      </c>
      <c r="ET317">
        <v>0</v>
      </c>
      <c r="EU317">
        <v>0</v>
      </c>
      <c r="EV317">
        <v>0</v>
      </c>
      <c r="EW317">
        <v>0</v>
      </c>
      <c r="EX317">
        <v>0</v>
      </c>
      <c r="FQ317">
        <v>0</v>
      </c>
      <c r="FR317">
        <f t="shared" si="281"/>
        <v>0</v>
      </c>
      <c r="FS317">
        <v>0</v>
      </c>
      <c r="FX317">
        <v>95</v>
      </c>
      <c r="FY317">
        <v>65</v>
      </c>
      <c r="GA317" t="s">
        <v>3</v>
      </c>
      <c r="GD317">
        <v>0</v>
      </c>
      <c r="GF317">
        <v>-1479501953</v>
      </c>
      <c r="GG317">
        <v>1</v>
      </c>
      <c r="GH317">
        <v>1</v>
      </c>
      <c r="GI317">
        <v>4</v>
      </c>
      <c r="GJ317">
        <v>0</v>
      </c>
      <c r="GK317">
        <f>ROUND(R317*(R12)/100,2)</f>
        <v>0</v>
      </c>
      <c r="GL317">
        <f t="shared" si="282"/>
        <v>0</v>
      </c>
      <c r="GM317">
        <f t="shared" si="283"/>
        <v>1735.46</v>
      </c>
      <c r="GN317">
        <f t="shared" si="284"/>
        <v>0</v>
      </c>
      <c r="GO317">
        <f t="shared" si="285"/>
        <v>1735.46</v>
      </c>
      <c r="GP317">
        <f t="shared" si="286"/>
        <v>0</v>
      </c>
      <c r="GR317">
        <v>0</v>
      </c>
      <c r="GS317">
        <v>3</v>
      </c>
      <c r="GT317">
        <v>0</v>
      </c>
      <c r="GU317" t="s">
        <v>3</v>
      </c>
      <c r="GV317">
        <f t="shared" si="287"/>
        <v>0</v>
      </c>
      <c r="GW317">
        <v>1</v>
      </c>
      <c r="GX317">
        <f t="shared" si="288"/>
        <v>0</v>
      </c>
      <c r="HA317">
        <v>0</v>
      </c>
      <c r="HB317">
        <v>0</v>
      </c>
      <c r="IK317">
        <v>0</v>
      </c>
    </row>
    <row r="318" spans="1:245" x14ac:dyDescent="0.2">
      <c r="A318">
        <v>17</v>
      </c>
      <c r="B318">
        <v>1</v>
      </c>
      <c r="C318">
        <f>ROW(SmtRes!A521)</f>
        <v>521</v>
      </c>
      <c r="D318">
        <f>ROW(EtalonRes!A543)</f>
        <v>543</v>
      </c>
      <c r="E318" t="s">
        <v>662</v>
      </c>
      <c r="F318" t="s">
        <v>663</v>
      </c>
      <c r="G318" t="s">
        <v>664</v>
      </c>
      <c r="H318" t="s">
        <v>30</v>
      </c>
      <c r="I318">
        <v>0.2</v>
      </c>
      <c r="J318">
        <v>0</v>
      </c>
      <c r="O318">
        <f t="shared" si="256"/>
        <v>113.81</v>
      </c>
      <c r="P318">
        <f t="shared" si="257"/>
        <v>29.63</v>
      </c>
      <c r="Q318">
        <f t="shared" si="258"/>
        <v>6.96</v>
      </c>
      <c r="R318">
        <f t="shared" si="259"/>
        <v>0.99</v>
      </c>
      <c r="S318">
        <f t="shared" si="260"/>
        <v>77.22</v>
      </c>
      <c r="T318">
        <f t="shared" si="261"/>
        <v>0</v>
      </c>
      <c r="U318">
        <f t="shared" si="262"/>
        <v>1.258</v>
      </c>
      <c r="V318">
        <f t="shared" si="263"/>
        <v>1.2E-2</v>
      </c>
      <c r="W318">
        <f t="shared" si="264"/>
        <v>0</v>
      </c>
      <c r="X318">
        <f t="shared" si="265"/>
        <v>74.3</v>
      </c>
      <c r="Y318">
        <f t="shared" si="266"/>
        <v>50.84</v>
      </c>
      <c r="AA318">
        <v>39083528</v>
      </c>
      <c r="AB318">
        <f t="shared" si="267"/>
        <v>87.15</v>
      </c>
      <c r="AC318">
        <f t="shared" si="289"/>
        <v>22.69</v>
      </c>
      <c r="AD318">
        <f t="shared" si="292"/>
        <v>5.33</v>
      </c>
      <c r="AE318">
        <f t="shared" si="293"/>
        <v>0.76</v>
      </c>
      <c r="AF318">
        <f t="shared" si="294"/>
        <v>59.13</v>
      </c>
      <c r="AG318">
        <f t="shared" si="268"/>
        <v>0</v>
      </c>
      <c r="AH318">
        <f t="shared" si="295"/>
        <v>6.29</v>
      </c>
      <c r="AI318">
        <f t="shared" si="296"/>
        <v>0.06</v>
      </c>
      <c r="AJ318">
        <f t="shared" si="269"/>
        <v>0</v>
      </c>
      <c r="AK318">
        <v>87.15</v>
      </c>
      <c r="AL318">
        <v>22.69</v>
      </c>
      <c r="AM318">
        <v>5.33</v>
      </c>
      <c r="AN318">
        <v>0.76</v>
      </c>
      <c r="AO318">
        <v>59.13</v>
      </c>
      <c r="AP318">
        <v>0</v>
      </c>
      <c r="AQ318">
        <v>6.29</v>
      </c>
      <c r="AR318">
        <v>0.06</v>
      </c>
      <c r="AS318">
        <v>0</v>
      </c>
      <c r="AT318">
        <v>95</v>
      </c>
      <c r="AU318">
        <v>65</v>
      </c>
      <c r="AV318">
        <v>1</v>
      </c>
      <c r="AW318">
        <v>1</v>
      </c>
      <c r="AZ318">
        <v>6.53</v>
      </c>
      <c r="BA318">
        <v>6.53</v>
      </c>
      <c r="BB318">
        <v>6.53</v>
      </c>
      <c r="BC318">
        <v>6.53</v>
      </c>
      <c r="BD318" t="s">
        <v>3</v>
      </c>
      <c r="BE318" t="s">
        <v>3</v>
      </c>
      <c r="BF318" t="s">
        <v>3</v>
      </c>
      <c r="BG318" t="s">
        <v>3</v>
      </c>
      <c r="BH318">
        <v>0</v>
      </c>
      <c r="BI318">
        <v>2</v>
      </c>
      <c r="BJ318" t="s">
        <v>665</v>
      </c>
      <c r="BM318">
        <v>108001</v>
      </c>
      <c r="BN318">
        <v>0</v>
      </c>
      <c r="BO318" t="s">
        <v>3</v>
      </c>
      <c r="BP318">
        <v>0</v>
      </c>
      <c r="BQ318">
        <v>3</v>
      </c>
      <c r="BR318">
        <v>0</v>
      </c>
      <c r="BS318">
        <v>6.53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95</v>
      </c>
      <c r="CA318">
        <v>65</v>
      </c>
      <c r="CF318">
        <v>0</v>
      </c>
      <c r="CG318">
        <v>0</v>
      </c>
      <c r="CM318">
        <v>0</v>
      </c>
      <c r="CN318" t="s">
        <v>3</v>
      </c>
      <c r="CO318">
        <v>0</v>
      </c>
      <c r="CP318">
        <f t="shared" si="270"/>
        <v>113.81</v>
      </c>
      <c r="CQ318">
        <f t="shared" si="271"/>
        <v>148.16570000000002</v>
      </c>
      <c r="CR318">
        <f t="shared" si="272"/>
        <v>34.804900000000004</v>
      </c>
      <c r="CS318">
        <f t="shared" si="273"/>
        <v>4.9628000000000005</v>
      </c>
      <c r="CT318">
        <f t="shared" si="274"/>
        <v>386.11890000000005</v>
      </c>
      <c r="CU318">
        <f t="shared" si="275"/>
        <v>0</v>
      </c>
      <c r="CV318">
        <f t="shared" si="276"/>
        <v>6.29</v>
      </c>
      <c r="CW318">
        <f t="shared" si="277"/>
        <v>0.06</v>
      </c>
      <c r="CX318">
        <f t="shared" si="278"/>
        <v>0</v>
      </c>
      <c r="CY318">
        <f t="shared" si="279"/>
        <v>74.299499999999995</v>
      </c>
      <c r="CZ318">
        <f t="shared" si="280"/>
        <v>50.836499999999994</v>
      </c>
      <c r="DC318" t="s">
        <v>3</v>
      </c>
      <c r="DD318" t="s">
        <v>3</v>
      </c>
      <c r="DE318" t="s">
        <v>3</v>
      </c>
      <c r="DF318" t="s">
        <v>3</v>
      </c>
      <c r="DG318" t="s">
        <v>3</v>
      </c>
      <c r="DH318" t="s">
        <v>3</v>
      </c>
      <c r="DI318" t="s">
        <v>3</v>
      </c>
      <c r="DJ318" t="s">
        <v>3</v>
      </c>
      <c r="DK318" t="s">
        <v>3</v>
      </c>
      <c r="DL318" t="s">
        <v>3</v>
      </c>
      <c r="DM318" t="s">
        <v>3</v>
      </c>
      <c r="DN318">
        <v>0</v>
      </c>
      <c r="DO318">
        <v>0</v>
      </c>
      <c r="DP318">
        <v>1</v>
      </c>
      <c r="DQ318">
        <v>1</v>
      </c>
      <c r="DU318">
        <v>1003</v>
      </c>
      <c r="DV318" t="s">
        <v>30</v>
      </c>
      <c r="DW318" t="s">
        <v>30</v>
      </c>
      <c r="DX318">
        <v>100</v>
      </c>
      <c r="EE318">
        <v>39174386</v>
      </c>
      <c r="EF318">
        <v>3</v>
      </c>
      <c r="EG318" t="s">
        <v>582</v>
      </c>
      <c r="EH318">
        <v>0</v>
      </c>
      <c r="EI318" t="s">
        <v>3</v>
      </c>
      <c r="EJ318">
        <v>2</v>
      </c>
      <c r="EK318">
        <v>108001</v>
      </c>
      <c r="EL318" t="s">
        <v>583</v>
      </c>
      <c r="EM318" t="s">
        <v>584</v>
      </c>
      <c r="EO318" t="s">
        <v>3</v>
      </c>
      <c r="EQ318">
        <v>0</v>
      </c>
      <c r="ER318">
        <v>87.15</v>
      </c>
      <c r="ES318">
        <v>22.69</v>
      </c>
      <c r="ET318">
        <v>5.33</v>
      </c>
      <c r="EU318">
        <v>0.76</v>
      </c>
      <c r="EV318">
        <v>59.13</v>
      </c>
      <c r="EW318">
        <v>6.29</v>
      </c>
      <c r="EX318">
        <v>0.06</v>
      </c>
      <c r="EY318">
        <v>0</v>
      </c>
      <c r="FQ318">
        <v>0</v>
      </c>
      <c r="FR318">
        <f t="shared" si="281"/>
        <v>0</v>
      </c>
      <c r="FS318">
        <v>0</v>
      </c>
      <c r="FX318">
        <v>95</v>
      </c>
      <c r="FY318">
        <v>65</v>
      </c>
      <c r="GA318" t="s">
        <v>3</v>
      </c>
      <c r="GD318">
        <v>0</v>
      </c>
      <c r="GF318">
        <v>1667817228</v>
      </c>
      <c r="GG318">
        <v>1</v>
      </c>
      <c r="GH318">
        <v>1</v>
      </c>
      <c r="GI318">
        <v>4</v>
      </c>
      <c r="GJ318">
        <v>0</v>
      </c>
      <c r="GK318">
        <f>ROUND(R318*(R12)/100,2)</f>
        <v>0</v>
      </c>
      <c r="GL318">
        <f t="shared" si="282"/>
        <v>0</v>
      </c>
      <c r="GM318">
        <f t="shared" si="283"/>
        <v>238.95</v>
      </c>
      <c r="GN318">
        <f t="shared" si="284"/>
        <v>0</v>
      </c>
      <c r="GO318">
        <f t="shared" si="285"/>
        <v>238.95</v>
      </c>
      <c r="GP318">
        <f t="shared" si="286"/>
        <v>0</v>
      </c>
      <c r="GR318">
        <v>0</v>
      </c>
      <c r="GS318">
        <v>3</v>
      </c>
      <c r="GT318">
        <v>0</v>
      </c>
      <c r="GU318" t="s">
        <v>3</v>
      </c>
      <c r="GV318">
        <f t="shared" si="287"/>
        <v>0</v>
      </c>
      <c r="GW318">
        <v>1</v>
      </c>
      <c r="GX318">
        <f t="shared" si="288"/>
        <v>0</v>
      </c>
      <c r="HA318">
        <v>0</v>
      </c>
      <c r="HB318">
        <v>0</v>
      </c>
      <c r="IK318">
        <v>0</v>
      </c>
    </row>
    <row r="319" spans="1:245" x14ac:dyDescent="0.2">
      <c r="A319">
        <v>18</v>
      </c>
      <c r="B319">
        <v>1</v>
      </c>
      <c r="C319">
        <v>520</v>
      </c>
      <c r="E319" t="s">
        <v>666</v>
      </c>
      <c r="F319" t="s">
        <v>667</v>
      </c>
      <c r="G319" t="s">
        <v>668</v>
      </c>
      <c r="H319" t="s">
        <v>659</v>
      </c>
      <c r="I319">
        <f>I318*J319</f>
        <v>0.02</v>
      </c>
      <c r="J319">
        <v>9.9999999999999992E-2</v>
      </c>
      <c r="O319">
        <f t="shared" si="256"/>
        <v>903.81</v>
      </c>
      <c r="P319">
        <f t="shared" si="257"/>
        <v>903.81</v>
      </c>
      <c r="Q319">
        <f t="shared" si="258"/>
        <v>0</v>
      </c>
      <c r="R319">
        <f t="shared" si="259"/>
        <v>0</v>
      </c>
      <c r="S319">
        <f t="shared" si="260"/>
        <v>0</v>
      </c>
      <c r="T319">
        <f t="shared" si="261"/>
        <v>0</v>
      </c>
      <c r="U319">
        <f t="shared" si="262"/>
        <v>0</v>
      </c>
      <c r="V319">
        <f t="shared" si="263"/>
        <v>0</v>
      </c>
      <c r="W319">
        <f t="shared" si="264"/>
        <v>0</v>
      </c>
      <c r="X319">
        <f t="shared" si="265"/>
        <v>0</v>
      </c>
      <c r="Y319">
        <f t="shared" si="266"/>
        <v>0</v>
      </c>
      <c r="AA319">
        <v>39083528</v>
      </c>
      <c r="AB319">
        <f t="shared" si="267"/>
        <v>6920.41</v>
      </c>
      <c r="AC319">
        <f t="shared" si="289"/>
        <v>6920.41</v>
      </c>
      <c r="AD319">
        <f t="shared" si="292"/>
        <v>0</v>
      </c>
      <c r="AE319">
        <f t="shared" si="293"/>
        <v>0</v>
      </c>
      <c r="AF319">
        <f t="shared" si="294"/>
        <v>0</v>
      </c>
      <c r="AG319">
        <f t="shared" si="268"/>
        <v>0</v>
      </c>
      <c r="AH319">
        <f t="shared" si="295"/>
        <v>0</v>
      </c>
      <c r="AI319">
        <f t="shared" si="296"/>
        <v>0</v>
      </c>
      <c r="AJ319">
        <f t="shared" si="269"/>
        <v>0</v>
      </c>
      <c r="AK319">
        <v>6920.41</v>
      </c>
      <c r="AL319">
        <v>6920.41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95</v>
      </c>
      <c r="AU319">
        <v>65</v>
      </c>
      <c r="AV319">
        <v>1</v>
      </c>
      <c r="AW319">
        <v>1</v>
      </c>
      <c r="AZ319">
        <v>6.53</v>
      </c>
      <c r="BA319">
        <v>1</v>
      </c>
      <c r="BB319">
        <v>1</v>
      </c>
      <c r="BC319">
        <v>6.53</v>
      </c>
      <c r="BD319" t="s">
        <v>3</v>
      </c>
      <c r="BE319" t="s">
        <v>3</v>
      </c>
      <c r="BF319" t="s">
        <v>3</v>
      </c>
      <c r="BG319" t="s">
        <v>3</v>
      </c>
      <c r="BH319">
        <v>3</v>
      </c>
      <c r="BI319">
        <v>2</v>
      </c>
      <c r="BJ319" t="s">
        <v>669</v>
      </c>
      <c r="BM319">
        <v>108001</v>
      </c>
      <c r="BN319">
        <v>0</v>
      </c>
      <c r="BO319" t="s">
        <v>3</v>
      </c>
      <c r="BP319">
        <v>0</v>
      </c>
      <c r="BQ319">
        <v>3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95</v>
      </c>
      <c r="CA319">
        <v>65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si="270"/>
        <v>903.81</v>
      </c>
      <c r="CQ319">
        <f t="shared" si="271"/>
        <v>45190.277300000002</v>
      </c>
      <c r="CR319">
        <f t="shared" si="272"/>
        <v>0</v>
      </c>
      <c r="CS319">
        <f t="shared" si="273"/>
        <v>0</v>
      </c>
      <c r="CT319">
        <f t="shared" si="274"/>
        <v>0</v>
      </c>
      <c r="CU319">
        <f t="shared" si="275"/>
        <v>0</v>
      </c>
      <c r="CV319">
        <f t="shared" si="276"/>
        <v>0</v>
      </c>
      <c r="CW319">
        <f t="shared" si="277"/>
        <v>0</v>
      </c>
      <c r="CX319">
        <f t="shared" si="278"/>
        <v>0</v>
      </c>
      <c r="CY319">
        <f t="shared" si="279"/>
        <v>0</v>
      </c>
      <c r="CZ319">
        <f t="shared" si="280"/>
        <v>0</v>
      </c>
      <c r="DC319" t="s">
        <v>3</v>
      </c>
      <c r="DD319" t="s">
        <v>3</v>
      </c>
      <c r="DE319" t="s">
        <v>3</v>
      </c>
      <c r="DF319" t="s">
        <v>3</v>
      </c>
      <c r="DG319" t="s">
        <v>3</v>
      </c>
      <c r="DH319" t="s">
        <v>3</v>
      </c>
      <c r="DI319" t="s">
        <v>3</v>
      </c>
      <c r="DJ319" t="s">
        <v>3</v>
      </c>
      <c r="DK319" t="s">
        <v>3</v>
      </c>
      <c r="DL319" t="s">
        <v>3</v>
      </c>
      <c r="DM319" t="s">
        <v>3</v>
      </c>
      <c r="DN319">
        <v>0</v>
      </c>
      <c r="DO319">
        <v>0</v>
      </c>
      <c r="DP319">
        <v>1</v>
      </c>
      <c r="DQ319">
        <v>1</v>
      </c>
      <c r="DU319">
        <v>1013</v>
      </c>
      <c r="DV319" t="s">
        <v>659</v>
      </c>
      <c r="DW319" t="s">
        <v>661</v>
      </c>
      <c r="DX319">
        <v>1</v>
      </c>
      <c r="EE319">
        <v>39174386</v>
      </c>
      <c r="EF319">
        <v>3</v>
      </c>
      <c r="EG319" t="s">
        <v>582</v>
      </c>
      <c r="EH319">
        <v>0</v>
      </c>
      <c r="EI319" t="s">
        <v>3</v>
      </c>
      <c r="EJ319">
        <v>2</v>
      </c>
      <c r="EK319">
        <v>108001</v>
      </c>
      <c r="EL319" t="s">
        <v>583</v>
      </c>
      <c r="EM319" t="s">
        <v>584</v>
      </c>
      <c r="EO319" t="s">
        <v>3</v>
      </c>
      <c r="EQ319">
        <v>0</v>
      </c>
      <c r="ER319">
        <v>6920.41</v>
      </c>
      <c r="ES319">
        <v>6920.41</v>
      </c>
      <c r="ET319">
        <v>0</v>
      </c>
      <c r="EU319">
        <v>0</v>
      </c>
      <c r="EV319">
        <v>0</v>
      </c>
      <c r="EW319">
        <v>0</v>
      </c>
      <c r="EX319">
        <v>0</v>
      </c>
      <c r="FQ319">
        <v>0</v>
      </c>
      <c r="FR319">
        <f t="shared" si="281"/>
        <v>0</v>
      </c>
      <c r="FS319">
        <v>0</v>
      </c>
      <c r="FX319">
        <v>95</v>
      </c>
      <c r="FY319">
        <v>65</v>
      </c>
      <c r="GA319" t="s">
        <v>3</v>
      </c>
      <c r="GD319">
        <v>0</v>
      </c>
      <c r="GF319">
        <v>559331636</v>
      </c>
      <c r="GG319">
        <v>1</v>
      </c>
      <c r="GH319">
        <v>1</v>
      </c>
      <c r="GI319">
        <v>4</v>
      </c>
      <c r="GJ319">
        <v>0</v>
      </c>
      <c r="GK319">
        <f>ROUND(R319*(R12)/100,2)</f>
        <v>0</v>
      </c>
      <c r="GL319">
        <f t="shared" si="282"/>
        <v>0</v>
      </c>
      <c r="GM319">
        <f t="shared" si="283"/>
        <v>903.81</v>
      </c>
      <c r="GN319">
        <f t="shared" si="284"/>
        <v>0</v>
      </c>
      <c r="GO319">
        <f t="shared" si="285"/>
        <v>903.81</v>
      </c>
      <c r="GP319">
        <f t="shared" si="286"/>
        <v>0</v>
      </c>
      <c r="GR319">
        <v>0</v>
      </c>
      <c r="GS319">
        <v>3</v>
      </c>
      <c r="GT319">
        <v>0</v>
      </c>
      <c r="GU319" t="s">
        <v>3</v>
      </c>
      <c r="GV319">
        <f t="shared" si="287"/>
        <v>0</v>
      </c>
      <c r="GW319">
        <v>1</v>
      </c>
      <c r="GX319">
        <f t="shared" si="288"/>
        <v>0</v>
      </c>
      <c r="HA319">
        <v>0</v>
      </c>
      <c r="HB319">
        <v>0</v>
      </c>
      <c r="IK319">
        <v>0</v>
      </c>
    </row>
    <row r="321" spans="1:206" x14ac:dyDescent="0.2">
      <c r="A321" s="2">
        <v>51</v>
      </c>
      <c r="B321" s="2">
        <f>B289</f>
        <v>1</v>
      </c>
      <c r="C321" s="2">
        <f>A289</f>
        <v>4</v>
      </c>
      <c r="D321" s="2">
        <f>ROW(A289)</f>
        <v>289</v>
      </c>
      <c r="E321" s="2"/>
      <c r="F321" s="2" t="str">
        <f>IF(F289&lt;&gt;"",F289,"")</f>
        <v>Новый раздел</v>
      </c>
      <c r="G321" s="2" t="str">
        <f>IF(G289&lt;&gt;"",G289,"")</f>
        <v>5 Вентиляция и кодиционирование</v>
      </c>
      <c r="H321" s="2">
        <v>0</v>
      </c>
      <c r="I321" s="2"/>
      <c r="J321" s="2"/>
      <c r="K321" s="2"/>
      <c r="L321" s="2"/>
      <c r="M321" s="2"/>
      <c r="N321" s="2"/>
      <c r="O321" s="2">
        <f t="shared" ref="O321:T321" si="297">ROUND(AB321,2)</f>
        <v>54500.27</v>
      </c>
      <c r="P321" s="2">
        <f t="shared" si="297"/>
        <v>47270.36</v>
      </c>
      <c r="Q321" s="2">
        <f t="shared" si="297"/>
        <v>745.43</v>
      </c>
      <c r="R321" s="2">
        <f t="shared" si="297"/>
        <v>86.82</v>
      </c>
      <c r="S321" s="2">
        <f t="shared" si="297"/>
        <v>6484.48</v>
      </c>
      <c r="T321" s="2">
        <f t="shared" si="297"/>
        <v>0</v>
      </c>
      <c r="U321" s="2">
        <f>AH321</f>
        <v>112.5145</v>
      </c>
      <c r="V321" s="2">
        <f>AI321</f>
        <v>1.0743</v>
      </c>
      <c r="W321" s="2">
        <f>ROUND(AJ321,2)</f>
        <v>0</v>
      </c>
      <c r="X321" s="2">
        <f>ROUND(AK321,2)</f>
        <v>6633.56</v>
      </c>
      <c r="Y321" s="2">
        <f>ROUND(AL321,2)</f>
        <v>4256.55</v>
      </c>
      <c r="Z321" s="2"/>
      <c r="AA321" s="2"/>
      <c r="AB321" s="2">
        <f>ROUND(SUMIF(AA293:AA319,"=39083528",O293:O319),2)</f>
        <v>54500.27</v>
      </c>
      <c r="AC321" s="2">
        <f>ROUND(SUMIF(AA293:AA319,"=39083528",P293:P319),2)</f>
        <v>47270.36</v>
      </c>
      <c r="AD321" s="2">
        <f>ROUND(SUMIF(AA293:AA319,"=39083528",Q293:Q319),2)</f>
        <v>745.43</v>
      </c>
      <c r="AE321" s="2">
        <f>ROUND(SUMIF(AA293:AA319,"=39083528",R293:R319),2)</f>
        <v>86.82</v>
      </c>
      <c r="AF321" s="2">
        <f>ROUND(SUMIF(AA293:AA319,"=39083528",S293:S319),2)</f>
        <v>6484.48</v>
      </c>
      <c r="AG321" s="2">
        <f>ROUND(SUMIF(AA293:AA319,"=39083528",T293:T319),2)</f>
        <v>0</v>
      </c>
      <c r="AH321" s="2">
        <f>SUMIF(AA293:AA319,"=39083528",U293:U319)</f>
        <v>112.5145</v>
      </c>
      <c r="AI321" s="2">
        <f>SUMIF(AA293:AA319,"=39083528",V293:V319)</f>
        <v>1.0743</v>
      </c>
      <c r="AJ321" s="2">
        <f>ROUND(SUMIF(AA293:AA319,"=39083528",W293:W319),2)</f>
        <v>0</v>
      </c>
      <c r="AK321" s="2">
        <f>ROUND(SUMIF(AA293:AA319,"=39083528",X293:X319),2)</f>
        <v>6633.56</v>
      </c>
      <c r="AL321" s="2">
        <f>ROUND(SUMIF(AA293:AA319,"=39083528",Y293:Y319),2)</f>
        <v>4256.55</v>
      </c>
      <c r="AM321" s="2"/>
      <c r="AN321" s="2"/>
      <c r="AO321" s="2">
        <f t="shared" ref="AO321:BC321" si="298">ROUND(BX321,2)</f>
        <v>0</v>
      </c>
      <c r="AP321" s="2">
        <f t="shared" si="298"/>
        <v>0</v>
      </c>
      <c r="AQ321" s="2">
        <f t="shared" si="298"/>
        <v>0</v>
      </c>
      <c r="AR321" s="2">
        <f t="shared" si="298"/>
        <v>65390.38</v>
      </c>
      <c r="AS321" s="2">
        <f t="shared" si="298"/>
        <v>56284.69</v>
      </c>
      <c r="AT321" s="2">
        <f t="shared" si="298"/>
        <v>9105.69</v>
      </c>
      <c r="AU321" s="2">
        <f t="shared" si="298"/>
        <v>0</v>
      </c>
      <c r="AV321" s="2">
        <f t="shared" si="298"/>
        <v>47270.36</v>
      </c>
      <c r="AW321" s="2">
        <f t="shared" si="298"/>
        <v>47270.36</v>
      </c>
      <c r="AX321" s="2">
        <f t="shared" si="298"/>
        <v>0</v>
      </c>
      <c r="AY321" s="2">
        <f t="shared" si="298"/>
        <v>47270.36</v>
      </c>
      <c r="AZ321" s="2">
        <f t="shared" si="298"/>
        <v>0</v>
      </c>
      <c r="BA321" s="2">
        <f t="shared" si="298"/>
        <v>0</v>
      </c>
      <c r="BB321" s="2">
        <f t="shared" si="298"/>
        <v>0</v>
      </c>
      <c r="BC321" s="2">
        <f t="shared" si="298"/>
        <v>0</v>
      </c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>
        <f>ROUND(SUMIF(AA293:AA319,"=39083528",FQ293:FQ319),2)</f>
        <v>0</v>
      </c>
      <c r="BY321" s="2">
        <f>ROUND(SUMIF(AA293:AA319,"=39083528",FR293:FR319),2)</f>
        <v>0</v>
      </c>
      <c r="BZ321" s="2">
        <f>ROUND(SUMIF(AA293:AA319,"=39083528",GL293:GL319),2)</f>
        <v>0</v>
      </c>
      <c r="CA321" s="2">
        <f>ROUND(SUMIF(AA293:AA319,"=39083528",GM293:GM319),2)</f>
        <v>65390.38</v>
      </c>
      <c r="CB321" s="2">
        <f>ROUND(SUMIF(AA293:AA319,"=39083528",GN293:GN319),2)</f>
        <v>56284.69</v>
      </c>
      <c r="CC321" s="2">
        <f>ROUND(SUMIF(AA293:AA319,"=39083528",GO293:GO319),2)</f>
        <v>9105.69</v>
      </c>
      <c r="CD321" s="2">
        <f>ROUND(SUMIF(AA293:AA319,"=39083528",GP293:GP319),2)</f>
        <v>0</v>
      </c>
      <c r="CE321" s="2">
        <f>AC321-BX321</f>
        <v>47270.36</v>
      </c>
      <c r="CF321" s="2">
        <f>AC321-BY321</f>
        <v>47270.36</v>
      </c>
      <c r="CG321" s="2">
        <f>BX321-BZ321</f>
        <v>0</v>
      </c>
      <c r="CH321" s="2">
        <f>AC321-BX321-BY321+BZ321</f>
        <v>47270.36</v>
      </c>
      <c r="CI321" s="2">
        <f>BY321-BZ321</f>
        <v>0</v>
      </c>
      <c r="CJ321" s="2">
        <f>ROUND(SUMIF(AA293:AA319,"=39083528",GX293:GX319),2)</f>
        <v>0</v>
      </c>
      <c r="CK321" s="2">
        <f>ROUND(SUMIF(AA293:AA319,"=39083528",GY293:GY319),2)</f>
        <v>0</v>
      </c>
      <c r="CL321" s="2">
        <f>ROUND(SUMIF(AA293:AA319,"=39083528",GZ293:GZ319),2)</f>
        <v>0</v>
      </c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>
        <v>0</v>
      </c>
    </row>
    <row r="323" spans="1:206" x14ac:dyDescent="0.2">
      <c r="A323" s="4">
        <v>50</v>
      </c>
      <c r="B323" s="4">
        <v>0</v>
      </c>
      <c r="C323" s="4">
        <v>0</v>
      </c>
      <c r="D323" s="4">
        <v>1</v>
      </c>
      <c r="E323" s="4">
        <v>201</v>
      </c>
      <c r="F323" s="4">
        <f>ROUND(Source!O321,O323)</f>
        <v>54500.27</v>
      </c>
      <c r="G323" s="4" t="s">
        <v>251</v>
      </c>
      <c r="H323" s="4" t="s">
        <v>252</v>
      </c>
      <c r="I323" s="4"/>
      <c r="J323" s="4"/>
      <c r="K323" s="4">
        <v>201</v>
      </c>
      <c r="L323" s="4">
        <v>1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06" x14ac:dyDescent="0.2">
      <c r="A324" s="4">
        <v>50</v>
      </c>
      <c r="B324" s="4">
        <v>0</v>
      </c>
      <c r="C324" s="4">
        <v>0</v>
      </c>
      <c r="D324" s="4">
        <v>1</v>
      </c>
      <c r="E324" s="4">
        <v>202</v>
      </c>
      <c r="F324" s="4">
        <f>ROUND(Source!P321,O324)</f>
        <v>47270.36</v>
      </c>
      <c r="G324" s="4" t="s">
        <v>253</v>
      </c>
      <c r="H324" s="4" t="s">
        <v>254</v>
      </c>
      <c r="I324" s="4"/>
      <c r="J324" s="4"/>
      <c r="K324" s="4">
        <v>202</v>
      </c>
      <c r="L324" s="4">
        <v>2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06" x14ac:dyDescent="0.2">
      <c r="A325" s="4">
        <v>50</v>
      </c>
      <c r="B325" s="4">
        <v>0</v>
      </c>
      <c r="C325" s="4">
        <v>0</v>
      </c>
      <c r="D325" s="4">
        <v>1</v>
      </c>
      <c r="E325" s="4">
        <v>222</v>
      </c>
      <c r="F325" s="4">
        <f>ROUND(Source!AO321,O325)</f>
        <v>0</v>
      </c>
      <c r="G325" s="4" t="s">
        <v>255</v>
      </c>
      <c r="H325" s="4" t="s">
        <v>256</v>
      </c>
      <c r="I325" s="4"/>
      <c r="J325" s="4"/>
      <c r="K325" s="4">
        <v>222</v>
      </c>
      <c r="L325" s="4">
        <v>3</v>
      </c>
      <c r="M325" s="4">
        <v>3</v>
      </c>
      <c r="N325" s="4" t="s">
        <v>3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06" x14ac:dyDescent="0.2">
      <c r="A326" s="4">
        <v>50</v>
      </c>
      <c r="B326" s="4">
        <v>0</v>
      </c>
      <c r="C326" s="4">
        <v>0</v>
      </c>
      <c r="D326" s="4">
        <v>1</v>
      </c>
      <c r="E326" s="4">
        <v>225</v>
      </c>
      <c r="F326" s="4">
        <f>ROUND(Source!AV321,O326)</f>
        <v>47270.36</v>
      </c>
      <c r="G326" s="4" t="s">
        <v>257</v>
      </c>
      <c r="H326" s="4" t="s">
        <v>258</v>
      </c>
      <c r="I326" s="4"/>
      <c r="J326" s="4"/>
      <c r="K326" s="4">
        <v>225</v>
      </c>
      <c r="L326" s="4">
        <v>4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06" x14ac:dyDescent="0.2">
      <c r="A327" s="4">
        <v>50</v>
      </c>
      <c r="B327" s="4">
        <v>0</v>
      </c>
      <c r="C327" s="4">
        <v>0</v>
      </c>
      <c r="D327" s="4">
        <v>1</v>
      </c>
      <c r="E327" s="4">
        <v>226</v>
      </c>
      <c r="F327" s="4">
        <f>ROUND(Source!AW321,O327)</f>
        <v>47270.36</v>
      </c>
      <c r="G327" s="4" t="s">
        <v>259</v>
      </c>
      <c r="H327" s="4" t="s">
        <v>260</v>
      </c>
      <c r="I327" s="4"/>
      <c r="J327" s="4"/>
      <c r="K327" s="4">
        <v>226</v>
      </c>
      <c r="L327" s="4">
        <v>5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06" x14ac:dyDescent="0.2">
      <c r="A328" s="4">
        <v>50</v>
      </c>
      <c r="B328" s="4">
        <v>0</v>
      </c>
      <c r="C328" s="4">
        <v>0</v>
      </c>
      <c r="D328" s="4">
        <v>1</v>
      </c>
      <c r="E328" s="4">
        <v>227</v>
      </c>
      <c r="F328" s="4">
        <f>ROUND(Source!AX321,O328)</f>
        <v>0</v>
      </c>
      <c r="G328" s="4" t="s">
        <v>261</v>
      </c>
      <c r="H328" s="4" t="s">
        <v>262</v>
      </c>
      <c r="I328" s="4"/>
      <c r="J328" s="4"/>
      <c r="K328" s="4">
        <v>227</v>
      </c>
      <c r="L328" s="4">
        <v>6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06" x14ac:dyDescent="0.2">
      <c r="A329" s="4">
        <v>50</v>
      </c>
      <c r="B329" s="4">
        <v>0</v>
      </c>
      <c r="C329" s="4">
        <v>0</v>
      </c>
      <c r="D329" s="4">
        <v>1</v>
      </c>
      <c r="E329" s="4">
        <v>228</v>
      </c>
      <c r="F329" s="4">
        <f>ROUND(Source!AY321,O329)</f>
        <v>47270.36</v>
      </c>
      <c r="G329" s="4" t="s">
        <v>263</v>
      </c>
      <c r="H329" s="4" t="s">
        <v>264</v>
      </c>
      <c r="I329" s="4"/>
      <c r="J329" s="4"/>
      <c r="K329" s="4">
        <v>228</v>
      </c>
      <c r="L329" s="4">
        <v>7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06" x14ac:dyDescent="0.2">
      <c r="A330" s="4">
        <v>50</v>
      </c>
      <c r="B330" s="4">
        <v>0</v>
      </c>
      <c r="C330" s="4">
        <v>0</v>
      </c>
      <c r="D330" s="4">
        <v>1</v>
      </c>
      <c r="E330" s="4">
        <v>216</v>
      </c>
      <c r="F330" s="4">
        <f>ROUND(Source!AP321,O330)</f>
        <v>0</v>
      </c>
      <c r="G330" s="4" t="s">
        <v>265</v>
      </c>
      <c r="H330" s="4" t="s">
        <v>266</v>
      </c>
      <c r="I330" s="4"/>
      <c r="J330" s="4"/>
      <c r="K330" s="4">
        <v>216</v>
      </c>
      <c r="L330" s="4">
        <v>8</v>
      </c>
      <c r="M330" s="4">
        <v>3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06" x14ac:dyDescent="0.2">
      <c r="A331" s="4">
        <v>50</v>
      </c>
      <c r="B331" s="4">
        <v>0</v>
      </c>
      <c r="C331" s="4">
        <v>0</v>
      </c>
      <c r="D331" s="4">
        <v>1</v>
      </c>
      <c r="E331" s="4">
        <v>223</v>
      </c>
      <c r="F331" s="4">
        <f>ROUND(Source!AQ321,O331)</f>
        <v>0</v>
      </c>
      <c r="G331" s="4" t="s">
        <v>267</v>
      </c>
      <c r="H331" s="4" t="s">
        <v>268</v>
      </c>
      <c r="I331" s="4"/>
      <c r="J331" s="4"/>
      <c r="K331" s="4">
        <v>223</v>
      </c>
      <c r="L331" s="4">
        <v>9</v>
      </c>
      <c r="M331" s="4">
        <v>3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06" x14ac:dyDescent="0.2">
      <c r="A332" s="4">
        <v>50</v>
      </c>
      <c r="B332" s="4">
        <v>0</v>
      </c>
      <c r="C332" s="4">
        <v>0</v>
      </c>
      <c r="D332" s="4">
        <v>1</v>
      </c>
      <c r="E332" s="4">
        <v>229</v>
      </c>
      <c r="F332" s="4">
        <f>ROUND(Source!AZ321,O332)</f>
        <v>0</v>
      </c>
      <c r="G332" s="4" t="s">
        <v>269</v>
      </c>
      <c r="H332" s="4" t="s">
        <v>270</v>
      </c>
      <c r="I332" s="4"/>
      <c r="J332" s="4"/>
      <c r="K332" s="4">
        <v>229</v>
      </c>
      <c r="L332" s="4">
        <v>10</v>
      </c>
      <c r="M332" s="4">
        <v>3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06" x14ac:dyDescent="0.2">
      <c r="A333" s="4">
        <v>50</v>
      </c>
      <c r="B333" s="4">
        <v>0</v>
      </c>
      <c r="C333" s="4">
        <v>0</v>
      </c>
      <c r="D333" s="4">
        <v>1</v>
      </c>
      <c r="E333" s="4">
        <v>203</v>
      </c>
      <c r="F333" s="4">
        <f>ROUND(Source!Q321,O333)</f>
        <v>745.43</v>
      </c>
      <c r="G333" s="4" t="s">
        <v>271</v>
      </c>
      <c r="H333" s="4" t="s">
        <v>272</v>
      </c>
      <c r="I333" s="4"/>
      <c r="J333" s="4"/>
      <c r="K333" s="4">
        <v>203</v>
      </c>
      <c r="L333" s="4">
        <v>11</v>
      </c>
      <c r="M333" s="4">
        <v>3</v>
      </c>
      <c r="N333" s="4" t="s">
        <v>3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06" x14ac:dyDescent="0.2">
      <c r="A334" s="4">
        <v>50</v>
      </c>
      <c r="B334" s="4">
        <v>0</v>
      </c>
      <c r="C334" s="4">
        <v>0</v>
      </c>
      <c r="D334" s="4">
        <v>1</v>
      </c>
      <c r="E334" s="4">
        <v>231</v>
      </c>
      <c r="F334" s="4">
        <f>ROUND(Source!BB321,O334)</f>
        <v>0</v>
      </c>
      <c r="G334" s="4" t="s">
        <v>273</v>
      </c>
      <c r="H334" s="4" t="s">
        <v>274</v>
      </c>
      <c r="I334" s="4"/>
      <c r="J334" s="4"/>
      <c r="K334" s="4">
        <v>231</v>
      </c>
      <c r="L334" s="4">
        <v>12</v>
      </c>
      <c r="M334" s="4">
        <v>3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06" x14ac:dyDescent="0.2">
      <c r="A335" s="4">
        <v>50</v>
      </c>
      <c r="B335" s="4">
        <v>0</v>
      </c>
      <c r="C335" s="4">
        <v>0</v>
      </c>
      <c r="D335" s="4">
        <v>1</v>
      </c>
      <c r="E335" s="4">
        <v>204</v>
      </c>
      <c r="F335" s="4">
        <f>ROUND(Source!R321,O335)</f>
        <v>86.82</v>
      </c>
      <c r="G335" s="4" t="s">
        <v>275</v>
      </c>
      <c r="H335" s="4" t="s">
        <v>276</v>
      </c>
      <c r="I335" s="4"/>
      <c r="J335" s="4"/>
      <c r="K335" s="4">
        <v>204</v>
      </c>
      <c r="L335" s="4">
        <v>13</v>
      </c>
      <c r="M335" s="4">
        <v>3</v>
      </c>
      <c r="N335" s="4" t="s">
        <v>3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06" x14ac:dyDescent="0.2">
      <c r="A336" s="4">
        <v>50</v>
      </c>
      <c r="B336" s="4">
        <v>0</v>
      </c>
      <c r="C336" s="4">
        <v>0</v>
      </c>
      <c r="D336" s="4">
        <v>1</v>
      </c>
      <c r="E336" s="4">
        <v>205</v>
      </c>
      <c r="F336" s="4">
        <f>ROUND(Source!S321,O336)</f>
        <v>6484.48</v>
      </c>
      <c r="G336" s="4" t="s">
        <v>277</v>
      </c>
      <c r="H336" s="4" t="s">
        <v>278</v>
      </c>
      <c r="I336" s="4"/>
      <c r="J336" s="4"/>
      <c r="K336" s="4">
        <v>205</v>
      </c>
      <c r="L336" s="4">
        <v>14</v>
      </c>
      <c r="M336" s="4">
        <v>3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232</v>
      </c>
      <c r="F337" s="4">
        <f>ROUND(Source!BC321,O337)</f>
        <v>0</v>
      </c>
      <c r="G337" s="4" t="s">
        <v>279</v>
      </c>
      <c r="H337" s="4" t="s">
        <v>280</v>
      </c>
      <c r="I337" s="4"/>
      <c r="J337" s="4"/>
      <c r="K337" s="4">
        <v>232</v>
      </c>
      <c r="L337" s="4">
        <v>15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214</v>
      </c>
      <c r="F338" s="4">
        <f>ROUND(Source!AS321,O338)</f>
        <v>56284.69</v>
      </c>
      <c r="G338" s="4" t="s">
        <v>281</v>
      </c>
      <c r="H338" s="4" t="s">
        <v>282</v>
      </c>
      <c r="I338" s="4"/>
      <c r="J338" s="4"/>
      <c r="K338" s="4">
        <v>214</v>
      </c>
      <c r="L338" s="4">
        <v>16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3" x14ac:dyDescent="0.2">
      <c r="A339" s="4">
        <v>50</v>
      </c>
      <c r="B339" s="4">
        <v>0</v>
      </c>
      <c r="C339" s="4">
        <v>0</v>
      </c>
      <c r="D339" s="4">
        <v>1</v>
      </c>
      <c r="E339" s="4">
        <v>215</v>
      </c>
      <c r="F339" s="4">
        <f>ROUND(Source!AT321,O339)</f>
        <v>9105.69</v>
      </c>
      <c r="G339" s="4" t="s">
        <v>283</v>
      </c>
      <c r="H339" s="4" t="s">
        <v>284</v>
      </c>
      <c r="I339" s="4"/>
      <c r="J339" s="4"/>
      <c r="K339" s="4">
        <v>215</v>
      </c>
      <c r="L339" s="4">
        <v>17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3" x14ac:dyDescent="0.2">
      <c r="A340" s="4">
        <v>50</v>
      </c>
      <c r="B340" s="4">
        <v>0</v>
      </c>
      <c r="C340" s="4">
        <v>0</v>
      </c>
      <c r="D340" s="4">
        <v>1</v>
      </c>
      <c r="E340" s="4">
        <v>217</v>
      </c>
      <c r="F340" s="4">
        <f>ROUND(Source!AU321,O340)</f>
        <v>0</v>
      </c>
      <c r="G340" s="4" t="s">
        <v>285</v>
      </c>
      <c r="H340" s="4" t="s">
        <v>286</v>
      </c>
      <c r="I340" s="4"/>
      <c r="J340" s="4"/>
      <c r="K340" s="4">
        <v>217</v>
      </c>
      <c r="L340" s="4">
        <v>18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3" x14ac:dyDescent="0.2">
      <c r="A341" s="4">
        <v>50</v>
      </c>
      <c r="B341" s="4">
        <v>0</v>
      </c>
      <c r="C341" s="4">
        <v>0</v>
      </c>
      <c r="D341" s="4">
        <v>1</v>
      </c>
      <c r="E341" s="4">
        <v>230</v>
      </c>
      <c r="F341" s="4">
        <f>ROUND(Source!BA321,O341)</f>
        <v>0</v>
      </c>
      <c r="G341" s="4" t="s">
        <v>287</v>
      </c>
      <c r="H341" s="4" t="s">
        <v>288</v>
      </c>
      <c r="I341" s="4"/>
      <c r="J341" s="4"/>
      <c r="K341" s="4">
        <v>230</v>
      </c>
      <c r="L341" s="4">
        <v>19</v>
      </c>
      <c r="M341" s="4">
        <v>3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3" x14ac:dyDescent="0.2">
      <c r="A342" s="4">
        <v>50</v>
      </c>
      <c r="B342" s="4">
        <v>0</v>
      </c>
      <c r="C342" s="4">
        <v>0</v>
      </c>
      <c r="D342" s="4">
        <v>1</v>
      </c>
      <c r="E342" s="4">
        <v>206</v>
      </c>
      <c r="F342" s="4">
        <f>ROUND(Source!T321,O342)</f>
        <v>0</v>
      </c>
      <c r="G342" s="4" t="s">
        <v>289</v>
      </c>
      <c r="H342" s="4" t="s">
        <v>290</v>
      </c>
      <c r="I342" s="4"/>
      <c r="J342" s="4"/>
      <c r="K342" s="4">
        <v>206</v>
      </c>
      <c r="L342" s="4">
        <v>20</v>
      </c>
      <c r="M342" s="4">
        <v>3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3" x14ac:dyDescent="0.2">
      <c r="A343" s="4">
        <v>50</v>
      </c>
      <c r="B343" s="4">
        <v>0</v>
      </c>
      <c r="C343" s="4">
        <v>0</v>
      </c>
      <c r="D343" s="4">
        <v>1</v>
      </c>
      <c r="E343" s="4">
        <v>207</v>
      </c>
      <c r="F343" s="4">
        <f>Source!U321</f>
        <v>112.5145</v>
      </c>
      <c r="G343" s="4" t="s">
        <v>291</v>
      </c>
      <c r="H343" s="4" t="s">
        <v>292</v>
      </c>
      <c r="I343" s="4"/>
      <c r="J343" s="4"/>
      <c r="K343" s="4">
        <v>207</v>
      </c>
      <c r="L343" s="4">
        <v>21</v>
      </c>
      <c r="M343" s="4">
        <v>3</v>
      </c>
      <c r="N343" s="4" t="s">
        <v>3</v>
      </c>
      <c r="O343" s="4">
        <v>-1</v>
      </c>
      <c r="P343" s="4"/>
      <c r="Q343" s="4"/>
      <c r="R343" s="4"/>
      <c r="S343" s="4"/>
      <c r="T343" s="4"/>
      <c r="U343" s="4"/>
      <c r="V343" s="4"/>
      <c r="W343" s="4"/>
    </row>
    <row r="344" spans="1:23" x14ac:dyDescent="0.2">
      <c r="A344" s="4">
        <v>50</v>
      </c>
      <c r="B344" s="4">
        <v>0</v>
      </c>
      <c r="C344" s="4">
        <v>0</v>
      </c>
      <c r="D344" s="4">
        <v>1</v>
      </c>
      <c r="E344" s="4">
        <v>208</v>
      </c>
      <c r="F344" s="4">
        <f>Source!V321</f>
        <v>1.0743</v>
      </c>
      <c r="G344" s="4" t="s">
        <v>293</v>
      </c>
      <c r="H344" s="4" t="s">
        <v>294</v>
      </c>
      <c r="I344" s="4"/>
      <c r="J344" s="4"/>
      <c r="K344" s="4">
        <v>208</v>
      </c>
      <c r="L344" s="4">
        <v>22</v>
      </c>
      <c r="M344" s="4">
        <v>3</v>
      </c>
      <c r="N344" s="4" t="s">
        <v>3</v>
      </c>
      <c r="O344" s="4">
        <v>-1</v>
      </c>
      <c r="P344" s="4"/>
      <c r="Q344" s="4"/>
      <c r="R344" s="4"/>
      <c r="S344" s="4"/>
      <c r="T344" s="4"/>
      <c r="U344" s="4"/>
      <c r="V344" s="4"/>
      <c r="W344" s="4"/>
    </row>
    <row r="345" spans="1:23" x14ac:dyDescent="0.2">
      <c r="A345" s="4">
        <v>50</v>
      </c>
      <c r="B345" s="4">
        <v>0</v>
      </c>
      <c r="C345" s="4">
        <v>0</v>
      </c>
      <c r="D345" s="4">
        <v>1</v>
      </c>
      <c r="E345" s="4">
        <v>209</v>
      </c>
      <c r="F345" s="4">
        <f>ROUND(Source!W321,O345)</f>
        <v>0</v>
      </c>
      <c r="G345" s="4" t="s">
        <v>295</v>
      </c>
      <c r="H345" s="4" t="s">
        <v>296</v>
      </c>
      <c r="I345" s="4"/>
      <c r="J345" s="4"/>
      <c r="K345" s="4">
        <v>209</v>
      </c>
      <c r="L345" s="4">
        <v>23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3" x14ac:dyDescent="0.2">
      <c r="A346" s="4">
        <v>50</v>
      </c>
      <c r="B346" s="4">
        <v>0</v>
      </c>
      <c r="C346" s="4">
        <v>0</v>
      </c>
      <c r="D346" s="4">
        <v>1</v>
      </c>
      <c r="E346" s="4">
        <v>210</v>
      </c>
      <c r="F346" s="4">
        <f>ROUND(Source!X321,O346)</f>
        <v>6633.56</v>
      </c>
      <c r="G346" s="4" t="s">
        <v>297</v>
      </c>
      <c r="H346" s="4" t="s">
        <v>298</v>
      </c>
      <c r="I346" s="4"/>
      <c r="J346" s="4"/>
      <c r="K346" s="4">
        <v>210</v>
      </c>
      <c r="L346" s="4">
        <v>24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3" x14ac:dyDescent="0.2">
      <c r="A347" s="4">
        <v>50</v>
      </c>
      <c r="B347" s="4">
        <v>0</v>
      </c>
      <c r="C347" s="4">
        <v>0</v>
      </c>
      <c r="D347" s="4">
        <v>1</v>
      </c>
      <c r="E347" s="4">
        <v>211</v>
      </c>
      <c r="F347" s="4">
        <f>ROUND(Source!Y321,O347)</f>
        <v>4256.55</v>
      </c>
      <c r="G347" s="4" t="s">
        <v>299</v>
      </c>
      <c r="H347" s="4" t="s">
        <v>300</v>
      </c>
      <c r="I347" s="4"/>
      <c r="J347" s="4"/>
      <c r="K347" s="4">
        <v>211</v>
      </c>
      <c r="L347" s="4">
        <v>25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3" x14ac:dyDescent="0.2">
      <c r="A348" s="4">
        <v>50</v>
      </c>
      <c r="B348" s="4">
        <v>0</v>
      </c>
      <c r="C348" s="4">
        <v>0</v>
      </c>
      <c r="D348" s="4">
        <v>1</v>
      </c>
      <c r="E348" s="4">
        <v>224</v>
      </c>
      <c r="F348" s="4">
        <f>ROUND(Source!AR321,O348)</f>
        <v>65390.38</v>
      </c>
      <c r="G348" s="4" t="s">
        <v>301</v>
      </c>
      <c r="H348" s="4" t="s">
        <v>302</v>
      </c>
      <c r="I348" s="4"/>
      <c r="J348" s="4"/>
      <c r="K348" s="4">
        <v>224</v>
      </c>
      <c r="L348" s="4">
        <v>26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3" x14ac:dyDescent="0.2">
      <c r="A349" s="4">
        <v>50</v>
      </c>
      <c r="B349" s="4">
        <v>1</v>
      </c>
      <c r="C349" s="4">
        <v>0</v>
      </c>
      <c r="D349" s="4">
        <v>2</v>
      </c>
      <c r="E349" s="4">
        <v>0</v>
      </c>
      <c r="F349" s="4">
        <f>ROUND(F348,O349)</f>
        <v>65390.38</v>
      </c>
      <c r="G349" s="4" t="s">
        <v>303</v>
      </c>
      <c r="H349" s="4" t="s">
        <v>304</v>
      </c>
      <c r="I349" s="4"/>
      <c r="J349" s="4"/>
      <c r="K349" s="4">
        <v>212</v>
      </c>
      <c r="L349" s="4">
        <v>27</v>
      </c>
      <c r="M349" s="4">
        <v>0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3" x14ac:dyDescent="0.2">
      <c r="A350" s="4">
        <v>50</v>
      </c>
      <c r="B350" s="4">
        <v>0</v>
      </c>
      <c r="C350" s="4">
        <v>0</v>
      </c>
      <c r="D350" s="4">
        <v>2</v>
      </c>
      <c r="E350" s="4">
        <v>0</v>
      </c>
      <c r="F350" s="4">
        <f>ROUND(F349*0.18,O350)</f>
        <v>11770.27</v>
      </c>
      <c r="G350" s="4" t="s">
        <v>305</v>
      </c>
      <c r="H350" s="4" t="s">
        <v>306</v>
      </c>
      <c r="I350" s="4"/>
      <c r="J350" s="4"/>
      <c r="K350" s="4">
        <v>212</v>
      </c>
      <c r="L350" s="4">
        <v>28</v>
      </c>
      <c r="M350" s="4">
        <v>3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3" x14ac:dyDescent="0.2">
      <c r="A351" s="4">
        <v>50</v>
      </c>
      <c r="B351" s="4">
        <v>0</v>
      </c>
      <c r="C351" s="4">
        <v>0</v>
      </c>
      <c r="D351" s="4">
        <v>2</v>
      </c>
      <c r="E351" s="4">
        <v>213</v>
      </c>
      <c r="F351" s="4">
        <f>ROUND(F349+F350,O351)</f>
        <v>77160.649999999994</v>
      </c>
      <c r="G351" s="4" t="s">
        <v>307</v>
      </c>
      <c r="H351" s="4" t="s">
        <v>301</v>
      </c>
      <c r="I351" s="4"/>
      <c r="J351" s="4"/>
      <c r="K351" s="4">
        <v>212</v>
      </c>
      <c r="L351" s="4">
        <v>29</v>
      </c>
      <c r="M351" s="4">
        <v>3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3" spans="1:245" x14ac:dyDescent="0.2">
      <c r="A353" s="1">
        <v>4</v>
      </c>
      <c r="B353" s="1">
        <v>1</v>
      </c>
      <c r="C353" s="1"/>
      <c r="D353" s="1">
        <f>ROW(A386)</f>
        <v>386</v>
      </c>
      <c r="E353" s="1"/>
      <c r="F353" s="1" t="s">
        <v>308</v>
      </c>
      <c r="G353" s="1" t="s">
        <v>670</v>
      </c>
      <c r="H353" s="1" t="s">
        <v>3</v>
      </c>
      <c r="I353" s="1">
        <v>0</v>
      </c>
      <c r="J353" s="1"/>
      <c r="K353" s="1">
        <v>-1</v>
      </c>
      <c r="L353" s="1"/>
      <c r="M353" s="1"/>
      <c r="N353" s="1"/>
      <c r="O353" s="1"/>
      <c r="P353" s="1"/>
      <c r="Q353" s="1"/>
      <c r="R353" s="1"/>
      <c r="S353" s="1"/>
      <c r="T353" s="1"/>
      <c r="U353" s="1" t="s">
        <v>3</v>
      </c>
      <c r="V353" s="1">
        <v>0</v>
      </c>
      <c r="W353" s="1"/>
      <c r="X353" s="1"/>
      <c r="Y353" s="1"/>
      <c r="Z353" s="1"/>
      <c r="AA353" s="1"/>
      <c r="AB353" s="1" t="s">
        <v>3</v>
      </c>
      <c r="AC353" s="1" t="s">
        <v>3</v>
      </c>
      <c r="AD353" s="1" t="s">
        <v>3</v>
      </c>
      <c r="AE353" s="1" t="s">
        <v>3</v>
      </c>
      <c r="AF353" s="1" t="s">
        <v>3</v>
      </c>
      <c r="AG353" s="1" t="s">
        <v>3</v>
      </c>
      <c r="AH353" s="1"/>
      <c r="AI353" s="1"/>
      <c r="AJ353" s="1"/>
      <c r="AK353" s="1"/>
      <c r="AL353" s="1"/>
      <c r="AM353" s="1"/>
      <c r="AN353" s="1"/>
      <c r="AO353" s="1"/>
      <c r="AP353" s="1" t="s">
        <v>3</v>
      </c>
      <c r="AQ353" s="1" t="s">
        <v>3</v>
      </c>
      <c r="AR353" s="1" t="s">
        <v>3</v>
      </c>
      <c r="AS353" s="1"/>
      <c r="AT353" s="1"/>
      <c r="AU353" s="1"/>
      <c r="AV353" s="1"/>
      <c r="AW353" s="1"/>
      <c r="AX353" s="1"/>
      <c r="AY353" s="1"/>
      <c r="AZ353" s="1" t="s">
        <v>3</v>
      </c>
      <c r="BA353" s="1"/>
      <c r="BB353" s="1" t="s">
        <v>3</v>
      </c>
      <c r="BC353" s="1" t="s">
        <v>3</v>
      </c>
      <c r="BD353" s="1" t="s">
        <v>3</v>
      </c>
      <c r="BE353" s="1" t="s">
        <v>3</v>
      </c>
      <c r="BF353" s="1" t="s">
        <v>3</v>
      </c>
      <c r="BG353" s="1" t="s">
        <v>3</v>
      </c>
      <c r="BH353" s="1" t="s">
        <v>3</v>
      </c>
      <c r="BI353" s="1" t="s">
        <v>3</v>
      </c>
      <c r="BJ353" s="1" t="s">
        <v>3</v>
      </c>
      <c r="BK353" s="1" t="s">
        <v>3</v>
      </c>
      <c r="BL353" s="1" t="s">
        <v>3</v>
      </c>
      <c r="BM353" s="1" t="s">
        <v>3</v>
      </c>
      <c r="BN353" s="1" t="s">
        <v>3</v>
      </c>
      <c r="BO353" s="1" t="s">
        <v>3</v>
      </c>
      <c r="BP353" s="1" t="s">
        <v>3</v>
      </c>
      <c r="BQ353" s="1"/>
      <c r="BR353" s="1"/>
      <c r="BS353" s="1"/>
      <c r="BT353" s="1"/>
      <c r="BU353" s="1"/>
      <c r="BV353" s="1"/>
      <c r="BW353" s="1"/>
      <c r="BX353" s="1">
        <v>0</v>
      </c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>
        <v>0</v>
      </c>
    </row>
    <row r="355" spans="1:245" x14ac:dyDescent="0.2">
      <c r="A355" s="2">
        <v>52</v>
      </c>
      <c r="B355" s="2">
        <f t="shared" ref="B355:G355" si="299">B386</f>
        <v>1</v>
      </c>
      <c r="C355" s="2">
        <f t="shared" si="299"/>
        <v>4</v>
      </c>
      <c r="D355" s="2">
        <f t="shared" si="299"/>
        <v>353</v>
      </c>
      <c r="E355" s="2">
        <f t="shared" si="299"/>
        <v>0</v>
      </c>
      <c r="F355" s="2" t="str">
        <f t="shared" si="299"/>
        <v>Новый раздел</v>
      </c>
      <c r="G355" s="2" t="str">
        <f t="shared" si="299"/>
        <v>6 Электромонтажные работы</v>
      </c>
      <c r="H355" s="2"/>
      <c r="I355" s="2"/>
      <c r="J355" s="2"/>
      <c r="K355" s="2"/>
      <c r="L355" s="2"/>
      <c r="M355" s="2"/>
      <c r="N355" s="2"/>
      <c r="O355" s="2">
        <f t="shared" ref="O355:AT355" si="300">O386</f>
        <v>41494.199999999997</v>
      </c>
      <c r="P355" s="2">
        <f t="shared" si="300"/>
        <v>34572.47</v>
      </c>
      <c r="Q355" s="2">
        <f t="shared" si="300"/>
        <v>112.34</v>
      </c>
      <c r="R355" s="2">
        <f t="shared" si="300"/>
        <v>12.55</v>
      </c>
      <c r="S355" s="2">
        <f t="shared" si="300"/>
        <v>6809.39</v>
      </c>
      <c r="T355" s="2">
        <f t="shared" si="300"/>
        <v>0</v>
      </c>
      <c r="U355" s="2">
        <f t="shared" si="300"/>
        <v>85.067759999999993</v>
      </c>
      <c r="V355" s="2">
        <f t="shared" si="300"/>
        <v>0.14959999999999998</v>
      </c>
      <c r="W355" s="2">
        <f t="shared" si="300"/>
        <v>0</v>
      </c>
      <c r="X355" s="2">
        <f t="shared" si="300"/>
        <v>5654.94</v>
      </c>
      <c r="Y355" s="2">
        <f t="shared" si="300"/>
        <v>3813.82</v>
      </c>
      <c r="Z355" s="2">
        <f t="shared" si="300"/>
        <v>0</v>
      </c>
      <c r="AA355" s="2">
        <f t="shared" si="300"/>
        <v>0</v>
      </c>
      <c r="AB355" s="2">
        <f t="shared" si="300"/>
        <v>41494.199999999997</v>
      </c>
      <c r="AC355" s="2">
        <f t="shared" si="300"/>
        <v>34572.47</v>
      </c>
      <c r="AD355" s="2">
        <f t="shared" si="300"/>
        <v>112.34</v>
      </c>
      <c r="AE355" s="2">
        <f t="shared" si="300"/>
        <v>12.55</v>
      </c>
      <c r="AF355" s="2">
        <f t="shared" si="300"/>
        <v>6809.39</v>
      </c>
      <c r="AG355" s="2">
        <f t="shared" si="300"/>
        <v>0</v>
      </c>
      <c r="AH355" s="2">
        <f t="shared" si="300"/>
        <v>85.067759999999993</v>
      </c>
      <c r="AI355" s="2">
        <f t="shared" si="300"/>
        <v>0.14959999999999998</v>
      </c>
      <c r="AJ355" s="2">
        <f t="shared" si="300"/>
        <v>0</v>
      </c>
      <c r="AK355" s="2">
        <f t="shared" si="300"/>
        <v>5654.94</v>
      </c>
      <c r="AL355" s="2">
        <f t="shared" si="300"/>
        <v>3813.82</v>
      </c>
      <c r="AM355" s="2">
        <f t="shared" si="300"/>
        <v>0</v>
      </c>
      <c r="AN355" s="2">
        <f t="shared" si="300"/>
        <v>0</v>
      </c>
      <c r="AO355" s="2">
        <f t="shared" si="300"/>
        <v>0</v>
      </c>
      <c r="AP355" s="2">
        <f t="shared" si="300"/>
        <v>0</v>
      </c>
      <c r="AQ355" s="2">
        <f t="shared" si="300"/>
        <v>0</v>
      </c>
      <c r="AR355" s="2">
        <f t="shared" si="300"/>
        <v>50962.96</v>
      </c>
      <c r="AS355" s="2">
        <f t="shared" si="300"/>
        <v>1033.52</v>
      </c>
      <c r="AT355" s="2">
        <f t="shared" si="300"/>
        <v>44841.96</v>
      </c>
      <c r="AU355" s="2">
        <f t="shared" ref="AU355:BZ355" si="301">AU386</f>
        <v>5087.4799999999996</v>
      </c>
      <c r="AV355" s="2">
        <f t="shared" si="301"/>
        <v>34572.47</v>
      </c>
      <c r="AW355" s="2">
        <f t="shared" si="301"/>
        <v>34572.47</v>
      </c>
      <c r="AX355" s="2">
        <f t="shared" si="301"/>
        <v>0</v>
      </c>
      <c r="AY355" s="2">
        <f t="shared" si="301"/>
        <v>34572.47</v>
      </c>
      <c r="AZ355" s="2">
        <f t="shared" si="301"/>
        <v>0</v>
      </c>
      <c r="BA355" s="2">
        <f t="shared" si="301"/>
        <v>0</v>
      </c>
      <c r="BB355" s="2">
        <f t="shared" si="301"/>
        <v>0</v>
      </c>
      <c r="BC355" s="2">
        <f t="shared" si="301"/>
        <v>0</v>
      </c>
      <c r="BD355" s="2">
        <f t="shared" si="301"/>
        <v>0</v>
      </c>
      <c r="BE355" s="2">
        <f t="shared" si="301"/>
        <v>0</v>
      </c>
      <c r="BF355" s="2">
        <f t="shared" si="301"/>
        <v>0</v>
      </c>
      <c r="BG355" s="2">
        <f t="shared" si="301"/>
        <v>0</v>
      </c>
      <c r="BH355" s="2">
        <f t="shared" si="301"/>
        <v>0</v>
      </c>
      <c r="BI355" s="2">
        <f t="shared" si="301"/>
        <v>0</v>
      </c>
      <c r="BJ355" s="2">
        <f t="shared" si="301"/>
        <v>0</v>
      </c>
      <c r="BK355" s="2">
        <f t="shared" si="301"/>
        <v>0</v>
      </c>
      <c r="BL355" s="2">
        <f t="shared" si="301"/>
        <v>0</v>
      </c>
      <c r="BM355" s="2">
        <f t="shared" si="301"/>
        <v>0</v>
      </c>
      <c r="BN355" s="2">
        <f t="shared" si="301"/>
        <v>0</v>
      </c>
      <c r="BO355" s="2">
        <f t="shared" si="301"/>
        <v>0</v>
      </c>
      <c r="BP355" s="2">
        <f t="shared" si="301"/>
        <v>0</v>
      </c>
      <c r="BQ355" s="2">
        <f t="shared" si="301"/>
        <v>0</v>
      </c>
      <c r="BR355" s="2">
        <f t="shared" si="301"/>
        <v>0</v>
      </c>
      <c r="BS355" s="2">
        <f t="shared" si="301"/>
        <v>0</v>
      </c>
      <c r="BT355" s="2">
        <f t="shared" si="301"/>
        <v>0</v>
      </c>
      <c r="BU355" s="2">
        <f t="shared" si="301"/>
        <v>0</v>
      </c>
      <c r="BV355" s="2">
        <f t="shared" si="301"/>
        <v>0</v>
      </c>
      <c r="BW355" s="2">
        <f t="shared" si="301"/>
        <v>0</v>
      </c>
      <c r="BX355" s="2">
        <f t="shared" si="301"/>
        <v>0</v>
      </c>
      <c r="BY355" s="2">
        <f t="shared" si="301"/>
        <v>0</v>
      </c>
      <c r="BZ355" s="2">
        <f t="shared" si="301"/>
        <v>0</v>
      </c>
      <c r="CA355" s="2">
        <f t="shared" ref="CA355:DF355" si="302">CA386</f>
        <v>50962.96</v>
      </c>
      <c r="CB355" s="2">
        <f t="shared" si="302"/>
        <v>1033.52</v>
      </c>
      <c r="CC355" s="2">
        <f t="shared" si="302"/>
        <v>44841.96</v>
      </c>
      <c r="CD355" s="2">
        <f t="shared" si="302"/>
        <v>5087.4799999999996</v>
      </c>
      <c r="CE355" s="2">
        <f t="shared" si="302"/>
        <v>34572.47</v>
      </c>
      <c r="CF355" s="2">
        <f t="shared" si="302"/>
        <v>34572.47</v>
      </c>
      <c r="CG355" s="2">
        <f t="shared" si="302"/>
        <v>0</v>
      </c>
      <c r="CH355" s="2">
        <f t="shared" si="302"/>
        <v>34572.47</v>
      </c>
      <c r="CI355" s="2">
        <f t="shared" si="302"/>
        <v>0</v>
      </c>
      <c r="CJ355" s="2">
        <f t="shared" si="302"/>
        <v>0</v>
      </c>
      <c r="CK355" s="2">
        <f t="shared" si="302"/>
        <v>0</v>
      </c>
      <c r="CL355" s="2">
        <f t="shared" si="302"/>
        <v>0</v>
      </c>
      <c r="CM355" s="2">
        <f t="shared" si="302"/>
        <v>0</v>
      </c>
      <c r="CN355" s="2">
        <f t="shared" si="302"/>
        <v>0</v>
      </c>
      <c r="CO355" s="2">
        <f t="shared" si="302"/>
        <v>0</v>
      </c>
      <c r="CP355" s="2">
        <f t="shared" si="302"/>
        <v>0</v>
      </c>
      <c r="CQ355" s="2">
        <f t="shared" si="302"/>
        <v>0</v>
      </c>
      <c r="CR355" s="2">
        <f t="shared" si="302"/>
        <v>0</v>
      </c>
      <c r="CS355" s="2">
        <f t="shared" si="302"/>
        <v>0</v>
      </c>
      <c r="CT355" s="2">
        <f t="shared" si="302"/>
        <v>0</v>
      </c>
      <c r="CU355" s="2">
        <f t="shared" si="302"/>
        <v>0</v>
      </c>
      <c r="CV355" s="2">
        <f t="shared" si="302"/>
        <v>0</v>
      </c>
      <c r="CW355" s="2">
        <f t="shared" si="302"/>
        <v>0</v>
      </c>
      <c r="CX355" s="2">
        <f t="shared" si="302"/>
        <v>0</v>
      </c>
      <c r="CY355" s="2">
        <f t="shared" si="302"/>
        <v>0</v>
      </c>
      <c r="CZ355" s="2">
        <f t="shared" si="302"/>
        <v>0</v>
      </c>
      <c r="DA355" s="2">
        <f t="shared" si="302"/>
        <v>0</v>
      </c>
      <c r="DB355" s="2">
        <f t="shared" si="302"/>
        <v>0</v>
      </c>
      <c r="DC355" s="2">
        <f t="shared" si="302"/>
        <v>0</v>
      </c>
      <c r="DD355" s="2">
        <f t="shared" si="302"/>
        <v>0</v>
      </c>
      <c r="DE355" s="2">
        <f t="shared" si="302"/>
        <v>0</v>
      </c>
      <c r="DF355" s="2">
        <f t="shared" si="302"/>
        <v>0</v>
      </c>
      <c r="DG355" s="3">
        <f t="shared" ref="DG355:EL355" si="303">DG386</f>
        <v>0</v>
      </c>
      <c r="DH355" s="3">
        <f t="shared" si="303"/>
        <v>0</v>
      </c>
      <c r="DI355" s="3">
        <f t="shared" si="303"/>
        <v>0</v>
      </c>
      <c r="DJ355" s="3">
        <f t="shared" si="303"/>
        <v>0</v>
      </c>
      <c r="DK355" s="3">
        <f t="shared" si="303"/>
        <v>0</v>
      </c>
      <c r="DL355" s="3">
        <f t="shared" si="303"/>
        <v>0</v>
      </c>
      <c r="DM355" s="3">
        <f t="shared" si="303"/>
        <v>0</v>
      </c>
      <c r="DN355" s="3">
        <f t="shared" si="303"/>
        <v>0</v>
      </c>
      <c r="DO355" s="3">
        <f t="shared" si="303"/>
        <v>0</v>
      </c>
      <c r="DP355" s="3">
        <f t="shared" si="303"/>
        <v>0</v>
      </c>
      <c r="DQ355" s="3">
        <f t="shared" si="303"/>
        <v>0</v>
      </c>
      <c r="DR355" s="3">
        <f t="shared" si="303"/>
        <v>0</v>
      </c>
      <c r="DS355" s="3">
        <f t="shared" si="303"/>
        <v>0</v>
      </c>
      <c r="DT355" s="3">
        <f t="shared" si="303"/>
        <v>0</v>
      </c>
      <c r="DU355" s="3">
        <f t="shared" si="303"/>
        <v>0</v>
      </c>
      <c r="DV355" s="3">
        <f t="shared" si="303"/>
        <v>0</v>
      </c>
      <c r="DW355" s="3">
        <f t="shared" si="303"/>
        <v>0</v>
      </c>
      <c r="DX355" s="3">
        <f t="shared" si="303"/>
        <v>0</v>
      </c>
      <c r="DY355" s="3">
        <f t="shared" si="303"/>
        <v>0</v>
      </c>
      <c r="DZ355" s="3">
        <f t="shared" si="303"/>
        <v>0</v>
      </c>
      <c r="EA355" s="3">
        <f t="shared" si="303"/>
        <v>0</v>
      </c>
      <c r="EB355" s="3">
        <f t="shared" si="303"/>
        <v>0</v>
      </c>
      <c r="EC355" s="3">
        <f t="shared" si="303"/>
        <v>0</v>
      </c>
      <c r="ED355" s="3">
        <f t="shared" si="303"/>
        <v>0</v>
      </c>
      <c r="EE355" s="3">
        <f t="shared" si="303"/>
        <v>0</v>
      </c>
      <c r="EF355" s="3">
        <f t="shared" si="303"/>
        <v>0</v>
      </c>
      <c r="EG355" s="3">
        <f t="shared" si="303"/>
        <v>0</v>
      </c>
      <c r="EH355" s="3">
        <f t="shared" si="303"/>
        <v>0</v>
      </c>
      <c r="EI355" s="3">
        <f t="shared" si="303"/>
        <v>0</v>
      </c>
      <c r="EJ355" s="3">
        <f t="shared" si="303"/>
        <v>0</v>
      </c>
      <c r="EK355" s="3">
        <f t="shared" si="303"/>
        <v>0</v>
      </c>
      <c r="EL355" s="3">
        <f t="shared" si="303"/>
        <v>0</v>
      </c>
      <c r="EM355" s="3">
        <f t="shared" ref="EM355:FR355" si="304">EM386</f>
        <v>0</v>
      </c>
      <c r="EN355" s="3">
        <f t="shared" si="304"/>
        <v>0</v>
      </c>
      <c r="EO355" s="3">
        <f t="shared" si="304"/>
        <v>0</v>
      </c>
      <c r="EP355" s="3">
        <f t="shared" si="304"/>
        <v>0</v>
      </c>
      <c r="EQ355" s="3">
        <f t="shared" si="304"/>
        <v>0</v>
      </c>
      <c r="ER355" s="3">
        <f t="shared" si="304"/>
        <v>0</v>
      </c>
      <c r="ES355" s="3">
        <f t="shared" si="304"/>
        <v>0</v>
      </c>
      <c r="ET355" s="3">
        <f t="shared" si="304"/>
        <v>0</v>
      </c>
      <c r="EU355" s="3">
        <f t="shared" si="304"/>
        <v>0</v>
      </c>
      <c r="EV355" s="3">
        <f t="shared" si="304"/>
        <v>0</v>
      </c>
      <c r="EW355" s="3">
        <f t="shared" si="304"/>
        <v>0</v>
      </c>
      <c r="EX355" s="3">
        <f t="shared" si="304"/>
        <v>0</v>
      </c>
      <c r="EY355" s="3">
        <f t="shared" si="304"/>
        <v>0</v>
      </c>
      <c r="EZ355" s="3">
        <f t="shared" si="304"/>
        <v>0</v>
      </c>
      <c r="FA355" s="3">
        <f t="shared" si="304"/>
        <v>0</v>
      </c>
      <c r="FB355" s="3">
        <f t="shared" si="304"/>
        <v>0</v>
      </c>
      <c r="FC355" s="3">
        <f t="shared" si="304"/>
        <v>0</v>
      </c>
      <c r="FD355" s="3">
        <f t="shared" si="304"/>
        <v>0</v>
      </c>
      <c r="FE355" s="3">
        <f t="shared" si="304"/>
        <v>0</v>
      </c>
      <c r="FF355" s="3">
        <f t="shared" si="304"/>
        <v>0</v>
      </c>
      <c r="FG355" s="3">
        <f t="shared" si="304"/>
        <v>0</v>
      </c>
      <c r="FH355" s="3">
        <f t="shared" si="304"/>
        <v>0</v>
      </c>
      <c r="FI355" s="3">
        <f t="shared" si="304"/>
        <v>0</v>
      </c>
      <c r="FJ355" s="3">
        <f t="shared" si="304"/>
        <v>0</v>
      </c>
      <c r="FK355" s="3">
        <f t="shared" si="304"/>
        <v>0</v>
      </c>
      <c r="FL355" s="3">
        <f t="shared" si="304"/>
        <v>0</v>
      </c>
      <c r="FM355" s="3">
        <f t="shared" si="304"/>
        <v>0</v>
      </c>
      <c r="FN355" s="3">
        <f t="shared" si="304"/>
        <v>0</v>
      </c>
      <c r="FO355" s="3">
        <f t="shared" si="304"/>
        <v>0</v>
      </c>
      <c r="FP355" s="3">
        <f t="shared" si="304"/>
        <v>0</v>
      </c>
      <c r="FQ355" s="3">
        <f t="shared" si="304"/>
        <v>0</v>
      </c>
      <c r="FR355" s="3">
        <f t="shared" si="304"/>
        <v>0</v>
      </c>
      <c r="FS355" s="3">
        <f t="shared" ref="FS355:GX355" si="305">FS386</f>
        <v>0</v>
      </c>
      <c r="FT355" s="3">
        <f t="shared" si="305"/>
        <v>0</v>
      </c>
      <c r="FU355" s="3">
        <f t="shared" si="305"/>
        <v>0</v>
      </c>
      <c r="FV355" s="3">
        <f t="shared" si="305"/>
        <v>0</v>
      </c>
      <c r="FW355" s="3">
        <f t="shared" si="305"/>
        <v>0</v>
      </c>
      <c r="FX355" s="3">
        <f t="shared" si="305"/>
        <v>0</v>
      </c>
      <c r="FY355" s="3">
        <f t="shared" si="305"/>
        <v>0</v>
      </c>
      <c r="FZ355" s="3">
        <f t="shared" si="305"/>
        <v>0</v>
      </c>
      <c r="GA355" s="3">
        <f t="shared" si="305"/>
        <v>0</v>
      </c>
      <c r="GB355" s="3">
        <f t="shared" si="305"/>
        <v>0</v>
      </c>
      <c r="GC355" s="3">
        <f t="shared" si="305"/>
        <v>0</v>
      </c>
      <c r="GD355" s="3">
        <f t="shared" si="305"/>
        <v>0</v>
      </c>
      <c r="GE355" s="3">
        <f t="shared" si="305"/>
        <v>0</v>
      </c>
      <c r="GF355" s="3">
        <f t="shared" si="305"/>
        <v>0</v>
      </c>
      <c r="GG355" s="3">
        <f t="shared" si="305"/>
        <v>0</v>
      </c>
      <c r="GH355" s="3">
        <f t="shared" si="305"/>
        <v>0</v>
      </c>
      <c r="GI355" s="3">
        <f t="shared" si="305"/>
        <v>0</v>
      </c>
      <c r="GJ355" s="3">
        <f t="shared" si="305"/>
        <v>0</v>
      </c>
      <c r="GK355" s="3">
        <f t="shared" si="305"/>
        <v>0</v>
      </c>
      <c r="GL355" s="3">
        <f t="shared" si="305"/>
        <v>0</v>
      </c>
      <c r="GM355" s="3">
        <f t="shared" si="305"/>
        <v>0</v>
      </c>
      <c r="GN355" s="3">
        <f t="shared" si="305"/>
        <v>0</v>
      </c>
      <c r="GO355" s="3">
        <f t="shared" si="305"/>
        <v>0</v>
      </c>
      <c r="GP355" s="3">
        <f t="shared" si="305"/>
        <v>0</v>
      </c>
      <c r="GQ355" s="3">
        <f t="shared" si="305"/>
        <v>0</v>
      </c>
      <c r="GR355" s="3">
        <f t="shared" si="305"/>
        <v>0</v>
      </c>
      <c r="GS355" s="3">
        <f t="shared" si="305"/>
        <v>0</v>
      </c>
      <c r="GT355" s="3">
        <f t="shared" si="305"/>
        <v>0</v>
      </c>
      <c r="GU355" s="3">
        <f t="shared" si="305"/>
        <v>0</v>
      </c>
      <c r="GV355" s="3">
        <f t="shared" si="305"/>
        <v>0</v>
      </c>
      <c r="GW355" s="3">
        <f t="shared" si="305"/>
        <v>0</v>
      </c>
      <c r="GX355" s="3">
        <f t="shared" si="305"/>
        <v>0</v>
      </c>
    </row>
    <row r="357" spans="1:245" x14ac:dyDescent="0.2">
      <c r="A357">
        <v>17</v>
      </c>
      <c r="B357">
        <v>1</v>
      </c>
      <c r="C357">
        <f>ROW(SmtRes!A524)</f>
        <v>524</v>
      </c>
      <c r="D357">
        <f>ROW(EtalonRes!A546)</f>
        <v>546</v>
      </c>
      <c r="E357" t="s">
        <v>671</v>
      </c>
      <c r="F357" t="s">
        <v>586</v>
      </c>
      <c r="G357" t="s">
        <v>587</v>
      </c>
      <c r="H357" t="s">
        <v>30</v>
      </c>
      <c r="I357">
        <v>0.7</v>
      </c>
      <c r="J357">
        <v>0</v>
      </c>
      <c r="O357">
        <f t="shared" ref="O357:O384" si="306">ROUND(CP357,2)</f>
        <v>345.11</v>
      </c>
      <c r="P357">
        <f t="shared" ref="P357:P384" si="307">ROUND(CQ357*I357,2)</f>
        <v>0</v>
      </c>
      <c r="Q357">
        <f t="shared" ref="Q357:Q384" si="308">ROUND(CR357*I357,2)</f>
        <v>1.42</v>
      </c>
      <c r="R357">
        <f t="shared" ref="R357:R384" si="309">ROUND(CS357*I357,2)</f>
        <v>0.64</v>
      </c>
      <c r="S357">
        <f t="shared" ref="S357:S384" si="310">ROUND(CT357*I357,2)</f>
        <v>343.69</v>
      </c>
      <c r="T357">
        <f t="shared" ref="T357:T384" si="311">ROUND(CU357*I357,2)</f>
        <v>0</v>
      </c>
      <c r="U357">
        <f t="shared" ref="U357:U384" si="312">CV357*I357</f>
        <v>6.7480000000000002</v>
      </c>
      <c r="V357">
        <f t="shared" ref="V357:V384" si="313">CW357*I357</f>
        <v>6.9999999999999993E-3</v>
      </c>
      <c r="W357">
        <f t="shared" ref="W357:W384" si="314">ROUND(CX357*I357,2)</f>
        <v>0</v>
      </c>
      <c r="X357">
        <f t="shared" ref="X357:X384" si="315">ROUND(CY357,2)</f>
        <v>292.68</v>
      </c>
      <c r="Y357">
        <f t="shared" ref="Y357:Y384" si="316">ROUND(CZ357,2)</f>
        <v>223.81</v>
      </c>
      <c r="AA357">
        <v>39083528</v>
      </c>
      <c r="AB357">
        <f t="shared" ref="AB357:AB384" si="317">ROUND((AC357+AD357+AF357),2)</f>
        <v>75.5</v>
      </c>
      <c r="AC357">
        <f t="shared" ref="AC357:AC384" si="318">ROUND((ES357),2)</f>
        <v>0</v>
      </c>
      <c r="AD357">
        <f t="shared" ref="AD357:AD384" si="319">ROUND((((ET357)-(EU357))+AE357),2)</f>
        <v>0.31</v>
      </c>
      <c r="AE357">
        <f t="shared" ref="AE357:AE380" si="320">ROUND((EU357),2)</f>
        <v>0.14000000000000001</v>
      </c>
      <c r="AF357">
        <f t="shared" ref="AF357:AF380" si="321">ROUND((EV357),2)</f>
        <v>75.19</v>
      </c>
      <c r="AG357">
        <f t="shared" ref="AG357:AG384" si="322">ROUND((AP357),2)</f>
        <v>0</v>
      </c>
      <c r="AH357">
        <f t="shared" ref="AH357:AH380" si="323">(EW357)</f>
        <v>9.64</v>
      </c>
      <c r="AI357">
        <f t="shared" ref="AI357:AI380" si="324">(EX357)</f>
        <v>0.01</v>
      </c>
      <c r="AJ357">
        <f t="shared" ref="AJ357:AJ384" si="325">ROUND((AS357),2)</f>
        <v>0</v>
      </c>
      <c r="AK357">
        <v>75.5</v>
      </c>
      <c r="AL357">
        <v>0</v>
      </c>
      <c r="AM357">
        <v>0.31</v>
      </c>
      <c r="AN357">
        <v>0.14000000000000001</v>
      </c>
      <c r="AO357">
        <v>75.19</v>
      </c>
      <c r="AP357">
        <v>0</v>
      </c>
      <c r="AQ357">
        <v>9.64</v>
      </c>
      <c r="AR357">
        <v>0.01</v>
      </c>
      <c r="AS357">
        <v>0</v>
      </c>
      <c r="AT357">
        <v>85</v>
      </c>
      <c r="AU357">
        <v>65</v>
      </c>
      <c r="AV357">
        <v>1</v>
      </c>
      <c r="AW357">
        <v>1</v>
      </c>
      <c r="AZ357">
        <v>6.53</v>
      </c>
      <c r="BA357">
        <v>6.53</v>
      </c>
      <c r="BB357">
        <v>6.53</v>
      </c>
      <c r="BC357">
        <v>6.53</v>
      </c>
      <c r="BD357" t="s">
        <v>3</v>
      </c>
      <c r="BE357" t="s">
        <v>3</v>
      </c>
      <c r="BF357" t="s">
        <v>3</v>
      </c>
      <c r="BG357" t="s">
        <v>3</v>
      </c>
      <c r="BH357">
        <v>0</v>
      </c>
      <c r="BI357">
        <v>1</v>
      </c>
      <c r="BJ357" t="s">
        <v>588</v>
      </c>
      <c r="BM357">
        <v>67001</v>
      </c>
      <c r="BN357">
        <v>0</v>
      </c>
      <c r="BO357" t="s">
        <v>3</v>
      </c>
      <c r="BP357">
        <v>0</v>
      </c>
      <c r="BQ357">
        <v>6</v>
      </c>
      <c r="BR357">
        <v>0</v>
      </c>
      <c r="BS357">
        <v>6.53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85</v>
      </c>
      <c r="CA357">
        <v>65</v>
      </c>
      <c r="CF357">
        <v>0</v>
      </c>
      <c r="CG357">
        <v>0</v>
      </c>
      <c r="CM357">
        <v>0</v>
      </c>
      <c r="CN357" t="s">
        <v>3</v>
      </c>
      <c r="CO357">
        <v>0</v>
      </c>
      <c r="CP357">
        <f t="shared" ref="CP357:CP384" si="326">(P357+Q357+S357)</f>
        <v>345.11</v>
      </c>
      <c r="CQ357">
        <f t="shared" ref="CQ357:CQ384" si="327">AC357*BC357</f>
        <v>0</v>
      </c>
      <c r="CR357">
        <f t="shared" ref="CR357:CR384" si="328">AD357*BB357</f>
        <v>2.0243000000000002</v>
      </c>
      <c r="CS357">
        <f t="shared" ref="CS357:CS384" si="329">AE357*BS357</f>
        <v>0.91420000000000012</v>
      </c>
      <c r="CT357">
        <f t="shared" ref="CT357:CT384" si="330">AF357*BA357</f>
        <v>490.9907</v>
      </c>
      <c r="CU357">
        <f t="shared" ref="CU357:CU384" si="331">AG357</f>
        <v>0</v>
      </c>
      <c r="CV357">
        <f t="shared" ref="CV357:CV384" si="332">AH357</f>
        <v>9.64</v>
      </c>
      <c r="CW357">
        <f t="shared" ref="CW357:CW384" si="333">AI357</f>
        <v>0.01</v>
      </c>
      <c r="CX357">
        <f t="shared" ref="CX357:CX384" si="334">AJ357</f>
        <v>0</v>
      </c>
      <c r="CY357">
        <f t="shared" ref="CY357:CY384" si="335">(((S357+R357)*AT357)/100)</f>
        <v>292.68049999999999</v>
      </c>
      <c r="CZ357">
        <f t="shared" ref="CZ357:CZ384" si="336">(((S357+R357)*AU357)/100)</f>
        <v>223.81450000000001</v>
      </c>
      <c r="DC357" t="s">
        <v>3</v>
      </c>
      <c r="DD357" t="s">
        <v>3</v>
      </c>
      <c r="DE357" t="s">
        <v>3</v>
      </c>
      <c r="DF357" t="s">
        <v>3</v>
      </c>
      <c r="DG357" t="s">
        <v>3</v>
      </c>
      <c r="DH357" t="s">
        <v>3</v>
      </c>
      <c r="DI357" t="s">
        <v>3</v>
      </c>
      <c r="DJ357" t="s">
        <v>3</v>
      </c>
      <c r="DK357" t="s">
        <v>3</v>
      </c>
      <c r="DL357" t="s">
        <v>3</v>
      </c>
      <c r="DM357" t="s">
        <v>3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30</v>
      </c>
      <c r="DW357" t="s">
        <v>30</v>
      </c>
      <c r="DX357">
        <v>100</v>
      </c>
      <c r="EE357">
        <v>39174628</v>
      </c>
      <c r="EF357">
        <v>6</v>
      </c>
      <c r="EG357" t="s">
        <v>32</v>
      </c>
      <c r="EH357">
        <v>0</v>
      </c>
      <c r="EI357" t="s">
        <v>3</v>
      </c>
      <c r="EJ357">
        <v>1</v>
      </c>
      <c r="EK357">
        <v>67001</v>
      </c>
      <c r="EL357" t="s">
        <v>589</v>
      </c>
      <c r="EM357" t="s">
        <v>590</v>
      </c>
      <c r="EO357" t="s">
        <v>3</v>
      </c>
      <c r="EQ357">
        <v>0</v>
      </c>
      <c r="ER357">
        <v>75.5</v>
      </c>
      <c r="ES357">
        <v>0</v>
      </c>
      <c r="ET357">
        <v>0.31</v>
      </c>
      <c r="EU357">
        <v>0.14000000000000001</v>
      </c>
      <c r="EV357">
        <v>75.19</v>
      </c>
      <c r="EW357">
        <v>9.64</v>
      </c>
      <c r="EX357">
        <v>0.01</v>
      </c>
      <c r="EY357">
        <v>0</v>
      </c>
      <c r="FQ357">
        <v>0</v>
      </c>
      <c r="FR357">
        <f t="shared" ref="FR357:FR384" si="337">ROUND(IF(AND(BH357=3,BI357=3),P357,0),2)</f>
        <v>0</v>
      </c>
      <c r="FS357">
        <v>0</v>
      </c>
      <c r="FX357">
        <v>85</v>
      </c>
      <c r="FY357">
        <v>65</v>
      </c>
      <c r="GA357" t="s">
        <v>3</v>
      </c>
      <c r="GD357">
        <v>0</v>
      </c>
      <c r="GF357">
        <v>-240526577</v>
      </c>
      <c r="GG357">
        <v>1</v>
      </c>
      <c r="GH357">
        <v>1</v>
      </c>
      <c r="GI357">
        <v>4</v>
      </c>
      <c r="GJ357">
        <v>0</v>
      </c>
      <c r="GK357">
        <f>ROUND(R357*(R12)/100,2)</f>
        <v>0</v>
      </c>
      <c r="GL357">
        <f t="shared" ref="GL357:GL384" si="338">ROUND(IF(AND(BH357=3,BI357=3,FS357&lt;&gt;0),P357,0),2)</f>
        <v>0</v>
      </c>
      <c r="GM357">
        <f t="shared" ref="GM357:GM384" si="339">ROUND(O357+X357+Y357+GK357,2)+GX357</f>
        <v>861.6</v>
      </c>
      <c r="GN357">
        <f t="shared" ref="GN357:GN384" si="340">IF(OR(BI357=0,BI357=1),ROUND(O357+X357+Y357+GK357,2),0)</f>
        <v>861.6</v>
      </c>
      <c r="GO357">
        <f t="shared" ref="GO357:GO384" si="341">IF(BI357=2,ROUND(O357+X357+Y357+GK357,2),0)</f>
        <v>0</v>
      </c>
      <c r="GP357">
        <f t="shared" ref="GP357:GP384" si="342">IF(BI357=4,ROUND(O357+X357+Y357+GK357,2)+GX357,0)</f>
        <v>0</v>
      </c>
      <c r="GR357">
        <v>0</v>
      </c>
      <c r="GS357">
        <v>3</v>
      </c>
      <c r="GT357">
        <v>0</v>
      </c>
      <c r="GU357" t="s">
        <v>3</v>
      </c>
      <c r="GV357">
        <f t="shared" ref="GV357:GV384" si="343">ROUND(GT357,2)</f>
        <v>0</v>
      </c>
      <c r="GW357">
        <v>1</v>
      </c>
      <c r="GX357">
        <f t="shared" ref="GX357:GX384" si="344">ROUND(GV357*GW357*I357,2)</f>
        <v>0</v>
      </c>
      <c r="HA357">
        <v>0</v>
      </c>
      <c r="HB357">
        <v>0</v>
      </c>
      <c r="IK357">
        <v>0</v>
      </c>
    </row>
    <row r="358" spans="1:245" x14ac:dyDescent="0.2">
      <c r="A358">
        <v>17</v>
      </c>
      <c r="B358">
        <v>1</v>
      </c>
      <c r="C358">
        <f>ROW(SmtRes!A527)</f>
        <v>527</v>
      </c>
      <c r="D358">
        <f>ROW(EtalonRes!A549)</f>
        <v>549</v>
      </c>
      <c r="E358" t="s">
        <v>672</v>
      </c>
      <c r="F358" t="s">
        <v>673</v>
      </c>
      <c r="G358" t="s">
        <v>674</v>
      </c>
      <c r="H358" t="s">
        <v>329</v>
      </c>
      <c r="I358">
        <v>0.06</v>
      </c>
      <c r="J358">
        <v>0</v>
      </c>
      <c r="O358">
        <f t="shared" si="306"/>
        <v>57.2</v>
      </c>
      <c r="P358">
        <f t="shared" si="307"/>
        <v>0</v>
      </c>
      <c r="Q358">
        <f t="shared" si="308"/>
        <v>0.98</v>
      </c>
      <c r="R358">
        <f t="shared" si="309"/>
        <v>0.42</v>
      </c>
      <c r="S358">
        <f t="shared" si="310"/>
        <v>56.22</v>
      </c>
      <c r="T358">
        <f t="shared" si="311"/>
        <v>0</v>
      </c>
      <c r="U358">
        <f t="shared" si="312"/>
        <v>1.0733999999999999</v>
      </c>
      <c r="V358">
        <f t="shared" si="313"/>
        <v>4.7999999999999996E-3</v>
      </c>
      <c r="W358">
        <f t="shared" si="314"/>
        <v>0</v>
      </c>
      <c r="X358">
        <f t="shared" si="315"/>
        <v>48.14</v>
      </c>
      <c r="Y358">
        <f t="shared" si="316"/>
        <v>36.82</v>
      </c>
      <c r="AA358">
        <v>39083528</v>
      </c>
      <c r="AB358">
        <f t="shared" si="317"/>
        <v>145.97999999999999</v>
      </c>
      <c r="AC358">
        <f t="shared" si="318"/>
        <v>0</v>
      </c>
      <c r="AD358">
        <f t="shared" si="319"/>
        <v>2.5</v>
      </c>
      <c r="AE358">
        <f t="shared" si="320"/>
        <v>1.08</v>
      </c>
      <c r="AF358">
        <f t="shared" si="321"/>
        <v>143.47999999999999</v>
      </c>
      <c r="AG358">
        <f t="shared" si="322"/>
        <v>0</v>
      </c>
      <c r="AH358">
        <f t="shared" si="323"/>
        <v>17.89</v>
      </c>
      <c r="AI358">
        <f t="shared" si="324"/>
        <v>0.08</v>
      </c>
      <c r="AJ358">
        <f t="shared" si="325"/>
        <v>0</v>
      </c>
      <c r="AK358">
        <v>145.97999999999999</v>
      </c>
      <c r="AL358">
        <v>0</v>
      </c>
      <c r="AM358">
        <v>2.5</v>
      </c>
      <c r="AN358">
        <v>1.08</v>
      </c>
      <c r="AO358">
        <v>143.47999999999999</v>
      </c>
      <c r="AP358">
        <v>0</v>
      </c>
      <c r="AQ358">
        <v>17.89</v>
      </c>
      <c r="AR358">
        <v>0.08</v>
      </c>
      <c r="AS358">
        <v>0</v>
      </c>
      <c r="AT358">
        <v>85</v>
      </c>
      <c r="AU358">
        <v>65</v>
      </c>
      <c r="AV358">
        <v>1</v>
      </c>
      <c r="AW358">
        <v>1</v>
      </c>
      <c r="AZ358">
        <v>6.53</v>
      </c>
      <c r="BA358">
        <v>6.53</v>
      </c>
      <c r="BB358">
        <v>6.53</v>
      </c>
      <c r="BC358">
        <v>6.53</v>
      </c>
      <c r="BD358" t="s">
        <v>3</v>
      </c>
      <c r="BE358" t="s">
        <v>3</v>
      </c>
      <c r="BF358" t="s">
        <v>3</v>
      </c>
      <c r="BG358" t="s">
        <v>3</v>
      </c>
      <c r="BH358">
        <v>0</v>
      </c>
      <c r="BI358">
        <v>1</v>
      </c>
      <c r="BJ358" t="s">
        <v>675</v>
      </c>
      <c r="BM358">
        <v>67001</v>
      </c>
      <c r="BN358">
        <v>0</v>
      </c>
      <c r="BO358" t="s">
        <v>3</v>
      </c>
      <c r="BP358">
        <v>0</v>
      </c>
      <c r="BQ358">
        <v>6</v>
      </c>
      <c r="BR358">
        <v>0</v>
      </c>
      <c r="BS358">
        <v>6.53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3</v>
      </c>
      <c r="BZ358">
        <v>85</v>
      </c>
      <c r="CA358">
        <v>65</v>
      </c>
      <c r="CF358">
        <v>0</v>
      </c>
      <c r="CG358">
        <v>0</v>
      </c>
      <c r="CM358">
        <v>0</v>
      </c>
      <c r="CN358" t="s">
        <v>3</v>
      </c>
      <c r="CO358">
        <v>0</v>
      </c>
      <c r="CP358">
        <f t="shared" si="326"/>
        <v>57.199999999999996</v>
      </c>
      <c r="CQ358">
        <f t="shared" si="327"/>
        <v>0</v>
      </c>
      <c r="CR358">
        <f t="shared" si="328"/>
        <v>16.324999999999999</v>
      </c>
      <c r="CS358">
        <f t="shared" si="329"/>
        <v>7.0524000000000004</v>
      </c>
      <c r="CT358">
        <f t="shared" si="330"/>
        <v>936.92439999999999</v>
      </c>
      <c r="CU358">
        <f t="shared" si="331"/>
        <v>0</v>
      </c>
      <c r="CV358">
        <f t="shared" si="332"/>
        <v>17.89</v>
      </c>
      <c r="CW358">
        <f t="shared" si="333"/>
        <v>0.08</v>
      </c>
      <c r="CX358">
        <f t="shared" si="334"/>
        <v>0</v>
      </c>
      <c r="CY358">
        <f t="shared" si="335"/>
        <v>48.143999999999998</v>
      </c>
      <c r="CZ358">
        <f t="shared" si="336"/>
        <v>36.816000000000003</v>
      </c>
      <c r="DC358" t="s">
        <v>3</v>
      </c>
      <c r="DD358" t="s">
        <v>3</v>
      </c>
      <c r="DE358" t="s">
        <v>3</v>
      </c>
      <c r="DF358" t="s">
        <v>3</v>
      </c>
      <c r="DG358" t="s">
        <v>3</v>
      </c>
      <c r="DH358" t="s">
        <v>3</v>
      </c>
      <c r="DI358" t="s">
        <v>3</v>
      </c>
      <c r="DJ358" t="s">
        <v>3</v>
      </c>
      <c r="DK358" t="s">
        <v>3</v>
      </c>
      <c r="DL358" t="s">
        <v>3</v>
      </c>
      <c r="DM358" t="s">
        <v>3</v>
      </c>
      <c r="DN358">
        <v>0</v>
      </c>
      <c r="DO358">
        <v>0</v>
      </c>
      <c r="DP358">
        <v>1</v>
      </c>
      <c r="DQ358">
        <v>1</v>
      </c>
      <c r="DU358">
        <v>1013</v>
      </c>
      <c r="DV358" t="s">
        <v>329</v>
      </c>
      <c r="DW358" t="s">
        <v>329</v>
      </c>
      <c r="DX358">
        <v>1</v>
      </c>
      <c r="EE358">
        <v>39174628</v>
      </c>
      <c r="EF358">
        <v>6</v>
      </c>
      <c r="EG358" t="s">
        <v>32</v>
      </c>
      <c r="EH358">
        <v>0</v>
      </c>
      <c r="EI358" t="s">
        <v>3</v>
      </c>
      <c r="EJ358">
        <v>1</v>
      </c>
      <c r="EK358">
        <v>67001</v>
      </c>
      <c r="EL358" t="s">
        <v>589</v>
      </c>
      <c r="EM358" t="s">
        <v>590</v>
      </c>
      <c r="EO358" t="s">
        <v>3</v>
      </c>
      <c r="EQ358">
        <v>0</v>
      </c>
      <c r="ER358">
        <v>145.97999999999999</v>
      </c>
      <c r="ES358">
        <v>0</v>
      </c>
      <c r="ET358">
        <v>2.5</v>
      </c>
      <c r="EU358">
        <v>1.08</v>
      </c>
      <c r="EV358">
        <v>143.47999999999999</v>
      </c>
      <c r="EW358">
        <v>17.89</v>
      </c>
      <c r="EX358">
        <v>0.08</v>
      </c>
      <c r="EY358">
        <v>0</v>
      </c>
      <c r="FQ358">
        <v>0</v>
      </c>
      <c r="FR358">
        <f t="shared" si="337"/>
        <v>0</v>
      </c>
      <c r="FS358">
        <v>0</v>
      </c>
      <c r="FX358">
        <v>85</v>
      </c>
      <c r="FY358">
        <v>65</v>
      </c>
      <c r="GA358" t="s">
        <v>3</v>
      </c>
      <c r="GD358">
        <v>0</v>
      </c>
      <c r="GF358">
        <v>-194580641</v>
      </c>
      <c r="GG358">
        <v>1</v>
      </c>
      <c r="GH358">
        <v>1</v>
      </c>
      <c r="GI358">
        <v>4</v>
      </c>
      <c r="GJ358">
        <v>0</v>
      </c>
      <c r="GK358">
        <f>ROUND(R358*(R12)/100,2)</f>
        <v>0</v>
      </c>
      <c r="GL358">
        <f t="shared" si="338"/>
        <v>0</v>
      </c>
      <c r="GM358">
        <f t="shared" si="339"/>
        <v>142.16</v>
      </c>
      <c r="GN358">
        <f t="shared" si="340"/>
        <v>142.16</v>
      </c>
      <c r="GO358">
        <f t="shared" si="341"/>
        <v>0</v>
      </c>
      <c r="GP358">
        <f t="shared" si="342"/>
        <v>0</v>
      </c>
      <c r="GR358">
        <v>0</v>
      </c>
      <c r="GS358">
        <v>3</v>
      </c>
      <c r="GT358">
        <v>0</v>
      </c>
      <c r="GU358" t="s">
        <v>3</v>
      </c>
      <c r="GV358">
        <f t="shared" si="343"/>
        <v>0</v>
      </c>
      <c r="GW358">
        <v>1</v>
      </c>
      <c r="GX358">
        <f t="shared" si="344"/>
        <v>0</v>
      </c>
      <c r="HA358">
        <v>0</v>
      </c>
      <c r="HB358">
        <v>0</v>
      </c>
      <c r="IK358">
        <v>0</v>
      </c>
    </row>
    <row r="359" spans="1:245" x14ac:dyDescent="0.2">
      <c r="A359">
        <v>17</v>
      </c>
      <c r="B359">
        <v>1</v>
      </c>
      <c r="C359">
        <f>ROW(SmtRes!A528)</f>
        <v>528</v>
      </c>
      <c r="D359">
        <f>ROW(EtalonRes!A550)</f>
        <v>550</v>
      </c>
      <c r="E359" t="s">
        <v>676</v>
      </c>
      <c r="F359" t="s">
        <v>677</v>
      </c>
      <c r="G359" t="s">
        <v>678</v>
      </c>
      <c r="H359" t="s">
        <v>329</v>
      </c>
      <c r="I359">
        <v>0.04</v>
      </c>
      <c r="J359">
        <v>0</v>
      </c>
      <c r="O359">
        <f t="shared" si="306"/>
        <v>11.9</v>
      </c>
      <c r="P359">
        <f t="shared" si="307"/>
        <v>0</v>
      </c>
      <c r="Q359">
        <f t="shared" si="308"/>
        <v>0</v>
      </c>
      <c r="R359">
        <f t="shared" si="309"/>
        <v>0</v>
      </c>
      <c r="S359">
        <f t="shared" si="310"/>
        <v>11.9</v>
      </c>
      <c r="T359">
        <f t="shared" si="311"/>
        <v>0</v>
      </c>
      <c r="U359">
        <f t="shared" si="312"/>
        <v>0.2336</v>
      </c>
      <c r="V359">
        <f t="shared" si="313"/>
        <v>0</v>
      </c>
      <c r="W359">
        <f t="shared" si="314"/>
        <v>0</v>
      </c>
      <c r="X359">
        <f t="shared" si="315"/>
        <v>10.119999999999999</v>
      </c>
      <c r="Y359">
        <f t="shared" si="316"/>
        <v>7.74</v>
      </c>
      <c r="AA359">
        <v>39083528</v>
      </c>
      <c r="AB359">
        <f t="shared" si="317"/>
        <v>45.55</v>
      </c>
      <c r="AC359">
        <f t="shared" si="318"/>
        <v>0</v>
      </c>
      <c r="AD359">
        <f t="shared" si="319"/>
        <v>0</v>
      </c>
      <c r="AE359">
        <f t="shared" si="320"/>
        <v>0</v>
      </c>
      <c r="AF359">
        <f t="shared" si="321"/>
        <v>45.55</v>
      </c>
      <c r="AG359">
        <f t="shared" si="322"/>
        <v>0</v>
      </c>
      <c r="AH359">
        <f t="shared" si="323"/>
        <v>5.84</v>
      </c>
      <c r="AI359">
        <f t="shared" si="324"/>
        <v>0</v>
      </c>
      <c r="AJ359">
        <f t="shared" si="325"/>
        <v>0</v>
      </c>
      <c r="AK359">
        <v>45.55</v>
      </c>
      <c r="AL359">
        <v>0</v>
      </c>
      <c r="AM359">
        <v>0</v>
      </c>
      <c r="AN359">
        <v>0</v>
      </c>
      <c r="AO359">
        <v>45.55</v>
      </c>
      <c r="AP359">
        <v>0</v>
      </c>
      <c r="AQ359">
        <v>5.84</v>
      </c>
      <c r="AR359">
        <v>0</v>
      </c>
      <c r="AS359">
        <v>0</v>
      </c>
      <c r="AT359">
        <v>85</v>
      </c>
      <c r="AU359">
        <v>65</v>
      </c>
      <c r="AV359">
        <v>1</v>
      </c>
      <c r="AW359">
        <v>1</v>
      </c>
      <c r="AZ359">
        <v>6.53</v>
      </c>
      <c r="BA359">
        <v>6.53</v>
      </c>
      <c r="BB359">
        <v>6.53</v>
      </c>
      <c r="BC359">
        <v>6.53</v>
      </c>
      <c r="BD359" t="s">
        <v>3</v>
      </c>
      <c r="BE359" t="s">
        <v>3</v>
      </c>
      <c r="BF359" t="s">
        <v>3</v>
      </c>
      <c r="BG359" t="s">
        <v>3</v>
      </c>
      <c r="BH359">
        <v>0</v>
      </c>
      <c r="BI359">
        <v>1</v>
      </c>
      <c r="BJ359" t="s">
        <v>679</v>
      </c>
      <c r="BM359">
        <v>67001</v>
      </c>
      <c r="BN359">
        <v>0</v>
      </c>
      <c r="BO359" t="s">
        <v>3</v>
      </c>
      <c r="BP359">
        <v>0</v>
      </c>
      <c r="BQ359">
        <v>6</v>
      </c>
      <c r="BR359">
        <v>0</v>
      </c>
      <c r="BS359">
        <v>6.53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85</v>
      </c>
      <c r="CA359">
        <v>65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326"/>
        <v>11.9</v>
      </c>
      <c r="CQ359">
        <f t="shared" si="327"/>
        <v>0</v>
      </c>
      <c r="CR359">
        <f t="shared" si="328"/>
        <v>0</v>
      </c>
      <c r="CS359">
        <f t="shared" si="329"/>
        <v>0</v>
      </c>
      <c r="CT359">
        <f t="shared" si="330"/>
        <v>297.44150000000002</v>
      </c>
      <c r="CU359">
        <f t="shared" si="331"/>
        <v>0</v>
      </c>
      <c r="CV359">
        <f t="shared" si="332"/>
        <v>5.84</v>
      </c>
      <c r="CW359">
        <f t="shared" si="333"/>
        <v>0</v>
      </c>
      <c r="CX359">
        <f t="shared" si="334"/>
        <v>0</v>
      </c>
      <c r="CY359">
        <f t="shared" si="335"/>
        <v>10.115</v>
      </c>
      <c r="CZ359">
        <f t="shared" si="336"/>
        <v>7.7350000000000003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0</v>
      </c>
      <c r="DO359">
        <v>0</v>
      </c>
      <c r="DP359">
        <v>1</v>
      </c>
      <c r="DQ359">
        <v>1</v>
      </c>
      <c r="DU359">
        <v>1013</v>
      </c>
      <c r="DV359" t="s">
        <v>329</v>
      </c>
      <c r="DW359" t="s">
        <v>329</v>
      </c>
      <c r="DX359">
        <v>1</v>
      </c>
      <c r="EE359">
        <v>39174628</v>
      </c>
      <c r="EF359">
        <v>6</v>
      </c>
      <c r="EG359" t="s">
        <v>32</v>
      </c>
      <c r="EH359">
        <v>0</v>
      </c>
      <c r="EI359" t="s">
        <v>3</v>
      </c>
      <c r="EJ359">
        <v>1</v>
      </c>
      <c r="EK359">
        <v>67001</v>
      </c>
      <c r="EL359" t="s">
        <v>589</v>
      </c>
      <c r="EM359" t="s">
        <v>590</v>
      </c>
      <c r="EO359" t="s">
        <v>3</v>
      </c>
      <c r="EQ359">
        <v>0</v>
      </c>
      <c r="ER359">
        <v>45.55</v>
      </c>
      <c r="ES359">
        <v>0</v>
      </c>
      <c r="ET359">
        <v>0</v>
      </c>
      <c r="EU359">
        <v>0</v>
      </c>
      <c r="EV359">
        <v>45.55</v>
      </c>
      <c r="EW359">
        <v>5.84</v>
      </c>
      <c r="EX359">
        <v>0</v>
      </c>
      <c r="EY359">
        <v>0</v>
      </c>
      <c r="FQ359">
        <v>0</v>
      </c>
      <c r="FR359">
        <f t="shared" si="337"/>
        <v>0</v>
      </c>
      <c r="FS359">
        <v>0</v>
      </c>
      <c r="FX359">
        <v>85</v>
      </c>
      <c r="FY359">
        <v>65</v>
      </c>
      <c r="GA359" t="s">
        <v>3</v>
      </c>
      <c r="GD359">
        <v>0</v>
      </c>
      <c r="GF359">
        <v>-364073208</v>
      </c>
      <c r="GG359">
        <v>1</v>
      </c>
      <c r="GH359">
        <v>1</v>
      </c>
      <c r="GI359">
        <v>4</v>
      </c>
      <c r="GJ359">
        <v>0</v>
      </c>
      <c r="GK359">
        <f>ROUND(R359*(R12)/100,2)</f>
        <v>0</v>
      </c>
      <c r="GL359">
        <f t="shared" si="338"/>
        <v>0</v>
      </c>
      <c r="GM359">
        <f t="shared" si="339"/>
        <v>29.76</v>
      </c>
      <c r="GN359">
        <f t="shared" si="340"/>
        <v>29.76</v>
      </c>
      <c r="GO359">
        <f t="shared" si="341"/>
        <v>0</v>
      </c>
      <c r="GP359">
        <f t="shared" si="342"/>
        <v>0</v>
      </c>
      <c r="GR359">
        <v>0</v>
      </c>
      <c r="GS359">
        <v>3</v>
      </c>
      <c r="GT359">
        <v>0</v>
      </c>
      <c r="GU359" t="s">
        <v>3</v>
      </c>
      <c r="GV359">
        <f t="shared" si="343"/>
        <v>0</v>
      </c>
      <c r="GW359">
        <v>1</v>
      </c>
      <c r="GX359">
        <f t="shared" si="344"/>
        <v>0</v>
      </c>
      <c r="HA359">
        <v>0</v>
      </c>
      <c r="HB359">
        <v>0</v>
      </c>
      <c r="IK359">
        <v>0</v>
      </c>
    </row>
    <row r="360" spans="1:245" x14ac:dyDescent="0.2">
      <c r="A360">
        <v>17</v>
      </c>
      <c r="B360">
        <v>1</v>
      </c>
      <c r="C360">
        <f>ROW(SmtRes!A535)</f>
        <v>535</v>
      </c>
      <c r="D360">
        <f>ROW(EtalonRes!A556)</f>
        <v>556</v>
      </c>
      <c r="E360" t="s">
        <v>680</v>
      </c>
      <c r="F360" t="s">
        <v>681</v>
      </c>
      <c r="G360" t="s">
        <v>682</v>
      </c>
      <c r="H360" t="s">
        <v>30</v>
      </c>
      <c r="I360">
        <v>0.18</v>
      </c>
      <c r="J360">
        <v>0</v>
      </c>
      <c r="O360">
        <f t="shared" si="306"/>
        <v>243.02</v>
      </c>
      <c r="P360">
        <f t="shared" si="307"/>
        <v>60.57</v>
      </c>
      <c r="Q360">
        <f t="shared" si="308"/>
        <v>0.36</v>
      </c>
      <c r="R360">
        <f t="shared" si="309"/>
        <v>0.16</v>
      </c>
      <c r="S360">
        <f t="shared" si="310"/>
        <v>182.09</v>
      </c>
      <c r="T360">
        <f t="shared" si="311"/>
        <v>0</v>
      </c>
      <c r="U360">
        <f t="shared" si="312"/>
        <v>2.9321999999999999</v>
      </c>
      <c r="V360">
        <f t="shared" si="313"/>
        <v>1.8E-3</v>
      </c>
      <c r="W360">
        <f t="shared" si="314"/>
        <v>0</v>
      </c>
      <c r="X360">
        <f t="shared" si="315"/>
        <v>173.14</v>
      </c>
      <c r="Y360">
        <f t="shared" si="316"/>
        <v>118.46</v>
      </c>
      <c r="AA360">
        <v>39083528</v>
      </c>
      <c r="AB360">
        <f t="shared" si="317"/>
        <v>206.76</v>
      </c>
      <c r="AC360">
        <f t="shared" si="318"/>
        <v>51.53</v>
      </c>
      <c r="AD360">
        <f t="shared" si="319"/>
        <v>0.31</v>
      </c>
      <c r="AE360">
        <f t="shared" si="320"/>
        <v>0.14000000000000001</v>
      </c>
      <c r="AF360">
        <f t="shared" si="321"/>
        <v>154.91999999999999</v>
      </c>
      <c r="AG360">
        <f t="shared" si="322"/>
        <v>0</v>
      </c>
      <c r="AH360">
        <f t="shared" si="323"/>
        <v>16.29</v>
      </c>
      <c r="AI360">
        <f t="shared" si="324"/>
        <v>0.01</v>
      </c>
      <c r="AJ360">
        <f t="shared" si="325"/>
        <v>0</v>
      </c>
      <c r="AK360">
        <v>206.76</v>
      </c>
      <c r="AL360">
        <v>51.53</v>
      </c>
      <c r="AM360">
        <v>0.31</v>
      </c>
      <c r="AN360">
        <v>0.14000000000000001</v>
      </c>
      <c r="AO360">
        <v>154.91999999999999</v>
      </c>
      <c r="AP360">
        <v>0</v>
      </c>
      <c r="AQ360">
        <v>16.29</v>
      </c>
      <c r="AR360">
        <v>0.01</v>
      </c>
      <c r="AS360">
        <v>0</v>
      </c>
      <c r="AT360">
        <v>95</v>
      </c>
      <c r="AU360">
        <v>65</v>
      </c>
      <c r="AV360">
        <v>1</v>
      </c>
      <c r="AW360">
        <v>1</v>
      </c>
      <c r="AZ360">
        <v>6.53</v>
      </c>
      <c r="BA360">
        <v>6.53</v>
      </c>
      <c r="BB360">
        <v>6.53</v>
      </c>
      <c r="BC360">
        <v>6.53</v>
      </c>
      <c r="BD360" t="s">
        <v>3</v>
      </c>
      <c r="BE360" t="s">
        <v>3</v>
      </c>
      <c r="BF360" t="s">
        <v>3</v>
      </c>
      <c r="BG360" t="s">
        <v>3</v>
      </c>
      <c r="BH360">
        <v>0</v>
      </c>
      <c r="BI360">
        <v>2</v>
      </c>
      <c r="BJ360" t="s">
        <v>683</v>
      </c>
      <c r="BM360">
        <v>108001</v>
      </c>
      <c r="BN360">
        <v>0</v>
      </c>
      <c r="BO360" t="s">
        <v>3</v>
      </c>
      <c r="BP360">
        <v>0</v>
      </c>
      <c r="BQ360">
        <v>3</v>
      </c>
      <c r="BR360">
        <v>0</v>
      </c>
      <c r="BS360">
        <v>6.53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3</v>
      </c>
      <c r="BZ360">
        <v>95</v>
      </c>
      <c r="CA360">
        <v>65</v>
      </c>
      <c r="CF360">
        <v>0</v>
      </c>
      <c r="CG360">
        <v>0</v>
      </c>
      <c r="CM360">
        <v>0</v>
      </c>
      <c r="CN360" t="s">
        <v>3</v>
      </c>
      <c r="CO360">
        <v>0</v>
      </c>
      <c r="CP360">
        <f t="shared" si="326"/>
        <v>243.02</v>
      </c>
      <c r="CQ360">
        <f t="shared" si="327"/>
        <v>336.49090000000001</v>
      </c>
      <c r="CR360">
        <f t="shared" si="328"/>
        <v>2.0243000000000002</v>
      </c>
      <c r="CS360">
        <f t="shared" si="329"/>
        <v>0.91420000000000012</v>
      </c>
      <c r="CT360">
        <f t="shared" si="330"/>
        <v>1011.6275999999999</v>
      </c>
      <c r="CU360">
        <f t="shared" si="331"/>
        <v>0</v>
      </c>
      <c r="CV360">
        <f t="shared" si="332"/>
        <v>16.29</v>
      </c>
      <c r="CW360">
        <f t="shared" si="333"/>
        <v>0.01</v>
      </c>
      <c r="CX360">
        <f t="shared" si="334"/>
        <v>0</v>
      </c>
      <c r="CY360">
        <f t="shared" si="335"/>
        <v>173.13749999999999</v>
      </c>
      <c r="CZ360">
        <f t="shared" si="336"/>
        <v>118.46250000000001</v>
      </c>
      <c r="DC360" t="s">
        <v>3</v>
      </c>
      <c r="DD360" t="s">
        <v>3</v>
      </c>
      <c r="DE360" t="s">
        <v>3</v>
      </c>
      <c r="DF360" t="s">
        <v>3</v>
      </c>
      <c r="DG360" t="s">
        <v>3</v>
      </c>
      <c r="DH360" t="s">
        <v>3</v>
      </c>
      <c r="DI360" t="s">
        <v>3</v>
      </c>
      <c r="DJ360" t="s">
        <v>3</v>
      </c>
      <c r="DK360" t="s">
        <v>3</v>
      </c>
      <c r="DL360" t="s">
        <v>3</v>
      </c>
      <c r="DM360" t="s">
        <v>3</v>
      </c>
      <c r="DN360">
        <v>0</v>
      </c>
      <c r="DO360">
        <v>0</v>
      </c>
      <c r="DP360">
        <v>1</v>
      </c>
      <c r="DQ360">
        <v>1</v>
      </c>
      <c r="DU360">
        <v>1003</v>
      </c>
      <c r="DV360" t="s">
        <v>30</v>
      </c>
      <c r="DW360" t="s">
        <v>30</v>
      </c>
      <c r="DX360">
        <v>100</v>
      </c>
      <c r="EE360">
        <v>39174386</v>
      </c>
      <c r="EF360">
        <v>3</v>
      </c>
      <c r="EG360" t="s">
        <v>582</v>
      </c>
      <c r="EH360">
        <v>0</v>
      </c>
      <c r="EI360" t="s">
        <v>3</v>
      </c>
      <c r="EJ360">
        <v>2</v>
      </c>
      <c r="EK360">
        <v>108001</v>
      </c>
      <c r="EL360" t="s">
        <v>583</v>
      </c>
      <c r="EM360" t="s">
        <v>584</v>
      </c>
      <c r="EO360" t="s">
        <v>3</v>
      </c>
      <c r="EQ360">
        <v>0</v>
      </c>
      <c r="ER360">
        <v>206.76</v>
      </c>
      <c r="ES360">
        <v>51.53</v>
      </c>
      <c r="ET360">
        <v>0.31</v>
      </c>
      <c r="EU360">
        <v>0.14000000000000001</v>
      </c>
      <c r="EV360">
        <v>154.91999999999999</v>
      </c>
      <c r="EW360">
        <v>16.29</v>
      </c>
      <c r="EX360">
        <v>0.01</v>
      </c>
      <c r="EY360">
        <v>0</v>
      </c>
      <c r="FQ360">
        <v>0</v>
      </c>
      <c r="FR360">
        <f t="shared" si="337"/>
        <v>0</v>
      </c>
      <c r="FS360">
        <v>0</v>
      </c>
      <c r="FX360">
        <v>95</v>
      </c>
      <c r="FY360">
        <v>65</v>
      </c>
      <c r="GA360" t="s">
        <v>3</v>
      </c>
      <c r="GD360">
        <v>0</v>
      </c>
      <c r="GF360">
        <v>-1964834829</v>
      </c>
      <c r="GG360">
        <v>1</v>
      </c>
      <c r="GH360">
        <v>1</v>
      </c>
      <c r="GI360">
        <v>4</v>
      </c>
      <c r="GJ360">
        <v>0</v>
      </c>
      <c r="GK360">
        <f>ROUND(R360*(R12)/100,2)</f>
        <v>0</v>
      </c>
      <c r="GL360">
        <f t="shared" si="338"/>
        <v>0</v>
      </c>
      <c r="GM360">
        <f t="shared" si="339"/>
        <v>534.62</v>
      </c>
      <c r="GN360">
        <f t="shared" si="340"/>
        <v>0</v>
      </c>
      <c r="GO360">
        <f t="shared" si="341"/>
        <v>534.62</v>
      </c>
      <c r="GP360">
        <f t="shared" si="342"/>
        <v>0</v>
      </c>
      <c r="GR360">
        <v>0</v>
      </c>
      <c r="GS360">
        <v>3</v>
      </c>
      <c r="GT360">
        <v>0</v>
      </c>
      <c r="GU360" t="s">
        <v>3</v>
      </c>
      <c r="GV360">
        <f t="shared" si="343"/>
        <v>0</v>
      </c>
      <c r="GW360">
        <v>1</v>
      </c>
      <c r="GX360">
        <f t="shared" si="344"/>
        <v>0</v>
      </c>
      <c r="HA360">
        <v>0</v>
      </c>
      <c r="HB360">
        <v>0</v>
      </c>
      <c r="IK360">
        <v>0</v>
      </c>
    </row>
    <row r="361" spans="1:245" x14ac:dyDescent="0.2">
      <c r="A361">
        <v>18</v>
      </c>
      <c r="B361">
        <v>1</v>
      </c>
      <c r="C361">
        <v>534</v>
      </c>
      <c r="E361" t="s">
        <v>684</v>
      </c>
      <c r="F361" t="s">
        <v>685</v>
      </c>
      <c r="G361" t="s">
        <v>686</v>
      </c>
      <c r="H361" t="s">
        <v>30</v>
      </c>
      <c r="I361">
        <f>I360*J361</f>
        <v>0.18</v>
      </c>
      <c r="J361">
        <v>1</v>
      </c>
      <c r="O361">
        <f t="shared" si="306"/>
        <v>200.99</v>
      </c>
      <c r="P361">
        <f t="shared" si="307"/>
        <v>200.99</v>
      </c>
      <c r="Q361">
        <f t="shared" si="308"/>
        <v>0</v>
      </c>
      <c r="R361">
        <f t="shared" si="309"/>
        <v>0</v>
      </c>
      <c r="S361">
        <f t="shared" si="310"/>
        <v>0</v>
      </c>
      <c r="T361">
        <f t="shared" si="311"/>
        <v>0</v>
      </c>
      <c r="U361">
        <f t="shared" si="312"/>
        <v>0</v>
      </c>
      <c r="V361">
        <f t="shared" si="313"/>
        <v>0</v>
      </c>
      <c r="W361">
        <f t="shared" si="314"/>
        <v>0</v>
      </c>
      <c r="X361">
        <f t="shared" si="315"/>
        <v>0</v>
      </c>
      <c r="Y361">
        <f t="shared" si="316"/>
        <v>0</v>
      </c>
      <c r="AA361">
        <v>39083528</v>
      </c>
      <c r="AB361">
        <f t="shared" si="317"/>
        <v>171</v>
      </c>
      <c r="AC361">
        <f t="shared" si="318"/>
        <v>171</v>
      </c>
      <c r="AD361">
        <f t="shared" si="319"/>
        <v>0</v>
      </c>
      <c r="AE361">
        <f t="shared" si="320"/>
        <v>0</v>
      </c>
      <c r="AF361">
        <f t="shared" si="321"/>
        <v>0</v>
      </c>
      <c r="AG361">
        <f t="shared" si="322"/>
        <v>0</v>
      </c>
      <c r="AH361">
        <f t="shared" si="323"/>
        <v>0</v>
      </c>
      <c r="AI361">
        <f t="shared" si="324"/>
        <v>0</v>
      </c>
      <c r="AJ361">
        <f t="shared" si="325"/>
        <v>0</v>
      </c>
      <c r="AK361">
        <v>171</v>
      </c>
      <c r="AL361">
        <v>171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95</v>
      </c>
      <c r="AU361">
        <v>65</v>
      </c>
      <c r="AV361">
        <v>1</v>
      </c>
      <c r="AW361">
        <v>1</v>
      </c>
      <c r="AZ361">
        <v>6.53</v>
      </c>
      <c r="BA361">
        <v>1</v>
      </c>
      <c r="BB361">
        <v>1</v>
      </c>
      <c r="BC361">
        <v>6.53</v>
      </c>
      <c r="BD361" t="s">
        <v>3</v>
      </c>
      <c r="BE361" t="s">
        <v>3</v>
      </c>
      <c r="BF361" t="s">
        <v>3</v>
      </c>
      <c r="BG361" t="s">
        <v>3</v>
      </c>
      <c r="BH361">
        <v>3</v>
      </c>
      <c r="BI361">
        <v>2</v>
      </c>
      <c r="BJ361" t="s">
        <v>687</v>
      </c>
      <c r="BM361">
        <v>108001</v>
      </c>
      <c r="BN361">
        <v>0</v>
      </c>
      <c r="BO361" t="s">
        <v>3</v>
      </c>
      <c r="BP361">
        <v>0</v>
      </c>
      <c r="BQ361">
        <v>3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3</v>
      </c>
      <c r="BZ361">
        <v>95</v>
      </c>
      <c r="CA361">
        <v>65</v>
      </c>
      <c r="CF361">
        <v>0</v>
      </c>
      <c r="CG361">
        <v>0</v>
      </c>
      <c r="CM361">
        <v>0</v>
      </c>
      <c r="CN361" t="s">
        <v>3</v>
      </c>
      <c r="CO361">
        <v>0</v>
      </c>
      <c r="CP361">
        <f t="shared" si="326"/>
        <v>200.99</v>
      </c>
      <c r="CQ361">
        <f t="shared" si="327"/>
        <v>1116.6300000000001</v>
      </c>
      <c r="CR361">
        <f t="shared" si="328"/>
        <v>0</v>
      </c>
      <c r="CS361">
        <f t="shared" si="329"/>
        <v>0</v>
      </c>
      <c r="CT361">
        <f t="shared" si="330"/>
        <v>0</v>
      </c>
      <c r="CU361">
        <f t="shared" si="331"/>
        <v>0</v>
      </c>
      <c r="CV361">
        <f t="shared" si="332"/>
        <v>0</v>
      </c>
      <c r="CW361">
        <f t="shared" si="333"/>
        <v>0</v>
      </c>
      <c r="CX361">
        <f t="shared" si="334"/>
        <v>0</v>
      </c>
      <c r="CY361">
        <f t="shared" si="335"/>
        <v>0</v>
      </c>
      <c r="CZ361">
        <f t="shared" si="336"/>
        <v>0</v>
      </c>
      <c r="DC361" t="s">
        <v>3</v>
      </c>
      <c r="DD361" t="s">
        <v>3</v>
      </c>
      <c r="DE361" t="s">
        <v>3</v>
      </c>
      <c r="DF361" t="s">
        <v>3</v>
      </c>
      <c r="DG361" t="s">
        <v>3</v>
      </c>
      <c r="DH361" t="s">
        <v>3</v>
      </c>
      <c r="DI361" t="s">
        <v>3</v>
      </c>
      <c r="DJ361" t="s">
        <v>3</v>
      </c>
      <c r="DK361" t="s">
        <v>3</v>
      </c>
      <c r="DL361" t="s">
        <v>3</v>
      </c>
      <c r="DM361" t="s">
        <v>3</v>
      </c>
      <c r="DN361">
        <v>0</v>
      </c>
      <c r="DO361">
        <v>0</v>
      </c>
      <c r="DP361">
        <v>1</v>
      </c>
      <c r="DQ361">
        <v>1</v>
      </c>
      <c r="DU361">
        <v>1003</v>
      </c>
      <c r="DV361" t="s">
        <v>30</v>
      </c>
      <c r="DW361" t="s">
        <v>30</v>
      </c>
      <c r="DX361">
        <v>100</v>
      </c>
      <c r="EE361">
        <v>39174386</v>
      </c>
      <c r="EF361">
        <v>3</v>
      </c>
      <c r="EG361" t="s">
        <v>582</v>
      </c>
      <c r="EH361">
        <v>0</v>
      </c>
      <c r="EI361" t="s">
        <v>3</v>
      </c>
      <c r="EJ361">
        <v>2</v>
      </c>
      <c r="EK361">
        <v>108001</v>
      </c>
      <c r="EL361" t="s">
        <v>583</v>
      </c>
      <c r="EM361" t="s">
        <v>584</v>
      </c>
      <c r="EO361" t="s">
        <v>3</v>
      </c>
      <c r="EQ361">
        <v>0</v>
      </c>
      <c r="ER361">
        <v>171</v>
      </c>
      <c r="ES361">
        <v>171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37"/>
        <v>0</v>
      </c>
      <c r="FS361">
        <v>0</v>
      </c>
      <c r="FX361">
        <v>95</v>
      </c>
      <c r="FY361">
        <v>65</v>
      </c>
      <c r="GA361" t="s">
        <v>3</v>
      </c>
      <c r="GD361">
        <v>0</v>
      </c>
      <c r="GF361">
        <v>-193814073</v>
      </c>
      <c r="GG361">
        <v>1</v>
      </c>
      <c r="GH361">
        <v>1</v>
      </c>
      <c r="GI361">
        <v>4</v>
      </c>
      <c r="GJ361">
        <v>0</v>
      </c>
      <c r="GK361">
        <f>ROUND(R361*(R12)/100,2)</f>
        <v>0</v>
      </c>
      <c r="GL361">
        <f t="shared" si="338"/>
        <v>0</v>
      </c>
      <c r="GM361">
        <f t="shared" si="339"/>
        <v>200.99</v>
      </c>
      <c r="GN361">
        <f t="shared" si="340"/>
        <v>0</v>
      </c>
      <c r="GO361">
        <f t="shared" si="341"/>
        <v>200.99</v>
      </c>
      <c r="GP361">
        <f t="shared" si="342"/>
        <v>0</v>
      </c>
      <c r="GR361">
        <v>0</v>
      </c>
      <c r="GS361">
        <v>3</v>
      </c>
      <c r="GT361">
        <v>0</v>
      </c>
      <c r="GU361" t="s">
        <v>3</v>
      </c>
      <c r="GV361">
        <f t="shared" si="343"/>
        <v>0</v>
      </c>
      <c r="GW361">
        <v>1</v>
      </c>
      <c r="GX361">
        <f t="shared" si="344"/>
        <v>0</v>
      </c>
      <c r="HA361">
        <v>0</v>
      </c>
      <c r="HB361">
        <v>0</v>
      </c>
      <c r="IK361">
        <v>0</v>
      </c>
    </row>
    <row r="362" spans="1:245" x14ac:dyDescent="0.2">
      <c r="A362">
        <v>17</v>
      </c>
      <c r="B362">
        <v>1</v>
      </c>
      <c r="C362">
        <f>ROW(SmtRes!A544)</f>
        <v>544</v>
      </c>
      <c r="D362">
        <f>ROW(EtalonRes!A564)</f>
        <v>564</v>
      </c>
      <c r="E362" t="s">
        <v>688</v>
      </c>
      <c r="F362" t="s">
        <v>689</v>
      </c>
      <c r="G362" t="s">
        <v>690</v>
      </c>
      <c r="H362" t="s">
        <v>30</v>
      </c>
      <c r="I362">
        <v>0.18</v>
      </c>
      <c r="J362">
        <v>0</v>
      </c>
      <c r="O362">
        <f t="shared" si="306"/>
        <v>59.62</v>
      </c>
      <c r="P362">
        <f t="shared" si="307"/>
        <v>15.99</v>
      </c>
      <c r="Q362">
        <f t="shared" si="308"/>
        <v>2.09</v>
      </c>
      <c r="R362">
        <f t="shared" si="309"/>
        <v>0.31</v>
      </c>
      <c r="S362">
        <f t="shared" si="310"/>
        <v>41.54</v>
      </c>
      <c r="T362">
        <f t="shared" si="311"/>
        <v>0</v>
      </c>
      <c r="U362">
        <f t="shared" si="312"/>
        <v>0.67679999999999996</v>
      </c>
      <c r="V362">
        <f t="shared" si="313"/>
        <v>3.5999999999999999E-3</v>
      </c>
      <c r="W362">
        <f t="shared" si="314"/>
        <v>0</v>
      </c>
      <c r="X362">
        <f t="shared" si="315"/>
        <v>39.76</v>
      </c>
      <c r="Y362">
        <f t="shared" si="316"/>
        <v>27.2</v>
      </c>
      <c r="AA362">
        <v>39083528</v>
      </c>
      <c r="AB362">
        <f t="shared" si="317"/>
        <v>50.72</v>
      </c>
      <c r="AC362">
        <f t="shared" si="318"/>
        <v>13.6</v>
      </c>
      <c r="AD362">
        <f t="shared" si="319"/>
        <v>1.78</v>
      </c>
      <c r="AE362">
        <f t="shared" si="320"/>
        <v>0.26</v>
      </c>
      <c r="AF362">
        <f t="shared" si="321"/>
        <v>35.340000000000003</v>
      </c>
      <c r="AG362">
        <f t="shared" si="322"/>
        <v>0</v>
      </c>
      <c r="AH362">
        <f t="shared" si="323"/>
        <v>3.76</v>
      </c>
      <c r="AI362">
        <f t="shared" si="324"/>
        <v>0.02</v>
      </c>
      <c r="AJ362">
        <f t="shared" si="325"/>
        <v>0</v>
      </c>
      <c r="AK362">
        <v>50.72</v>
      </c>
      <c r="AL362">
        <v>13.6</v>
      </c>
      <c r="AM362">
        <v>1.78</v>
      </c>
      <c r="AN362">
        <v>0.26</v>
      </c>
      <c r="AO362">
        <v>35.340000000000003</v>
      </c>
      <c r="AP362">
        <v>0</v>
      </c>
      <c r="AQ362">
        <v>3.76</v>
      </c>
      <c r="AR362">
        <v>0.02</v>
      </c>
      <c r="AS362">
        <v>0</v>
      </c>
      <c r="AT362">
        <v>95</v>
      </c>
      <c r="AU362">
        <v>65</v>
      </c>
      <c r="AV362">
        <v>1</v>
      </c>
      <c r="AW362">
        <v>1</v>
      </c>
      <c r="AZ362">
        <v>6.53</v>
      </c>
      <c r="BA362">
        <v>6.53</v>
      </c>
      <c r="BB362">
        <v>6.53</v>
      </c>
      <c r="BC362">
        <v>6.53</v>
      </c>
      <c r="BD362" t="s">
        <v>3</v>
      </c>
      <c r="BE362" t="s">
        <v>3</v>
      </c>
      <c r="BF362" t="s">
        <v>3</v>
      </c>
      <c r="BG362" t="s">
        <v>3</v>
      </c>
      <c r="BH362">
        <v>0</v>
      </c>
      <c r="BI362">
        <v>2</v>
      </c>
      <c r="BJ362" t="s">
        <v>691</v>
      </c>
      <c r="BM362">
        <v>108001</v>
      </c>
      <c r="BN362">
        <v>0</v>
      </c>
      <c r="BO362" t="s">
        <v>3</v>
      </c>
      <c r="BP362">
        <v>0</v>
      </c>
      <c r="BQ362">
        <v>3</v>
      </c>
      <c r="BR362">
        <v>0</v>
      </c>
      <c r="BS362">
        <v>6.53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3</v>
      </c>
      <c r="BZ362">
        <v>95</v>
      </c>
      <c r="CA362">
        <v>65</v>
      </c>
      <c r="CF362">
        <v>0</v>
      </c>
      <c r="CG362">
        <v>0</v>
      </c>
      <c r="CM362">
        <v>0</v>
      </c>
      <c r="CN362" t="s">
        <v>3</v>
      </c>
      <c r="CO362">
        <v>0</v>
      </c>
      <c r="CP362">
        <f t="shared" si="326"/>
        <v>59.62</v>
      </c>
      <c r="CQ362">
        <f t="shared" si="327"/>
        <v>88.808000000000007</v>
      </c>
      <c r="CR362">
        <f t="shared" si="328"/>
        <v>11.6234</v>
      </c>
      <c r="CS362">
        <f t="shared" si="329"/>
        <v>1.6978000000000002</v>
      </c>
      <c r="CT362">
        <f t="shared" si="330"/>
        <v>230.77020000000002</v>
      </c>
      <c r="CU362">
        <f t="shared" si="331"/>
        <v>0</v>
      </c>
      <c r="CV362">
        <f t="shared" si="332"/>
        <v>3.76</v>
      </c>
      <c r="CW362">
        <f t="shared" si="333"/>
        <v>0.02</v>
      </c>
      <c r="CX362">
        <f t="shared" si="334"/>
        <v>0</v>
      </c>
      <c r="CY362">
        <f t="shared" si="335"/>
        <v>39.7575</v>
      </c>
      <c r="CZ362">
        <f t="shared" si="336"/>
        <v>27.202500000000001</v>
      </c>
      <c r="DC362" t="s">
        <v>3</v>
      </c>
      <c r="DD362" t="s">
        <v>3</v>
      </c>
      <c r="DE362" t="s">
        <v>3</v>
      </c>
      <c r="DF362" t="s">
        <v>3</v>
      </c>
      <c r="DG362" t="s">
        <v>3</v>
      </c>
      <c r="DH362" t="s">
        <v>3</v>
      </c>
      <c r="DI362" t="s">
        <v>3</v>
      </c>
      <c r="DJ362" t="s">
        <v>3</v>
      </c>
      <c r="DK362" t="s">
        <v>3</v>
      </c>
      <c r="DL362" t="s">
        <v>3</v>
      </c>
      <c r="DM362" t="s">
        <v>3</v>
      </c>
      <c r="DN362">
        <v>0</v>
      </c>
      <c r="DO362">
        <v>0</v>
      </c>
      <c r="DP362">
        <v>1</v>
      </c>
      <c r="DQ362">
        <v>1</v>
      </c>
      <c r="DU362">
        <v>1003</v>
      </c>
      <c r="DV362" t="s">
        <v>30</v>
      </c>
      <c r="DW362" t="s">
        <v>30</v>
      </c>
      <c r="DX362">
        <v>100</v>
      </c>
      <c r="EE362">
        <v>39174386</v>
      </c>
      <c r="EF362">
        <v>3</v>
      </c>
      <c r="EG362" t="s">
        <v>582</v>
      </c>
      <c r="EH362">
        <v>0</v>
      </c>
      <c r="EI362" t="s">
        <v>3</v>
      </c>
      <c r="EJ362">
        <v>2</v>
      </c>
      <c r="EK362">
        <v>108001</v>
      </c>
      <c r="EL362" t="s">
        <v>583</v>
      </c>
      <c r="EM362" t="s">
        <v>584</v>
      </c>
      <c r="EO362" t="s">
        <v>3</v>
      </c>
      <c r="EQ362">
        <v>0</v>
      </c>
      <c r="ER362">
        <v>50.72</v>
      </c>
      <c r="ES362">
        <v>13.6</v>
      </c>
      <c r="ET362">
        <v>1.78</v>
      </c>
      <c r="EU362">
        <v>0.26</v>
      </c>
      <c r="EV362">
        <v>35.340000000000003</v>
      </c>
      <c r="EW362">
        <v>3.76</v>
      </c>
      <c r="EX362">
        <v>0.02</v>
      </c>
      <c r="EY362">
        <v>0</v>
      </c>
      <c r="FQ362">
        <v>0</v>
      </c>
      <c r="FR362">
        <f t="shared" si="337"/>
        <v>0</v>
      </c>
      <c r="FS362">
        <v>0</v>
      </c>
      <c r="FX362">
        <v>95</v>
      </c>
      <c r="FY362">
        <v>65</v>
      </c>
      <c r="GA362" t="s">
        <v>3</v>
      </c>
      <c r="GD362">
        <v>0</v>
      </c>
      <c r="GF362">
        <v>-444797832</v>
      </c>
      <c r="GG362">
        <v>1</v>
      </c>
      <c r="GH362">
        <v>1</v>
      </c>
      <c r="GI362">
        <v>4</v>
      </c>
      <c r="GJ362">
        <v>0</v>
      </c>
      <c r="GK362">
        <f>ROUND(R362*(R12)/100,2)</f>
        <v>0</v>
      </c>
      <c r="GL362">
        <f t="shared" si="338"/>
        <v>0</v>
      </c>
      <c r="GM362">
        <f t="shared" si="339"/>
        <v>126.58</v>
      </c>
      <c r="GN362">
        <f t="shared" si="340"/>
        <v>0</v>
      </c>
      <c r="GO362">
        <f t="shared" si="341"/>
        <v>126.58</v>
      </c>
      <c r="GP362">
        <f t="shared" si="342"/>
        <v>0</v>
      </c>
      <c r="GR362">
        <v>0</v>
      </c>
      <c r="GS362">
        <v>3</v>
      </c>
      <c r="GT362">
        <v>0</v>
      </c>
      <c r="GU362" t="s">
        <v>3</v>
      </c>
      <c r="GV362">
        <f t="shared" si="343"/>
        <v>0</v>
      </c>
      <c r="GW362">
        <v>1</v>
      </c>
      <c r="GX362">
        <f t="shared" si="344"/>
        <v>0</v>
      </c>
      <c r="HA362">
        <v>0</v>
      </c>
      <c r="HB362">
        <v>0</v>
      </c>
      <c r="IK362">
        <v>0</v>
      </c>
    </row>
    <row r="363" spans="1:245" x14ac:dyDescent="0.2">
      <c r="A363">
        <v>18</v>
      </c>
      <c r="B363">
        <v>1</v>
      </c>
      <c r="C363">
        <v>543</v>
      </c>
      <c r="E363" t="s">
        <v>692</v>
      </c>
      <c r="F363" t="s">
        <v>667</v>
      </c>
      <c r="G363" t="s">
        <v>668</v>
      </c>
      <c r="H363" t="s">
        <v>659</v>
      </c>
      <c r="I363">
        <f>I362*J363</f>
        <v>1.7999999999999999E-2</v>
      </c>
      <c r="J363">
        <v>9.9999999999999992E-2</v>
      </c>
      <c r="O363">
        <f t="shared" si="306"/>
        <v>813.42</v>
      </c>
      <c r="P363">
        <f t="shared" si="307"/>
        <v>813.42</v>
      </c>
      <c r="Q363">
        <f t="shared" si="308"/>
        <v>0</v>
      </c>
      <c r="R363">
        <f t="shared" si="309"/>
        <v>0</v>
      </c>
      <c r="S363">
        <f t="shared" si="310"/>
        <v>0</v>
      </c>
      <c r="T363">
        <f t="shared" si="311"/>
        <v>0</v>
      </c>
      <c r="U363">
        <f t="shared" si="312"/>
        <v>0</v>
      </c>
      <c r="V363">
        <f t="shared" si="313"/>
        <v>0</v>
      </c>
      <c r="W363">
        <f t="shared" si="314"/>
        <v>0</v>
      </c>
      <c r="X363">
        <f t="shared" si="315"/>
        <v>0</v>
      </c>
      <c r="Y363">
        <f t="shared" si="316"/>
        <v>0</v>
      </c>
      <c r="AA363">
        <v>39083528</v>
      </c>
      <c r="AB363">
        <f t="shared" si="317"/>
        <v>6920.41</v>
      </c>
      <c r="AC363">
        <f t="shared" si="318"/>
        <v>6920.41</v>
      </c>
      <c r="AD363">
        <f t="shared" si="319"/>
        <v>0</v>
      </c>
      <c r="AE363">
        <f t="shared" si="320"/>
        <v>0</v>
      </c>
      <c r="AF363">
        <f t="shared" si="321"/>
        <v>0</v>
      </c>
      <c r="AG363">
        <f t="shared" si="322"/>
        <v>0</v>
      </c>
      <c r="AH363">
        <f t="shared" si="323"/>
        <v>0</v>
      </c>
      <c r="AI363">
        <f t="shared" si="324"/>
        <v>0</v>
      </c>
      <c r="AJ363">
        <f t="shared" si="325"/>
        <v>0</v>
      </c>
      <c r="AK363">
        <v>6920.41</v>
      </c>
      <c r="AL363">
        <v>6920.41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95</v>
      </c>
      <c r="AU363">
        <v>65</v>
      </c>
      <c r="AV363">
        <v>1</v>
      </c>
      <c r="AW363">
        <v>1</v>
      </c>
      <c r="AZ363">
        <v>6.53</v>
      </c>
      <c r="BA363">
        <v>1</v>
      </c>
      <c r="BB363">
        <v>1</v>
      </c>
      <c r="BC363">
        <v>6.53</v>
      </c>
      <c r="BD363" t="s">
        <v>3</v>
      </c>
      <c r="BE363" t="s">
        <v>3</v>
      </c>
      <c r="BF363" t="s">
        <v>3</v>
      </c>
      <c r="BG363" t="s">
        <v>3</v>
      </c>
      <c r="BH363">
        <v>3</v>
      </c>
      <c r="BI363">
        <v>2</v>
      </c>
      <c r="BJ363" t="s">
        <v>669</v>
      </c>
      <c r="BM363">
        <v>108001</v>
      </c>
      <c r="BN363">
        <v>0</v>
      </c>
      <c r="BO363" t="s">
        <v>3</v>
      </c>
      <c r="BP363">
        <v>0</v>
      </c>
      <c r="BQ363">
        <v>3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3</v>
      </c>
      <c r="BZ363">
        <v>95</v>
      </c>
      <c r="CA363">
        <v>65</v>
      </c>
      <c r="CF363">
        <v>0</v>
      </c>
      <c r="CG363">
        <v>0</v>
      </c>
      <c r="CM363">
        <v>0</v>
      </c>
      <c r="CN363" t="s">
        <v>3</v>
      </c>
      <c r="CO363">
        <v>0</v>
      </c>
      <c r="CP363">
        <f t="shared" si="326"/>
        <v>813.42</v>
      </c>
      <c r="CQ363">
        <f t="shared" si="327"/>
        <v>45190.277300000002</v>
      </c>
      <c r="CR363">
        <f t="shared" si="328"/>
        <v>0</v>
      </c>
      <c r="CS363">
        <f t="shared" si="329"/>
        <v>0</v>
      </c>
      <c r="CT363">
        <f t="shared" si="330"/>
        <v>0</v>
      </c>
      <c r="CU363">
        <f t="shared" si="331"/>
        <v>0</v>
      </c>
      <c r="CV363">
        <f t="shared" si="332"/>
        <v>0</v>
      </c>
      <c r="CW363">
        <f t="shared" si="333"/>
        <v>0</v>
      </c>
      <c r="CX363">
        <f t="shared" si="334"/>
        <v>0</v>
      </c>
      <c r="CY363">
        <f t="shared" si="335"/>
        <v>0</v>
      </c>
      <c r="CZ363">
        <f t="shared" si="336"/>
        <v>0</v>
      </c>
      <c r="DC363" t="s">
        <v>3</v>
      </c>
      <c r="DD363" t="s">
        <v>3</v>
      </c>
      <c r="DE363" t="s">
        <v>3</v>
      </c>
      <c r="DF363" t="s">
        <v>3</v>
      </c>
      <c r="DG363" t="s">
        <v>3</v>
      </c>
      <c r="DH363" t="s">
        <v>3</v>
      </c>
      <c r="DI363" t="s">
        <v>3</v>
      </c>
      <c r="DJ363" t="s">
        <v>3</v>
      </c>
      <c r="DK363" t="s">
        <v>3</v>
      </c>
      <c r="DL363" t="s">
        <v>3</v>
      </c>
      <c r="DM363" t="s">
        <v>3</v>
      </c>
      <c r="DN363">
        <v>0</v>
      </c>
      <c r="DO363">
        <v>0</v>
      </c>
      <c r="DP363">
        <v>1</v>
      </c>
      <c r="DQ363">
        <v>1</v>
      </c>
      <c r="DU363">
        <v>1013</v>
      </c>
      <c r="DV363" t="s">
        <v>659</v>
      </c>
      <c r="DW363" t="s">
        <v>661</v>
      </c>
      <c r="DX363">
        <v>1</v>
      </c>
      <c r="EE363">
        <v>39174386</v>
      </c>
      <c r="EF363">
        <v>3</v>
      </c>
      <c r="EG363" t="s">
        <v>582</v>
      </c>
      <c r="EH363">
        <v>0</v>
      </c>
      <c r="EI363" t="s">
        <v>3</v>
      </c>
      <c r="EJ363">
        <v>2</v>
      </c>
      <c r="EK363">
        <v>108001</v>
      </c>
      <c r="EL363" t="s">
        <v>583</v>
      </c>
      <c r="EM363" t="s">
        <v>584</v>
      </c>
      <c r="EO363" t="s">
        <v>3</v>
      </c>
      <c r="EQ363">
        <v>0</v>
      </c>
      <c r="ER363">
        <v>6920.41</v>
      </c>
      <c r="ES363">
        <v>6920.41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337"/>
        <v>0</v>
      </c>
      <c r="FS363">
        <v>0</v>
      </c>
      <c r="FX363">
        <v>95</v>
      </c>
      <c r="FY363">
        <v>65</v>
      </c>
      <c r="GA363" t="s">
        <v>3</v>
      </c>
      <c r="GD363">
        <v>0</v>
      </c>
      <c r="GF363">
        <v>559331636</v>
      </c>
      <c r="GG363">
        <v>1</v>
      </c>
      <c r="GH363">
        <v>1</v>
      </c>
      <c r="GI363">
        <v>4</v>
      </c>
      <c r="GJ363">
        <v>0</v>
      </c>
      <c r="GK363">
        <f>ROUND(R363*(R12)/100,2)</f>
        <v>0</v>
      </c>
      <c r="GL363">
        <f t="shared" si="338"/>
        <v>0</v>
      </c>
      <c r="GM363">
        <f t="shared" si="339"/>
        <v>813.42</v>
      </c>
      <c r="GN363">
        <f t="shared" si="340"/>
        <v>0</v>
      </c>
      <c r="GO363">
        <f t="shared" si="341"/>
        <v>813.42</v>
      </c>
      <c r="GP363">
        <f t="shared" si="342"/>
        <v>0</v>
      </c>
      <c r="GR363">
        <v>0</v>
      </c>
      <c r="GS363">
        <v>3</v>
      </c>
      <c r="GT363">
        <v>0</v>
      </c>
      <c r="GU363" t="s">
        <v>3</v>
      </c>
      <c r="GV363">
        <f t="shared" si="343"/>
        <v>0</v>
      </c>
      <c r="GW363">
        <v>1</v>
      </c>
      <c r="GX363">
        <f t="shared" si="344"/>
        <v>0</v>
      </c>
      <c r="HA363">
        <v>0</v>
      </c>
      <c r="HB363">
        <v>0</v>
      </c>
      <c r="IK363">
        <v>0</v>
      </c>
    </row>
    <row r="364" spans="1:245" x14ac:dyDescent="0.2">
      <c r="A364">
        <v>17</v>
      </c>
      <c r="B364">
        <v>1</v>
      </c>
      <c r="C364">
        <f>ROW(SmtRes!A548)</f>
        <v>548</v>
      </c>
      <c r="D364">
        <f>ROW(EtalonRes!A567)</f>
        <v>567</v>
      </c>
      <c r="E364" t="s">
        <v>693</v>
      </c>
      <c r="F364" t="s">
        <v>645</v>
      </c>
      <c r="G364" t="s">
        <v>646</v>
      </c>
      <c r="H364" t="s">
        <v>30</v>
      </c>
      <c r="I364">
        <v>0.92</v>
      </c>
      <c r="J364">
        <v>0</v>
      </c>
      <c r="O364">
        <f t="shared" si="306"/>
        <v>939.17</v>
      </c>
      <c r="P364">
        <f t="shared" si="307"/>
        <v>100.87</v>
      </c>
      <c r="Q364">
        <f t="shared" si="308"/>
        <v>0</v>
      </c>
      <c r="R364">
        <f t="shared" si="309"/>
        <v>0</v>
      </c>
      <c r="S364">
        <f t="shared" si="310"/>
        <v>838.3</v>
      </c>
      <c r="T364">
        <f t="shared" si="311"/>
        <v>0</v>
      </c>
      <c r="U364">
        <f t="shared" si="312"/>
        <v>13.984</v>
      </c>
      <c r="V364">
        <f t="shared" si="313"/>
        <v>0</v>
      </c>
      <c r="W364">
        <f t="shared" si="314"/>
        <v>0</v>
      </c>
      <c r="X364">
        <f t="shared" si="315"/>
        <v>796.39</v>
      </c>
      <c r="Y364">
        <f t="shared" si="316"/>
        <v>544.9</v>
      </c>
      <c r="AA364">
        <v>39083528</v>
      </c>
      <c r="AB364">
        <f t="shared" si="317"/>
        <v>156.33000000000001</v>
      </c>
      <c r="AC364">
        <f t="shared" si="318"/>
        <v>16.79</v>
      </c>
      <c r="AD364">
        <f t="shared" si="319"/>
        <v>0</v>
      </c>
      <c r="AE364">
        <f t="shared" si="320"/>
        <v>0</v>
      </c>
      <c r="AF364">
        <f t="shared" si="321"/>
        <v>139.54</v>
      </c>
      <c r="AG364">
        <f t="shared" si="322"/>
        <v>0</v>
      </c>
      <c r="AH364">
        <f t="shared" si="323"/>
        <v>15.2</v>
      </c>
      <c r="AI364">
        <f t="shared" si="324"/>
        <v>0</v>
      </c>
      <c r="AJ364">
        <f t="shared" si="325"/>
        <v>0</v>
      </c>
      <c r="AK364">
        <v>156.33000000000001</v>
      </c>
      <c r="AL364">
        <v>16.79</v>
      </c>
      <c r="AM364">
        <v>0</v>
      </c>
      <c r="AN364">
        <v>0</v>
      </c>
      <c r="AO364">
        <v>139.54</v>
      </c>
      <c r="AP364">
        <v>0</v>
      </c>
      <c r="AQ364">
        <v>15.2</v>
      </c>
      <c r="AR364">
        <v>0</v>
      </c>
      <c r="AS364">
        <v>0</v>
      </c>
      <c r="AT364">
        <v>95</v>
      </c>
      <c r="AU364">
        <v>65</v>
      </c>
      <c r="AV364">
        <v>1</v>
      </c>
      <c r="AW364">
        <v>1</v>
      </c>
      <c r="AZ364">
        <v>6.53</v>
      </c>
      <c r="BA364">
        <v>6.53</v>
      </c>
      <c r="BB364">
        <v>6.53</v>
      </c>
      <c r="BC364">
        <v>6.53</v>
      </c>
      <c r="BD364" t="s">
        <v>3</v>
      </c>
      <c r="BE364" t="s">
        <v>3</v>
      </c>
      <c r="BF364" t="s">
        <v>3</v>
      </c>
      <c r="BG364" t="s">
        <v>3</v>
      </c>
      <c r="BH364">
        <v>0</v>
      </c>
      <c r="BI364">
        <v>2</v>
      </c>
      <c r="BJ364" t="s">
        <v>647</v>
      </c>
      <c r="BM364">
        <v>108001</v>
      </c>
      <c r="BN364">
        <v>0</v>
      </c>
      <c r="BO364" t="s">
        <v>3</v>
      </c>
      <c r="BP364">
        <v>0</v>
      </c>
      <c r="BQ364">
        <v>3</v>
      </c>
      <c r="BR364">
        <v>0</v>
      </c>
      <c r="BS364">
        <v>6.53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3</v>
      </c>
      <c r="BZ364">
        <v>95</v>
      </c>
      <c r="CA364">
        <v>65</v>
      </c>
      <c r="CF364">
        <v>0</v>
      </c>
      <c r="CG364">
        <v>0</v>
      </c>
      <c r="CM364">
        <v>0</v>
      </c>
      <c r="CN364" t="s">
        <v>3</v>
      </c>
      <c r="CO364">
        <v>0</v>
      </c>
      <c r="CP364">
        <f t="shared" si="326"/>
        <v>939.17</v>
      </c>
      <c r="CQ364">
        <f t="shared" si="327"/>
        <v>109.6387</v>
      </c>
      <c r="CR364">
        <f t="shared" si="328"/>
        <v>0</v>
      </c>
      <c r="CS364">
        <f t="shared" si="329"/>
        <v>0</v>
      </c>
      <c r="CT364">
        <f t="shared" si="330"/>
        <v>911.19619999999998</v>
      </c>
      <c r="CU364">
        <f t="shared" si="331"/>
        <v>0</v>
      </c>
      <c r="CV364">
        <f t="shared" si="332"/>
        <v>15.2</v>
      </c>
      <c r="CW364">
        <f t="shared" si="333"/>
        <v>0</v>
      </c>
      <c r="CX364">
        <f t="shared" si="334"/>
        <v>0</v>
      </c>
      <c r="CY364">
        <f t="shared" si="335"/>
        <v>796.38499999999999</v>
      </c>
      <c r="CZ364">
        <f t="shared" si="336"/>
        <v>544.89499999999998</v>
      </c>
      <c r="DC364" t="s">
        <v>3</v>
      </c>
      <c r="DD364" t="s">
        <v>3</v>
      </c>
      <c r="DE364" t="s">
        <v>3</v>
      </c>
      <c r="DF364" t="s">
        <v>3</v>
      </c>
      <c r="DG364" t="s">
        <v>3</v>
      </c>
      <c r="DH364" t="s">
        <v>3</v>
      </c>
      <c r="DI364" t="s">
        <v>3</v>
      </c>
      <c r="DJ364" t="s">
        <v>3</v>
      </c>
      <c r="DK364" t="s">
        <v>3</v>
      </c>
      <c r="DL364" t="s">
        <v>3</v>
      </c>
      <c r="DM364" t="s">
        <v>3</v>
      </c>
      <c r="DN364">
        <v>0</v>
      </c>
      <c r="DO364">
        <v>0</v>
      </c>
      <c r="DP364">
        <v>1</v>
      </c>
      <c r="DQ364">
        <v>1</v>
      </c>
      <c r="DU364">
        <v>1003</v>
      </c>
      <c r="DV364" t="s">
        <v>30</v>
      </c>
      <c r="DW364" t="s">
        <v>30</v>
      </c>
      <c r="DX364">
        <v>100</v>
      </c>
      <c r="EE364">
        <v>39174386</v>
      </c>
      <c r="EF364">
        <v>3</v>
      </c>
      <c r="EG364" t="s">
        <v>582</v>
      </c>
      <c r="EH364">
        <v>0</v>
      </c>
      <c r="EI364" t="s">
        <v>3</v>
      </c>
      <c r="EJ364">
        <v>2</v>
      </c>
      <c r="EK364">
        <v>108001</v>
      </c>
      <c r="EL364" t="s">
        <v>583</v>
      </c>
      <c r="EM364" t="s">
        <v>584</v>
      </c>
      <c r="EO364" t="s">
        <v>3</v>
      </c>
      <c r="EQ364">
        <v>0</v>
      </c>
      <c r="ER364">
        <v>156.33000000000001</v>
      </c>
      <c r="ES364">
        <v>16.79</v>
      </c>
      <c r="ET364">
        <v>0</v>
      </c>
      <c r="EU364">
        <v>0</v>
      </c>
      <c r="EV364">
        <v>139.54</v>
      </c>
      <c r="EW364">
        <v>15.2</v>
      </c>
      <c r="EX364">
        <v>0</v>
      </c>
      <c r="EY364">
        <v>0</v>
      </c>
      <c r="FQ364">
        <v>0</v>
      </c>
      <c r="FR364">
        <f t="shared" si="337"/>
        <v>0</v>
      </c>
      <c r="FS364">
        <v>0</v>
      </c>
      <c r="FX364">
        <v>95</v>
      </c>
      <c r="FY364">
        <v>65</v>
      </c>
      <c r="GA364" t="s">
        <v>3</v>
      </c>
      <c r="GD364">
        <v>0</v>
      </c>
      <c r="GF364">
        <v>-596386547</v>
      </c>
      <c r="GG364">
        <v>1</v>
      </c>
      <c r="GH364">
        <v>1</v>
      </c>
      <c r="GI364">
        <v>4</v>
      </c>
      <c r="GJ364">
        <v>0</v>
      </c>
      <c r="GK364">
        <f>ROUND(R364*(R12)/100,2)</f>
        <v>0</v>
      </c>
      <c r="GL364">
        <f t="shared" si="338"/>
        <v>0</v>
      </c>
      <c r="GM364">
        <f t="shared" si="339"/>
        <v>2280.46</v>
      </c>
      <c r="GN364">
        <f t="shared" si="340"/>
        <v>0</v>
      </c>
      <c r="GO364">
        <f t="shared" si="341"/>
        <v>2280.46</v>
      </c>
      <c r="GP364">
        <f t="shared" si="342"/>
        <v>0</v>
      </c>
      <c r="GR364">
        <v>0</v>
      </c>
      <c r="GS364">
        <v>3</v>
      </c>
      <c r="GT364">
        <v>0</v>
      </c>
      <c r="GU364" t="s">
        <v>3</v>
      </c>
      <c r="GV364">
        <f t="shared" si="343"/>
        <v>0</v>
      </c>
      <c r="GW364">
        <v>1</v>
      </c>
      <c r="GX364">
        <f t="shared" si="344"/>
        <v>0</v>
      </c>
      <c r="HA364">
        <v>0</v>
      </c>
      <c r="HB364">
        <v>0</v>
      </c>
      <c r="IK364">
        <v>0</v>
      </c>
    </row>
    <row r="365" spans="1:245" x14ac:dyDescent="0.2">
      <c r="A365">
        <v>18</v>
      </c>
      <c r="B365">
        <v>1</v>
      </c>
      <c r="C365">
        <v>547</v>
      </c>
      <c r="E365" t="s">
        <v>694</v>
      </c>
      <c r="F365" t="s">
        <v>649</v>
      </c>
      <c r="G365" t="s">
        <v>650</v>
      </c>
      <c r="H365" t="s">
        <v>182</v>
      </c>
      <c r="I365">
        <f>I364*J365</f>
        <v>9.1999999999999993</v>
      </c>
      <c r="J365">
        <v>9.9999999999999982</v>
      </c>
      <c r="O365">
        <f t="shared" si="306"/>
        <v>967.82</v>
      </c>
      <c r="P365">
        <f t="shared" si="307"/>
        <v>967.82</v>
      </c>
      <c r="Q365">
        <f t="shared" si="308"/>
        <v>0</v>
      </c>
      <c r="R365">
        <f t="shared" si="309"/>
        <v>0</v>
      </c>
      <c r="S365">
        <f t="shared" si="310"/>
        <v>0</v>
      </c>
      <c r="T365">
        <f t="shared" si="311"/>
        <v>0</v>
      </c>
      <c r="U365">
        <f t="shared" si="312"/>
        <v>0</v>
      </c>
      <c r="V365">
        <f t="shared" si="313"/>
        <v>0</v>
      </c>
      <c r="W365">
        <f t="shared" si="314"/>
        <v>0</v>
      </c>
      <c r="X365">
        <f t="shared" si="315"/>
        <v>0</v>
      </c>
      <c r="Y365">
        <f t="shared" si="316"/>
        <v>0</v>
      </c>
      <c r="AA365">
        <v>39083528</v>
      </c>
      <c r="AB365">
        <f t="shared" si="317"/>
        <v>16.11</v>
      </c>
      <c r="AC365">
        <f t="shared" si="318"/>
        <v>16.11</v>
      </c>
      <c r="AD365">
        <f t="shared" si="319"/>
        <v>0</v>
      </c>
      <c r="AE365">
        <f t="shared" si="320"/>
        <v>0</v>
      </c>
      <c r="AF365">
        <f t="shared" si="321"/>
        <v>0</v>
      </c>
      <c r="AG365">
        <f t="shared" si="322"/>
        <v>0</v>
      </c>
      <c r="AH365">
        <f t="shared" si="323"/>
        <v>0</v>
      </c>
      <c r="AI365">
        <f t="shared" si="324"/>
        <v>0</v>
      </c>
      <c r="AJ365">
        <f t="shared" si="325"/>
        <v>0</v>
      </c>
      <c r="AK365">
        <v>16.11</v>
      </c>
      <c r="AL365">
        <v>16.11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95</v>
      </c>
      <c r="AU365">
        <v>65</v>
      </c>
      <c r="AV365">
        <v>1</v>
      </c>
      <c r="AW365">
        <v>1</v>
      </c>
      <c r="AZ365">
        <v>6.53</v>
      </c>
      <c r="BA365">
        <v>1</v>
      </c>
      <c r="BB365">
        <v>1</v>
      </c>
      <c r="BC365">
        <v>6.53</v>
      </c>
      <c r="BD365" t="s">
        <v>3</v>
      </c>
      <c r="BE365" t="s">
        <v>3</v>
      </c>
      <c r="BF365" t="s">
        <v>3</v>
      </c>
      <c r="BG365" t="s">
        <v>3</v>
      </c>
      <c r="BH365">
        <v>3</v>
      </c>
      <c r="BI365">
        <v>2</v>
      </c>
      <c r="BJ365" t="s">
        <v>651</v>
      </c>
      <c r="BM365">
        <v>108001</v>
      </c>
      <c r="BN365">
        <v>0</v>
      </c>
      <c r="BO365" t="s">
        <v>3</v>
      </c>
      <c r="BP365">
        <v>0</v>
      </c>
      <c r="BQ365">
        <v>3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3</v>
      </c>
      <c r="BZ365">
        <v>95</v>
      </c>
      <c r="CA365">
        <v>65</v>
      </c>
      <c r="CF365">
        <v>0</v>
      </c>
      <c r="CG365">
        <v>0</v>
      </c>
      <c r="CM365">
        <v>0</v>
      </c>
      <c r="CN365" t="s">
        <v>3</v>
      </c>
      <c r="CO365">
        <v>0</v>
      </c>
      <c r="CP365">
        <f t="shared" si="326"/>
        <v>967.82</v>
      </c>
      <c r="CQ365">
        <f t="shared" si="327"/>
        <v>105.1983</v>
      </c>
      <c r="CR365">
        <f t="shared" si="328"/>
        <v>0</v>
      </c>
      <c r="CS365">
        <f t="shared" si="329"/>
        <v>0</v>
      </c>
      <c r="CT365">
        <f t="shared" si="330"/>
        <v>0</v>
      </c>
      <c r="CU365">
        <f t="shared" si="331"/>
        <v>0</v>
      </c>
      <c r="CV365">
        <f t="shared" si="332"/>
        <v>0</v>
      </c>
      <c r="CW365">
        <f t="shared" si="333"/>
        <v>0</v>
      </c>
      <c r="CX365">
        <f t="shared" si="334"/>
        <v>0</v>
      </c>
      <c r="CY365">
        <f t="shared" si="335"/>
        <v>0</v>
      </c>
      <c r="CZ365">
        <f t="shared" si="336"/>
        <v>0</v>
      </c>
      <c r="DC365" t="s">
        <v>3</v>
      </c>
      <c r="DD365" t="s">
        <v>3</v>
      </c>
      <c r="DE365" t="s">
        <v>3</v>
      </c>
      <c r="DF365" t="s">
        <v>3</v>
      </c>
      <c r="DG365" t="s">
        <v>3</v>
      </c>
      <c r="DH365" t="s">
        <v>3</v>
      </c>
      <c r="DI365" t="s">
        <v>3</v>
      </c>
      <c r="DJ365" t="s">
        <v>3</v>
      </c>
      <c r="DK365" t="s">
        <v>3</v>
      </c>
      <c r="DL365" t="s">
        <v>3</v>
      </c>
      <c r="DM365" t="s">
        <v>3</v>
      </c>
      <c r="DN365">
        <v>0</v>
      </c>
      <c r="DO365">
        <v>0</v>
      </c>
      <c r="DP365">
        <v>1</v>
      </c>
      <c r="DQ365">
        <v>1</v>
      </c>
      <c r="DU365">
        <v>1003</v>
      </c>
      <c r="DV365" t="s">
        <v>182</v>
      </c>
      <c r="DW365" t="s">
        <v>182</v>
      </c>
      <c r="DX365">
        <v>10</v>
      </c>
      <c r="EE365">
        <v>39174386</v>
      </c>
      <c r="EF365">
        <v>3</v>
      </c>
      <c r="EG365" t="s">
        <v>582</v>
      </c>
      <c r="EH365">
        <v>0</v>
      </c>
      <c r="EI365" t="s">
        <v>3</v>
      </c>
      <c r="EJ365">
        <v>2</v>
      </c>
      <c r="EK365">
        <v>108001</v>
      </c>
      <c r="EL365" t="s">
        <v>583</v>
      </c>
      <c r="EM365" t="s">
        <v>584</v>
      </c>
      <c r="EO365" t="s">
        <v>3</v>
      </c>
      <c r="EQ365">
        <v>0</v>
      </c>
      <c r="ER365">
        <v>16.11</v>
      </c>
      <c r="ES365">
        <v>16.11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37"/>
        <v>0</v>
      </c>
      <c r="FS365">
        <v>0</v>
      </c>
      <c r="FX365">
        <v>95</v>
      </c>
      <c r="FY365">
        <v>65</v>
      </c>
      <c r="GA365" t="s">
        <v>3</v>
      </c>
      <c r="GD365">
        <v>0</v>
      </c>
      <c r="GF365">
        <v>-823341834</v>
      </c>
      <c r="GG365">
        <v>1</v>
      </c>
      <c r="GH365">
        <v>1</v>
      </c>
      <c r="GI365">
        <v>4</v>
      </c>
      <c r="GJ365">
        <v>0</v>
      </c>
      <c r="GK365">
        <f>ROUND(R365*(R12)/100,2)</f>
        <v>0</v>
      </c>
      <c r="GL365">
        <f t="shared" si="338"/>
        <v>0</v>
      </c>
      <c r="GM365">
        <f t="shared" si="339"/>
        <v>967.82</v>
      </c>
      <c r="GN365">
        <f t="shared" si="340"/>
        <v>0</v>
      </c>
      <c r="GO365">
        <f t="shared" si="341"/>
        <v>967.82</v>
      </c>
      <c r="GP365">
        <f t="shared" si="342"/>
        <v>0</v>
      </c>
      <c r="GR365">
        <v>0</v>
      </c>
      <c r="GS365">
        <v>3</v>
      </c>
      <c r="GT365">
        <v>0</v>
      </c>
      <c r="GU365" t="s">
        <v>3</v>
      </c>
      <c r="GV365">
        <f t="shared" si="343"/>
        <v>0</v>
      </c>
      <c r="GW365">
        <v>1</v>
      </c>
      <c r="GX365">
        <f t="shared" si="344"/>
        <v>0</v>
      </c>
      <c r="HA365">
        <v>0</v>
      </c>
      <c r="HB365">
        <v>0</v>
      </c>
      <c r="IK365">
        <v>0</v>
      </c>
    </row>
    <row r="366" spans="1:245" x14ac:dyDescent="0.2">
      <c r="A366">
        <v>17</v>
      </c>
      <c r="B366">
        <v>1</v>
      </c>
      <c r="C366">
        <f>ROW(SmtRes!A559)</f>
        <v>559</v>
      </c>
      <c r="D366">
        <f>ROW(EtalonRes!A577)</f>
        <v>577</v>
      </c>
      <c r="E366" t="s">
        <v>695</v>
      </c>
      <c r="F366" t="s">
        <v>663</v>
      </c>
      <c r="G366" t="s">
        <v>664</v>
      </c>
      <c r="H366" t="s">
        <v>30</v>
      </c>
      <c r="I366">
        <v>0.92</v>
      </c>
      <c r="J366">
        <v>0</v>
      </c>
      <c r="O366">
        <f t="shared" si="306"/>
        <v>523.55999999999995</v>
      </c>
      <c r="P366">
        <f t="shared" si="307"/>
        <v>136.31</v>
      </c>
      <c r="Q366">
        <f t="shared" si="308"/>
        <v>32.020000000000003</v>
      </c>
      <c r="R366">
        <f t="shared" si="309"/>
        <v>4.57</v>
      </c>
      <c r="S366">
        <f t="shared" si="310"/>
        <v>355.23</v>
      </c>
      <c r="T366">
        <f t="shared" si="311"/>
        <v>0</v>
      </c>
      <c r="U366">
        <f t="shared" si="312"/>
        <v>5.7868000000000004</v>
      </c>
      <c r="V366">
        <f t="shared" si="313"/>
        <v>5.5199999999999999E-2</v>
      </c>
      <c r="W366">
        <f t="shared" si="314"/>
        <v>0</v>
      </c>
      <c r="X366">
        <f t="shared" si="315"/>
        <v>341.81</v>
      </c>
      <c r="Y366">
        <f t="shared" si="316"/>
        <v>233.87</v>
      </c>
      <c r="AA366">
        <v>39083528</v>
      </c>
      <c r="AB366">
        <f t="shared" si="317"/>
        <v>87.15</v>
      </c>
      <c r="AC366">
        <f t="shared" si="318"/>
        <v>22.69</v>
      </c>
      <c r="AD366">
        <f t="shared" si="319"/>
        <v>5.33</v>
      </c>
      <c r="AE366">
        <f t="shared" si="320"/>
        <v>0.76</v>
      </c>
      <c r="AF366">
        <f t="shared" si="321"/>
        <v>59.13</v>
      </c>
      <c r="AG366">
        <f t="shared" si="322"/>
        <v>0</v>
      </c>
      <c r="AH366">
        <f t="shared" si="323"/>
        <v>6.29</v>
      </c>
      <c r="AI366">
        <f t="shared" si="324"/>
        <v>0.06</v>
      </c>
      <c r="AJ366">
        <f t="shared" si="325"/>
        <v>0</v>
      </c>
      <c r="AK366">
        <v>87.15</v>
      </c>
      <c r="AL366">
        <v>22.69</v>
      </c>
      <c r="AM366">
        <v>5.33</v>
      </c>
      <c r="AN366">
        <v>0.76</v>
      </c>
      <c r="AO366">
        <v>59.13</v>
      </c>
      <c r="AP366">
        <v>0</v>
      </c>
      <c r="AQ366">
        <v>6.29</v>
      </c>
      <c r="AR366">
        <v>0.06</v>
      </c>
      <c r="AS366">
        <v>0</v>
      </c>
      <c r="AT366">
        <v>95</v>
      </c>
      <c r="AU366">
        <v>65</v>
      </c>
      <c r="AV366">
        <v>1</v>
      </c>
      <c r="AW366">
        <v>1</v>
      </c>
      <c r="AZ366">
        <v>6.53</v>
      </c>
      <c r="BA366">
        <v>6.53</v>
      </c>
      <c r="BB366">
        <v>6.53</v>
      </c>
      <c r="BC366">
        <v>6.53</v>
      </c>
      <c r="BD366" t="s">
        <v>3</v>
      </c>
      <c r="BE366" t="s">
        <v>3</v>
      </c>
      <c r="BF366" t="s">
        <v>3</v>
      </c>
      <c r="BG366" t="s">
        <v>3</v>
      </c>
      <c r="BH366">
        <v>0</v>
      </c>
      <c r="BI366">
        <v>2</v>
      </c>
      <c r="BJ366" t="s">
        <v>665</v>
      </c>
      <c r="BM366">
        <v>108001</v>
      </c>
      <c r="BN366">
        <v>0</v>
      </c>
      <c r="BO366" t="s">
        <v>3</v>
      </c>
      <c r="BP366">
        <v>0</v>
      </c>
      <c r="BQ366">
        <v>3</v>
      </c>
      <c r="BR366">
        <v>0</v>
      </c>
      <c r="BS366">
        <v>6.53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3</v>
      </c>
      <c r="BZ366">
        <v>95</v>
      </c>
      <c r="CA366">
        <v>65</v>
      </c>
      <c r="CF366">
        <v>0</v>
      </c>
      <c r="CG366">
        <v>0</v>
      </c>
      <c r="CM366">
        <v>0</v>
      </c>
      <c r="CN366" t="s">
        <v>3</v>
      </c>
      <c r="CO366">
        <v>0</v>
      </c>
      <c r="CP366">
        <f t="shared" si="326"/>
        <v>523.56000000000006</v>
      </c>
      <c r="CQ366">
        <f t="shared" si="327"/>
        <v>148.16570000000002</v>
      </c>
      <c r="CR366">
        <f t="shared" si="328"/>
        <v>34.804900000000004</v>
      </c>
      <c r="CS366">
        <f t="shared" si="329"/>
        <v>4.9628000000000005</v>
      </c>
      <c r="CT366">
        <f t="shared" si="330"/>
        <v>386.11890000000005</v>
      </c>
      <c r="CU366">
        <f t="shared" si="331"/>
        <v>0</v>
      </c>
      <c r="CV366">
        <f t="shared" si="332"/>
        <v>6.29</v>
      </c>
      <c r="CW366">
        <f t="shared" si="333"/>
        <v>0.06</v>
      </c>
      <c r="CX366">
        <f t="shared" si="334"/>
        <v>0</v>
      </c>
      <c r="CY366">
        <f t="shared" si="335"/>
        <v>341.81</v>
      </c>
      <c r="CZ366">
        <f t="shared" si="336"/>
        <v>233.87</v>
      </c>
      <c r="DC366" t="s">
        <v>3</v>
      </c>
      <c r="DD366" t="s">
        <v>3</v>
      </c>
      <c r="DE366" t="s">
        <v>3</v>
      </c>
      <c r="DF366" t="s">
        <v>3</v>
      </c>
      <c r="DG366" t="s">
        <v>3</v>
      </c>
      <c r="DH366" t="s">
        <v>3</v>
      </c>
      <c r="DI366" t="s">
        <v>3</v>
      </c>
      <c r="DJ366" t="s">
        <v>3</v>
      </c>
      <c r="DK366" t="s">
        <v>3</v>
      </c>
      <c r="DL366" t="s">
        <v>3</v>
      </c>
      <c r="DM366" t="s">
        <v>3</v>
      </c>
      <c r="DN366">
        <v>0</v>
      </c>
      <c r="DO366">
        <v>0</v>
      </c>
      <c r="DP366">
        <v>1</v>
      </c>
      <c r="DQ366">
        <v>1</v>
      </c>
      <c r="DU366">
        <v>1003</v>
      </c>
      <c r="DV366" t="s">
        <v>30</v>
      </c>
      <c r="DW366" t="s">
        <v>30</v>
      </c>
      <c r="DX366">
        <v>100</v>
      </c>
      <c r="EE366">
        <v>39174386</v>
      </c>
      <c r="EF366">
        <v>3</v>
      </c>
      <c r="EG366" t="s">
        <v>582</v>
      </c>
      <c r="EH366">
        <v>0</v>
      </c>
      <c r="EI366" t="s">
        <v>3</v>
      </c>
      <c r="EJ366">
        <v>2</v>
      </c>
      <c r="EK366">
        <v>108001</v>
      </c>
      <c r="EL366" t="s">
        <v>583</v>
      </c>
      <c r="EM366" t="s">
        <v>584</v>
      </c>
      <c r="EO366" t="s">
        <v>3</v>
      </c>
      <c r="EQ366">
        <v>0</v>
      </c>
      <c r="ER366">
        <v>87.15</v>
      </c>
      <c r="ES366">
        <v>22.69</v>
      </c>
      <c r="ET366">
        <v>5.33</v>
      </c>
      <c r="EU366">
        <v>0.76</v>
      </c>
      <c r="EV366">
        <v>59.13</v>
      </c>
      <c r="EW366">
        <v>6.29</v>
      </c>
      <c r="EX366">
        <v>0.06</v>
      </c>
      <c r="EY366">
        <v>0</v>
      </c>
      <c r="FQ366">
        <v>0</v>
      </c>
      <c r="FR366">
        <f t="shared" si="337"/>
        <v>0</v>
      </c>
      <c r="FS366">
        <v>0</v>
      </c>
      <c r="FX366">
        <v>95</v>
      </c>
      <c r="FY366">
        <v>65</v>
      </c>
      <c r="GA366" t="s">
        <v>3</v>
      </c>
      <c r="GD366">
        <v>0</v>
      </c>
      <c r="GF366">
        <v>1667817228</v>
      </c>
      <c r="GG366">
        <v>1</v>
      </c>
      <c r="GH366">
        <v>1</v>
      </c>
      <c r="GI366">
        <v>4</v>
      </c>
      <c r="GJ366">
        <v>0</v>
      </c>
      <c r="GK366">
        <f>ROUND(R366*(R12)/100,2)</f>
        <v>0</v>
      </c>
      <c r="GL366">
        <f t="shared" si="338"/>
        <v>0</v>
      </c>
      <c r="GM366">
        <f t="shared" si="339"/>
        <v>1099.24</v>
      </c>
      <c r="GN366">
        <f t="shared" si="340"/>
        <v>0</v>
      </c>
      <c r="GO366">
        <f t="shared" si="341"/>
        <v>1099.24</v>
      </c>
      <c r="GP366">
        <f t="shared" si="342"/>
        <v>0</v>
      </c>
      <c r="GR366">
        <v>0</v>
      </c>
      <c r="GS366">
        <v>3</v>
      </c>
      <c r="GT366">
        <v>0</v>
      </c>
      <c r="GU366" t="s">
        <v>3</v>
      </c>
      <c r="GV366">
        <f t="shared" si="343"/>
        <v>0</v>
      </c>
      <c r="GW366">
        <v>1</v>
      </c>
      <c r="GX366">
        <f t="shared" si="344"/>
        <v>0</v>
      </c>
      <c r="HA366">
        <v>0</v>
      </c>
      <c r="HB366">
        <v>0</v>
      </c>
      <c r="IK366">
        <v>0</v>
      </c>
    </row>
    <row r="367" spans="1:245" x14ac:dyDescent="0.2">
      <c r="A367">
        <v>18</v>
      </c>
      <c r="B367">
        <v>1</v>
      </c>
      <c r="C367">
        <v>558</v>
      </c>
      <c r="E367" t="s">
        <v>696</v>
      </c>
      <c r="F367" t="s">
        <v>667</v>
      </c>
      <c r="G367" t="s">
        <v>668</v>
      </c>
      <c r="H367" t="s">
        <v>659</v>
      </c>
      <c r="I367">
        <f>I366*J367</f>
        <v>9.1999999999999998E-2</v>
      </c>
      <c r="J367">
        <v>9.9999999999999992E-2</v>
      </c>
      <c r="O367">
        <f t="shared" si="306"/>
        <v>4157.51</v>
      </c>
      <c r="P367">
        <f t="shared" si="307"/>
        <v>4157.51</v>
      </c>
      <c r="Q367">
        <f t="shared" si="308"/>
        <v>0</v>
      </c>
      <c r="R367">
        <f t="shared" si="309"/>
        <v>0</v>
      </c>
      <c r="S367">
        <f t="shared" si="310"/>
        <v>0</v>
      </c>
      <c r="T367">
        <f t="shared" si="311"/>
        <v>0</v>
      </c>
      <c r="U367">
        <f t="shared" si="312"/>
        <v>0</v>
      </c>
      <c r="V367">
        <f t="shared" si="313"/>
        <v>0</v>
      </c>
      <c r="W367">
        <f t="shared" si="314"/>
        <v>0</v>
      </c>
      <c r="X367">
        <f t="shared" si="315"/>
        <v>0</v>
      </c>
      <c r="Y367">
        <f t="shared" si="316"/>
        <v>0</v>
      </c>
      <c r="AA367">
        <v>39083528</v>
      </c>
      <c r="AB367">
        <f t="shared" si="317"/>
        <v>6920.41</v>
      </c>
      <c r="AC367">
        <f t="shared" si="318"/>
        <v>6920.41</v>
      </c>
      <c r="AD367">
        <f t="shared" si="319"/>
        <v>0</v>
      </c>
      <c r="AE367">
        <f t="shared" si="320"/>
        <v>0</v>
      </c>
      <c r="AF367">
        <f t="shared" si="321"/>
        <v>0</v>
      </c>
      <c r="AG367">
        <f t="shared" si="322"/>
        <v>0</v>
      </c>
      <c r="AH367">
        <f t="shared" si="323"/>
        <v>0</v>
      </c>
      <c r="AI367">
        <f t="shared" si="324"/>
        <v>0</v>
      </c>
      <c r="AJ367">
        <f t="shared" si="325"/>
        <v>0</v>
      </c>
      <c r="AK367">
        <v>6920.41</v>
      </c>
      <c r="AL367">
        <v>6920.41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95</v>
      </c>
      <c r="AU367">
        <v>65</v>
      </c>
      <c r="AV367">
        <v>1</v>
      </c>
      <c r="AW367">
        <v>1</v>
      </c>
      <c r="AZ367">
        <v>6.53</v>
      </c>
      <c r="BA367">
        <v>1</v>
      </c>
      <c r="BB367">
        <v>1</v>
      </c>
      <c r="BC367">
        <v>6.53</v>
      </c>
      <c r="BD367" t="s">
        <v>3</v>
      </c>
      <c r="BE367" t="s">
        <v>3</v>
      </c>
      <c r="BF367" t="s">
        <v>3</v>
      </c>
      <c r="BG367" t="s">
        <v>3</v>
      </c>
      <c r="BH367">
        <v>3</v>
      </c>
      <c r="BI367">
        <v>2</v>
      </c>
      <c r="BJ367" t="s">
        <v>669</v>
      </c>
      <c r="BM367">
        <v>108001</v>
      </c>
      <c r="BN367">
        <v>0</v>
      </c>
      <c r="BO367" t="s">
        <v>3</v>
      </c>
      <c r="BP367">
        <v>0</v>
      </c>
      <c r="BQ367">
        <v>3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3</v>
      </c>
      <c r="BZ367">
        <v>95</v>
      </c>
      <c r="CA367">
        <v>65</v>
      </c>
      <c r="CF367">
        <v>0</v>
      </c>
      <c r="CG367">
        <v>0</v>
      </c>
      <c r="CM367">
        <v>0</v>
      </c>
      <c r="CN367" t="s">
        <v>3</v>
      </c>
      <c r="CO367">
        <v>0</v>
      </c>
      <c r="CP367">
        <f t="shared" si="326"/>
        <v>4157.51</v>
      </c>
      <c r="CQ367">
        <f t="shared" si="327"/>
        <v>45190.277300000002</v>
      </c>
      <c r="CR367">
        <f t="shared" si="328"/>
        <v>0</v>
      </c>
      <c r="CS367">
        <f t="shared" si="329"/>
        <v>0</v>
      </c>
      <c r="CT367">
        <f t="shared" si="330"/>
        <v>0</v>
      </c>
      <c r="CU367">
        <f t="shared" si="331"/>
        <v>0</v>
      </c>
      <c r="CV367">
        <f t="shared" si="332"/>
        <v>0</v>
      </c>
      <c r="CW367">
        <f t="shared" si="333"/>
        <v>0</v>
      </c>
      <c r="CX367">
        <f t="shared" si="334"/>
        <v>0</v>
      </c>
      <c r="CY367">
        <f t="shared" si="335"/>
        <v>0</v>
      </c>
      <c r="CZ367">
        <f t="shared" si="336"/>
        <v>0</v>
      </c>
      <c r="DC367" t="s">
        <v>3</v>
      </c>
      <c r="DD367" t="s">
        <v>3</v>
      </c>
      <c r="DE367" t="s">
        <v>3</v>
      </c>
      <c r="DF367" t="s">
        <v>3</v>
      </c>
      <c r="DG367" t="s">
        <v>3</v>
      </c>
      <c r="DH367" t="s">
        <v>3</v>
      </c>
      <c r="DI367" t="s">
        <v>3</v>
      </c>
      <c r="DJ367" t="s">
        <v>3</v>
      </c>
      <c r="DK367" t="s">
        <v>3</v>
      </c>
      <c r="DL367" t="s">
        <v>3</v>
      </c>
      <c r="DM367" t="s">
        <v>3</v>
      </c>
      <c r="DN367">
        <v>0</v>
      </c>
      <c r="DO367">
        <v>0</v>
      </c>
      <c r="DP367">
        <v>1</v>
      </c>
      <c r="DQ367">
        <v>1</v>
      </c>
      <c r="DU367">
        <v>1013</v>
      </c>
      <c r="DV367" t="s">
        <v>659</v>
      </c>
      <c r="DW367" t="s">
        <v>661</v>
      </c>
      <c r="DX367">
        <v>1</v>
      </c>
      <c r="EE367">
        <v>39174386</v>
      </c>
      <c r="EF367">
        <v>3</v>
      </c>
      <c r="EG367" t="s">
        <v>582</v>
      </c>
      <c r="EH367">
        <v>0</v>
      </c>
      <c r="EI367" t="s">
        <v>3</v>
      </c>
      <c r="EJ367">
        <v>2</v>
      </c>
      <c r="EK367">
        <v>108001</v>
      </c>
      <c r="EL367" t="s">
        <v>583</v>
      </c>
      <c r="EM367" t="s">
        <v>584</v>
      </c>
      <c r="EO367" t="s">
        <v>3</v>
      </c>
      <c r="EQ367">
        <v>0</v>
      </c>
      <c r="ER367">
        <v>6920.41</v>
      </c>
      <c r="ES367">
        <v>6920.41</v>
      </c>
      <c r="ET367">
        <v>0</v>
      </c>
      <c r="EU367">
        <v>0</v>
      </c>
      <c r="EV367">
        <v>0</v>
      </c>
      <c r="EW367">
        <v>0</v>
      </c>
      <c r="EX367">
        <v>0</v>
      </c>
      <c r="FQ367">
        <v>0</v>
      </c>
      <c r="FR367">
        <f t="shared" si="337"/>
        <v>0</v>
      </c>
      <c r="FS367">
        <v>0</v>
      </c>
      <c r="FX367">
        <v>95</v>
      </c>
      <c r="FY367">
        <v>65</v>
      </c>
      <c r="GA367" t="s">
        <v>3</v>
      </c>
      <c r="GD367">
        <v>0</v>
      </c>
      <c r="GF367">
        <v>559331636</v>
      </c>
      <c r="GG367">
        <v>1</v>
      </c>
      <c r="GH367">
        <v>1</v>
      </c>
      <c r="GI367">
        <v>4</v>
      </c>
      <c r="GJ367">
        <v>0</v>
      </c>
      <c r="GK367">
        <f>ROUND(R367*(R12)/100,2)</f>
        <v>0</v>
      </c>
      <c r="GL367">
        <f t="shared" si="338"/>
        <v>0</v>
      </c>
      <c r="GM367">
        <f t="shared" si="339"/>
        <v>4157.51</v>
      </c>
      <c r="GN367">
        <f t="shared" si="340"/>
        <v>0</v>
      </c>
      <c r="GO367">
        <f t="shared" si="341"/>
        <v>4157.51</v>
      </c>
      <c r="GP367">
        <f t="shared" si="342"/>
        <v>0</v>
      </c>
      <c r="GR367">
        <v>0</v>
      </c>
      <c r="GS367">
        <v>3</v>
      </c>
      <c r="GT367">
        <v>0</v>
      </c>
      <c r="GU367" t="s">
        <v>3</v>
      </c>
      <c r="GV367">
        <f t="shared" si="343"/>
        <v>0</v>
      </c>
      <c r="GW367">
        <v>1</v>
      </c>
      <c r="GX367">
        <f t="shared" si="344"/>
        <v>0</v>
      </c>
      <c r="HA367">
        <v>0</v>
      </c>
      <c r="HB367">
        <v>0</v>
      </c>
      <c r="IK367">
        <v>0</v>
      </c>
    </row>
    <row r="368" spans="1:245" x14ac:dyDescent="0.2">
      <c r="A368">
        <v>17</v>
      </c>
      <c r="B368">
        <v>1</v>
      </c>
      <c r="C368">
        <f>ROW(SmtRes!A569)</f>
        <v>569</v>
      </c>
      <c r="D368">
        <f>ROW(EtalonRes!A586)</f>
        <v>586</v>
      </c>
      <c r="E368" t="s">
        <v>697</v>
      </c>
      <c r="F368" t="s">
        <v>698</v>
      </c>
      <c r="G368" t="s">
        <v>699</v>
      </c>
      <c r="H368" t="s">
        <v>329</v>
      </c>
      <c r="I368">
        <v>0.04</v>
      </c>
      <c r="J368">
        <v>0</v>
      </c>
      <c r="O368">
        <f t="shared" si="306"/>
        <v>110.74</v>
      </c>
      <c r="P368">
        <f t="shared" si="307"/>
        <v>27.64</v>
      </c>
      <c r="Q368">
        <f t="shared" si="308"/>
        <v>1.22</v>
      </c>
      <c r="R368">
        <f t="shared" si="309"/>
        <v>0.17</v>
      </c>
      <c r="S368">
        <f t="shared" si="310"/>
        <v>81.88</v>
      </c>
      <c r="T368">
        <f t="shared" si="311"/>
        <v>0</v>
      </c>
      <c r="U368">
        <f t="shared" si="312"/>
        <v>1.264</v>
      </c>
      <c r="V368">
        <f t="shared" si="313"/>
        <v>2E-3</v>
      </c>
      <c r="W368">
        <f t="shared" si="314"/>
        <v>0</v>
      </c>
      <c r="X368">
        <f t="shared" si="315"/>
        <v>77.95</v>
      </c>
      <c r="Y368">
        <f t="shared" si="316"/>
        <v>53.33</v>
      </c>
      <c r="AA368">
        <v>39083528</v>
      </c>
      <c r="AB368">
        <f t="shared" si="317"/>
        <v>423.97</v>
      </c>
      <c r="AC368">
        <f t="shared" si="318"/>
        <v>105.83</v>
      </c>
      <c r="AD368">
        <f t="shared" si="319"/>
        <v>4.67</v>
      </c>
      <c r="AE368">
        <f t="shared" si="320"/>
        <v>0.64</v>
      </c>
      <c r="AF368">
        <f t="shared" si="321"/>
        <v>313.47000000000003</v>
      </c>
      <c r="AG368">
        <f t="shared" si="322"/>
        <v>0</v>
      </c>
      <c r="AH368">
        <f t="shared" si="323"/>
        <v>31.6</v>
      </c>
      <c r="AI368">
        <f t="shared" si="324"/>
        <v>0.05</v>
      </c>
      <c r="AJ368">
        <f t="shared" si="325"/>
        <v>0</v>
      </c>
      <c r="AK368">
        <v>423.97</v>
      </c>
      <c r="AL368">
        <v>105.83</v>
      </c>
      <c r="AM368">
        <v>4.67</v>
      </c>
      <c r="AN368">
        <v>0.64</v>
      </c>
      <c r="AO368">
        <v>313.47000000000003</v>
      </c>
      <c r="AP368">
        <v>0</v>
      </c>
      <c r="AQ368">
        <v>31.6</v>
      </c>
      <c r="AR368">
        <v>0.05</v>
      </c>
      <c r="AS368">
        <v>0</v>
      </c>
      <c r="AT368">
        <v>95</v>
      </c>
      <c r="AU368">
        <v>65</v>
      </c>
      <c r="AV368">
        <v>1</v>
      </c>
      <c r="AW368">
        <v>1</v>
      </c>
      <c r="AZ368">
        <v>6.53</v>
      </c>
      <c r="BA368">
        <v>6.53</v>
      </c>
      <c r="BB368">
        <v>6.53</v>
      </c>
      <c r="BC368">
        <v>6.53</v>
      </c>
      <c r="BD368" t="s">
        <v>3</v>
      </c>
      <c r="BE368" t="s">
        <v>3</v>
      </c>
      <c r="BF368" t="s">
        <v>3</v>
      </c>
      <c r="BG368" t="s">
        <v>3</v>
      </c>
      <c r="BH368">
        <v>0</v>
      </c>
      <c r="BI368">
        <v>2</v>
      </c>
      <c r="BJ368" t="s">
        <v>700</v>
      </c>
      <c r="BM368">
        <v>108001</v>
      </c>
      <c r="BN368">
        <v>0</v>
      </c>
      <c r="BO368" t="s">
        <v>3</v>
      </c>
      <c r="BP368">
        <v>0</v>
      </c>
      <c r="BQ368">
        <v>3</v>
      </c>
      <c r="BR368">
        <v>0</v>
      </c>
      <c r="BS368">
        <v>6.53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3</v>
      </c>
      <c r="BZ368">
        <v>95</v>
      </c>
      <c r="CA368">
        <v>65</v>
      </c>
      <c r="CF368">
        <v>0</v>
      </c>
      <c r="CG368">
        <v>0</v>
      </c>
      <c r="CM368">
        <v>0</v>
      </c>
      <c r="CN368" t="s">
        <v>3</v>
      </c>
      <c r="CO368">
        <v>0</v>
      </c>
      <c r="CP368">
        <f t="shared" si="326"/>
        <v>110.74</v>
      </c>
      <c r="CQ368">
        <f t="shared" si="327"/>
        <v>691.06989999999996</v>
      </c>
      <c r="CR368">
        <f t="shared" si="328"/>
        <v>30.495100000000001</v>
      </c>
      <c r="CS368">
        <f t="shared" si="329"/>
        <v>4.1791999999999998</v>
      </c>
      <c r="CT368">
        <f t="shared" si="330"/>
        <v>2046.9591000000003</v>
      </c>
      <c r="CU368">
        <f t="shared" si="331"/>
        <v>0</v>
      </c>
      <c r="CV368">
        <f t="shared" si="332"/>
        <v>31.6</v>
      </c>
      <c r="CW368">
        <f t="shared" si="333"/>
        <v>0.05</v>
      </c>
      <c r="CX368">
        <f t="shared" si="334"/>
        <v>0</v>
      </c>
      <c r="CY368">
        <f t="shared" si="335"/>
        <v>77.947500000000005</v>
      </c>
      <c r="CZ368">
        <f t="shared" si="336"/>
        <v>53.332500000000003</v>
      </c>
      <c r="DC368" t="s">
        <v>3</v>
      </c>
      <c r="DD368" t="s">
        <v>3</v>
      </c>
      <c r="DE368" t="s">
        <v>3</v>
      </c>
      <c r="DF368" t="s">
        <v>3</v>
      </c>
      <c r="DG368" t="s">
        <v>3</v>
      </c>
      <c r="DH368" t="s">
        <v>3</v>
      </c>
      <c r="DI368" t="s">
        <v>3</v>
      </c>
      <c r="DJ368" t="s">
        <v>3</v>
      </c>
      <c r="DK368" t="s">
        <v>3</v>
      </c>
      <c r="DL368" t="s">
        <v>3</v>
      </c>
      <c r="DM368" t="s">
        <v>3</v>
      </c>
      <c r="DN368">
        <v>0</v>
      </c>
      <c r="DO368">
        <v>0</v>
      </c>
      <c r="DP368">
        <v>1</v>
      </c>
      <c r="DQ368">
        <v>1</v>
      </c>
      <c r="DU368">
        <v>1013</v>
      </c>
      <c r="DV368" t="s">
        <v>329</v>
      </c>
      <c r="DW368" t="s">
        <v>329</v>
      </c>
      <c r="DX368">
        <v>1</v>
      </c>
      <c r="EE368">
        <v>39174386</v>
      </c>
      <c r="EF368">
        <v>3</v>
      </c>
      <c r="EG368" t="s">
        <v>582</v>
      </c>
      <c r="EH368">
        <v>0</v>
      </c>
      <c r="EI368" t="s">
        <v>3</v>
      </c>
      <c r="EJ368">
        <v>2</v>
      </c>
      <c r="EK368">
        <v>108001</v>
      </c>
      <c r="EL368" t="s">
        <v>583</v>
      </c>
      <c r="EM368" t="s">
        <v>584</v>
      </c>
      <c r="EO368" t="s">
        <v>3</v>
      </c>
      <c r="EQ368">
        <v>0</v>
      </c>
      <c r="ER368">
        <v>423.97</v>
      </c>
      <c r="ES368">
        <v>105.83</v>
      </c>
      <c r="ET368">
        <v>4.67</v>
      </c>
      <c r="EU368">
        <v>0.64</v>
      </c>
      <c r="EV368">
        <v>313.47000000000003</v>
      </c>
      <c r="EW368">
        <v>31.6</v>
      </c>
      <c r="EX368">
        <v>0.05</v>
      </c>
      <c r="EY368">
        <v>0</v>
      </c>
      <c r="FQ368">
        <v>0</v>
      </c>
      <c r="FR368">
        <f t="shared" si="337"/>
        <v>0</v>
      </c>
      <c r="FS368">
        <v>0</v>
      </c>
      <c r="FX368">
        <v>95</v>
      </c>
      <c r="FY368">
        <v>65</v>
      </c>
      <c r="GA368" t="s">
        <v>3</v>
      </c>
      <c r="GD368">
        <v>0</v>
      </c>
      <c r="GF368">
        <v>-1285003253</v>
      </c>
      <c r="GG368">
        <v>1</v>
      </c>
      <c r="GH368">
        <v>1</v>
      </c>
      <c r="GI368">
        <v>4</v>
      </c>
      <c r="GJ368">
        <v>0</v>
      </c>
      <c r="GK368">
        <f>ROUND(R368*(R12)/100,2)</f>
        <v>0</v>
      </c>
      <c r="GL368">
        <f t="shared" si="338"/>
        <v>0</v>
      </c>
      <c r="GM368">
        <f t="shared" si="339"/>
        <v>242.02</v>
      </c>
      <c r="GN368">
        <f t="shared" si="340"/>
        <v>0</v>
      </c>
      <c r="GO368">
        <f t="shared" si="341"/>
        <v>242.02</v>
      </c>
      <c r="GP368">
        <f t="shared" si="342"/>
        <v>0</v>
      </c>
      <c r="GR368">
        <v>0</v>
      </c>
      <c r="GS368">
        <v>3</v>
      </c>
      <c r="GT368">
        <v>0</v>
      </c>
      <c r="GU368" t="s">
        <v>3</v>
      </c>
      <c r="GV368">
        <f t="shared" si="343"/>
        <v>0</v>
      </c>
      <c r="GW368">
        <v>1</v>
      </c>
      <c r="GX368">
        <f t="shared" si="344"/>
        <v>0</v>
      </c>
      <c r="HA368">
        <v>0</v>
      </c>
      <c r="HB368">
        <v>0</v>
      </c>
      <c r="IK368">
        <v>0</v>
      </c>
    </row>
    <row r="369" spans="1:245" x14ac:dyDescent="0.2">
      <c r="A369">
        <v>18</v>
      </c>
      <c r="B369">
        <v>1</v>
      </c>
      <c r="C369">
        <v>568</v>
      </c>
      <c r="E369" t="s">
        <v>701</v>
      </c>
      <c r="F369" t="s">
        <v>702</v>
      </c>
      <c r="G369" t="s">
        <v>703</v>
      </c>
      <c r="H369" t="s">
        <v>342</v>
      </c>
      <c r="I369">
        <f>I368*J369</f>
        <v>0.4</v>
      </c>
      <c r="J369">
        <v>10</v>
      </c>
      <c r="O369">
        <f t="shared" si="306"/>
        <v>116.76</v>
      </c>
      <c r="P369">
        <f t="shared" si="307"/>
        <v>116.76</v>
      </c>
      <c r="Q369">
        <f t="shared" si="308"/>
        <v>0</v>
      </c>
      <c r="R369">
        <f t="shared" si="309"/>
        <v>0</v>
      </c>
      <c r="S369">
        <f t="shared" si="310"/>
        <v>0</v>
      </c>
      <c r="T369">
        <f t="shared" si="311"/>
        <v>0</v>
      </c>
      <c r="U369">
        <f t="shared" si="312"/>
        <v>0</v>
      </c>
      <c r="V369">
        <f t="shared" si="313"/>
        <v>0</v>
      </c>
      <c r="W369">
        <f t="shared" si="314"/>
        <v>0</v>
      </c>
      <c r="X369">
        <f t="shared" si="315"/>
        <v>0</v>
      </c>
      <c r="Y369">
        <f t="shared" si="316"/>
        <v>0</v>
      </c>
      <c r="AA369">
        <v>39083528</v>
      </c>
      <c r="AB369">
        <f t="shared" si="317"/>
        <v>44.7</v>
      </c>
      <c r="AC369">
        <f t="shared" si="318"/>
        <v>44.7</v>
      </c>
      <c r="AD369">
        <f t="shared" si="319"/>
        <v>0</v>
      </c>
      <c r="AE369">
        <f t="shared" si="320"/>
        <v>0</v>
      </c>
      <c r="AF369">
        <f t="shared" si="321"/>
        <v>0</v>
      </c>
      <c r="AG369">
        <f t="shared" si="322"/>
        <v>0</v>
      </c>
      <c r="AH369">
        <f t="shared" si="323"/>
        <v>0</v>
      </c>
      <c r="AI369">
        <f t="shared" si="324"/>
        <v>0</v>
      </c>
      <c r="AJ369">
        <f t="shared" si="325"/>
        <v>0</v>
      </c>
      <c r="AK369">
        <v>44.7</v>
      </c>
      <c r="AL369">
        <v>44.7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95</v>
      </c>
      <c r="AU369">
        <v>65</v>
      </c>
      <c r="AV369">
        <v>1</v>
      </c>
      <c r="AW369">
        <v>1</v>
      </c>
      <c r="AZ369">
        <v>6.53</v>
      </c>
      <c r="BA369">
        <v>1</v>
      </c>
      <c r="BB369">
        <v>1</v>
      </c>
      <c r="BC369">
        <v>6.53</v>
      </c>
      <c r="BD369" t="s">
        <v>3</v>
      </c>
      <c r="BE369" t="s">
        <v>3</v>
      </c>
      <c r="BF369" t="s">
        <v>3</v>
      </c>
      <c r="BG369" t="s">
        <v>3</v>
      </c>
      <c r="BH369">
        <v>3</v>
      </c>
      <c r="BI369">
        <v>2</v>
      </c>
      <c r="BJ369" t="s">
        <v>704</v>
      </c>
      <c r="BM369">
        <v>108001</v>
      </c>
      <c r="BN369">
        <v>0</v>
      </c>
      <c r="BO369" t="s">
        <v>3</v>
      </c>
      <c r="BP369">
        <v>0</v>
      </c>
      <c r="BQ369">
        <v>3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3</v>
      </c>
      <c r="BZ369">
        <v>95</v>
      </c>
      <c r="CA369">
        <v>65</v>
      </c>
      <c r="CF369">
        <v>0</v>
      </c>
      <c r="CG369">
        <v>0</v>
      </c>
      <c r="CM369">
        <v>0</v>
      </c>
      <c r="CN369" t="s">
        <v>3</v>
      </c>
      <c r="CO369">
        <v>0</v>
      </c>
      <c r="CP369">
        <f t="shared" si="326"/>
        <v>116.76</v>
      </c>
      <c r="CQ369">
        <f t="shared" si="327"/>
        <v>291.89100000000002</v>
      </c>
      <c r="CR369">
        <f t="shared" si="328"/>
        <v>0</v>
      </c>
      <c r="CS369">
        <f t="shared" si="329"/>
        <v>0</v>
      </c>
      <c r="CT369">
        <f t="shared" si="330"/>
        <v>0</v>
      </c>
      <c r="CU369">
        <f t="shared" si="331"/>
        <v>0</v>
      </c>
      <c r="CV369">
        <f t="shared" si="332"/>
        <v>0</v>
      </c>
      <c r="CW369">
        <f t="shared" si="333"/>
        <v>0</v>
      </c>
      <c r="CX369">
        <f t="shared" si="334"/>
        <v>0</v>
      </c>
      <c r="CY369">
        <f t="shared" si="335"/>
        <v>0</v>
      </c>
      <c r="CZ369">
        <f t="shared" si="336"/>
        <v>0</v>
      </c>
      <c r="DC369" t="s">
        <v>3</v>
      </c>
      <c r="DD369" t="s">
        <v>3</v>
      </c>
      <c r="DE369" t="s">
        <v>3</v>
      </c>
      <c r="DF369" t="s">
        <v>3</v>
      </c>
      <c r="DG369" t="s">
        <v>3</v>
      </c>
      <c r="DH369" t="s">
        <v>3</v>
      </c>
      <c r="DI369" t="s">
        <v>3</v>
      </c>
      <c r="DJ369" t="s">
        <v>3</v>
      </c>
      <c r="DK369" t="s">
        <v>3</v>
      </c>
      <c r="DL369" t="s">
        <v>3</v>
      </c>
      <c r="DM369" t="s">
        <v>3</v>
      </c>
      <c r="DN369">
        <v>0</v>
      </c>
      <c r="DO369">
        <v>0</v>
      </c>
      <c r="DP369">
        <v>1</v>
      </c>
      <c r="DQ369">
        <v>1</v>
      </c>
      <c r="DU369">
        <v>1010</v>
      </c>
      <c r="DV369" t="s">
        <v>342</v>
      </c>
      <c r="DW369" t="s">
        <v>342</v>
      </c>
      <c r="DX369">
        <v>10</v>
      </c>
      <c r="EE369">
        <v>39174386</v>
      </c>
      <c r="EF369">
        <v>3</v>
      </c>
      <c r="EG369" t="s">
        <v>582</v>
      </c>
      <c r="EH369">
        <v>0</v>
      </c>
      <c r="EI369" t="s">
        <v>3</v>
      </c>
      <c r="EJ369">
        <v>2</v>
      </c>
      <c r="EK369">
        <v>108001</v>
      </c>
      <c r="EL369" t="s">
        <v>583</v>
      </c>
      <c r="EM369" t="s">
        <v>584</v>
      </c>
      <c r="EO369" t="s">
        <v>3</v>
      </c>
      <c r="EQ369">
        <v>0</v>
      </c>
      <c r="ER369">
        <v>44.7</v>
      </c>
      <c r="ES369">
        <v>44.7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337"/>
        <v>0</v>
      </c>
      <c r="FS369">
        <v>0</v>
      </c>
      <c r="FX369">
        <v>95</v>
      </c>
      <c r="FY369">
        <v>65</v>
      </c>
      <c r="GA369" t="s">
        <v>3</v>
      </c>
      <c r="GD369">
        <v>0</v>
      </c>
      <c r="GF369">
        <v>1855036984</v>
      </c>
      <c r="GG369">
        <v>1</v>
      </c>
      <c r="GH369">
        <v>1</v>
      </c>
      <c r="GI369">
        <v>4</v>
      </c>
      <c r="GJ369">
        <v>0</v>
      </c>
      <c r="GK369">
        <f>ROUND(R369*(R12)/100,2)</f>
        <v>0</v>
      </c>
      <c r="GL369">
        <f t="shared" si="338"/>
        <v>0</v>
      </c>
      <c r="GM369">
        <f t="shared" si="339"/>
        <v>116.76</v>
      </c>
      <c r="GN369">
        <f t="shared" si="340"/>
        <v>0</v>
      </c>
      <c r="GO369">
        <f t="shared" si="341"/>
        <v>116.76</v>
      </c>
      <c r="GP369">
        <f t="shared" si="342"/>
        <v>0</v>
      </c>
      <c r="GR369">
        <v>0</v>
      </c>
      <c r="GS369">
        <v>3</v>
      </c>
      <c r="GT369">
        <v>0</v>
      </c>
      <c r="GU369" t="s">
        <v>3</v>
      </c>
      <c r="GV369">
        <f t="shared" si="343"/>
        <v>0</v>
      </c>
      <c r="GW369">
        <v>1</v>
      </c>
      <c r="GX369">
        <f t="shared" si="344"/>
        <v>0</v>
      </c>
      <c r="HA369">
        <v>0</v>
      </c>
      <c r="HB369">
        <v>0</v>
      </c>
      <c r="IK369">
        <v>0</v>
      </c>
    </row>
    <row r="370" spans="1:245" x14ac:dyDescent="0.2">
      <c r="A370">
        <v>17</v>
      </c>
      <c r="B370">
        <v>1</v>
      </c>
      <c r="C370">
        <f>ROW(SmtRes!A580)</f>
        <v>580</v>
      </c>
      <c r="D370">
        <f>ROW(EtalonRes!A596)</f>
        <v>596</v>
      </c>
      <c r="E370" t="s">
        <v>705</v>
      </c>
      <c r="F370" t="s">
        <v>706</v>
      </c>
      <c r="G370" t="s">
        <v>707</v>
      </c>
      <c r="H370" t="s">
        <v>329</v>
      </c>
      <c r="I370">
        <v>0.02</v>
      </c>
      <c r="J370">
        <v>0</v>
      </c>
      <c r="O370">
        <f t="shared" si="306"/>
        <v>100.61</v>
      </c>
      <c r="P370">
        <f t="shared" si="307"/>
        <v>16.739999999999998</v>
      </c>
      <c r="Q370">
        <f t="shared" si="308"/>
        <v>5</v>
      </c>
      <c r="R370">
        <f t="shared" si="309"/>
        <v>0.26</v>
      </c>
      <c r="S370">
        <f t="shared" si="310"/>
        <v>78.87</v>
      </c>
      <c r="T370">
        <f t="shared" si="311"/>
        <v>0</v>
      </c>
      <c r="U370">
        <f t="shared" si="312"/>
        <v>1.2176</v>
      </c>
      <c r="V370">
        <f t="shared" si="313"/>
        <v>3.2000000000000002E-3</v>
      </c>
      <c r="W370">
        <f t="shared" si="314"/>
        <v>0</v>
      </c>
      <c r="X370">
        <f t="shared" si="315"/>
        <v>75.17</v>
      </c>
      <c r="Y370">
        <f t="shared" si="316"/>
        <v>51.43</v>
      </c>
      <c r="AA370">
        <v>39083528</v>
      </c>
      <c r="AB370">
        <f t="shared" si="317"/>
        <v>770.35</v>
      </c>
      <c r="AC370">
        <f t="shared" si="318"/>
        <v>128.13999999999999</v>
      </c>
      <c r="AD370">
        <f t="shared" si="319"/>
        <v>38.28</v>
      </c>
      <c r="AE370">
        <f t="shared" si="320"/>
        <v>2.0099999999999998</v>
      </c>
      <c r="AF370">
        <f t="shared" si="321"/>
        <v>603.92999999999995</v>
      </c>
      <c r="AG370">
        <f t="shared" si="322"/>
        <v>0</v>
      </c>
      <c r="AH370">
        <f t="shared" si="323"/>
        <v>60.88</v>
      </c>
      <c r="AI370">
        <f t="shared" si="324"/>
        <v>0.16</v>
      </c>
      <c r="AJ370">
        <f t="shared" si="325"/>
        <v>0</v>
      </c>
      <c r="AK370">
        <v>770.35</v>
      </c>
      <c r="AL370">
        <v>128.13999999999999</v>
      </c>
      <c r="AM370">
        <v>38.28</v>
      </c>
      <c r="AN370">
        <v>2.0099999999999998</v>
      </c>
      <c r="AO370">
        <v>603.92999999999995</v>
      </c>
      <c r="AP370">
        <v>0</v>
      </c>
      <c r="AQ370">
        <v>60.88</v>
      </c>
      <c r="AR370">
        <v>0.16</v>
      </c>
      <c r="AS370">
        <v>0</v>
      </c>
      <c r="AT370">
        <v>95</v>
      </c>
      <c r="AU370">
        <v>65</v>
      </c>
      <c r="AV370">
        <v>1</v>
      </c>
      <c r="AW370">
        <v>1</v>
      </c>
      <c r="AZ370">
        <v>6.53</v>
      </c>
      <c r="BA370">
        <v>6.53</v>
      </c>
      <c r="BB370">
        <v>6.53</v>
      </c>
      <c r="BC370">
        <v>6.53</v>
      </c>
      <c r="BD370" t="s">
        <v>3</v>
      </c>
      <c r="BE370" t="s">
        <v>3</v>
      </c>
      <c r="BF370" t="s">
        <v>3</v>
      </c>
      <c r="BG370" t="s">
        <v>3</v>
      </c>
      <c r="BH370">
        <v>0</v>
      </c>
      <c r="BI370">
        <v>2</v>
      </c>
      <c r="BJ370" t="s">
        <v>708</v>
      </c>
      <c r="BM370">
        <v>108001</v>
      </c>
      <c r="BN370">
        <v>0</v>
      </c>
      <c r="BO370" t="s">
        <v>3</v>
      </c>
      <c r="BP370">
        <v>0</v>
      </c>
      <c r="BQ370">
        <v>3</v>
      </c>
      <c r="BR370">
        <v>0</v>
      </c>
      <c r="BS370">
        <v>6.53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95</v>
      </c>
      <c r="CA370">
        <v>65</v>
      </c>
      <c r="CF370">
        <v>0</v>
      </c>
      <c r="CG370">
        <v>0</v>
      </c>
      <c r="CM370">
        <v>0</v>
      </c>
      <c r="CN370" t="s">
        <v>3</v>
      </c>
      <c r="CO370">
        <v>0</v>
      </c>
      <c r="CP370">
        <f t="shared" si="326"/>
        <v>100.61</v>
      </c>
      <c r="CQ370">
        <f t="shared" si="327"/>
        <v>836.75419999999997</v>
      </c>
      <c r="CR370">
        <f t="shared" si="328"/>
        <v>249.96840000000003</v>
      </c>
      <c r="CS370">
        <f t="shared" si="329"/>
        <v>13.125299999999999</v>
      </c>
      <c r="CT370">
        <f t="shared" si="330"/>
        <v>3943.6628999999998</v>
      </c>
      <c r="CU370">
        <f t="shared" si="331"/>
        <v>0</v>
      </c>
      <c r="CV370">
        <f t="shared" si="332"/>
        <v>60.88</v>
      </c>
      <c r="CW370">
        <f t="shared" si="333"/>
        <v>0.16</v>
      </c>
      <c r="CX370">
        <f t="shared" si="334"/>
        <v>0</v>
      </c>
      <c r="CY370">
        <f t="shared" si="335"/>
        <v>75.173500000000018</v>
      </c>
      <c r="CZ370">
        <f t="shared" si="336"/>
        <v>51.434500000000007</v>
      </c>
      <c r="DC370" t="s">
        <v>3</v>
      </c>
      <c r="DD370" t="s">
        <v>3</v>
      </c>
      <c r="DE370" t="s">
        <v>3</v>
      </c>
      <c r="DF370" t="s">
        <v>3</v>
      </c>
      <c r="DG370" t="s">
        <v>3</v>
      </c>
      <c r="DH370" t="s">
        <v>3</v>
      </c>
      <c r="DI370" t="s">
        <v>3</v>
      </c>
      <c r="DJ370" t="s">
        <v>3</v>
      </c>
      <c r="DK370" t="s">
        <v>3</v>
      </c>
      <c r="DL370" t="s">
        <v>3</v>
      </c>
      <c r="DM370" t="s">
        <v>3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329</v>
      </c>
      <c r="DW370" t="s">
        <v>329</v>
      </c>
      <c r="DX370">
        <v>1</v>
      </c>
      <c r="EE370">
        <v>39174386</v>
      </c>
      <c r="EF370">
        <v>3</v>
      </c>
      <c r="EG370" t="s">
        <v>582</v>
      </c>
      <c r="EH370">
        <v>0</v>
      </c>
      <c r="EI370" t="s">
        <v>3</v>
      </c>
      <c r="EJ370">
        <v>2</v>
      </c>
      <c r="EK370">
        <v>108001</v>
      </c>
      <c r="EL370" t="s">
        <v>583</v>
      </c>
      <c r="EM370" t="s">
        <v>584</v>
      </c>
      <c r="EO370" t="s">
        <v>3</v>
      </c>
      <c r="EQ370">
        <v>0</v>
      </c>
      <c r="ER370">
        <v>770.35</v>
      </c>
      <c r="ES370">
        <v>128.13999999999999</v>
      </c>
      <c r="ET370">
        <v>38.28</v>
      </c>
      <c r="EU370">
        <v>2.0099999999999998</v>
      </c>
      <c r="EV370">
        <v>603.92999999999995</v>
      </c>
      <c r="EW370">
        <v>60.88</v>
      </c>
      <c r="EX370">
        <v>0.16</v>
      </c>
      <c r="EY370">
        <v>0</v>
      </c>
      <c r="FQ370">
        <v>0</v>
      </c>
      <c r="FR370">
        <f t="shared" si="337"/>
        <v>0</v>
      </c>
      <c r="FS370">
        <v>0</v>
      </c>
      <c r="FX370">
        <v>95</v>
      </c>
      <c r="FY370">
        <v>65</v>
      </c>
      <c r="GA370" t="s">
        <v>3</v>
      </c>
      <c r="GD370">
        <v>0</v>
      </c>
      <c r="GF370">
        <v>-2045207999</v>
      </c>
      <c r="GG370">
        <v>1</v>
      </c>
      <c r="GH370">
        <v>1</v>
      </c>
      <c r="GI370">
        <v>4</v>
      </c>
      <c r="GJ370">
        <v>0</v>
      </c>
      <c r="GK370">
        <f>ROUND(R370*(R12)/100,2)</f>
        <v>0</v>
      </c>
      <c r="GL370">
        <f t="shared" si="338"/>
        <v>0</v>
      </c>
      <c r="GM370">
        <f t="shared" si="339"/>
        <v>227.21</v>
      </c>
      <c r="GN370">
        <f t="shared" si="340"/>
        <v>0</v>
      </c>
      <c r="GO370">
        <f t="shared" si="341"/>
        <v>227.21</v>
      </c>
      <c r="GP370">
        <f t="shared" si="342"/>
        <v>0</v>
      </c>
      <c r="GR370">
        <v>0</v>
      </c>
      <c r="GS370">
        <v>3</v>
      </c>
      <c r="GT370">
        <v>0</v>
      </c>
      <c r="GU370" t="s">
        <v>3</v>
      </c>
      <c r="GV370">
        <f t="shared" si="343"/>
        <v>0</v>
      </c>
      <c r="GW370">
        <v>1</v>
      </c>
      <c r="GX370">
        <f t="shared" si="344"/>
        <v>0</v>
      </c>
      <c r="HA370">
        <v>0</v>
      </c>
      <c r="HB370">
        <v>0</v>
      </c>
      <c r="IK370">
        <v>0</v>
      </c>
    </row>
    <row r="371" spans="1:245" x14ac:dyDescent="0.2">
      <c r="A371">
        <v>18</v>
      </c>
      <c r="B371">
        <v>1</v>
      </c>
      <c r="C371">
        <v>579</v>
      </c>
      <c r="E371" t="s">
        <v>709</v>
      </c>
      <c r="F371" t="s">
        <v>710</v>
      </c>
      <c r="G371" t="s">
        <v>711</v>
      </c>
      <c r="H371" t="s">
        <v>370</v>
      </c>
      <c r="I371">
        <f>I370*J371</f>
        <v>0.02</v>
      </c>
      <c r="J371">
        <v>1</v>
      </c>
      <c r="O371">
        <f t="shared" si="306"/>
        <v>420.19</v>
      </c>
      <c r="P371">
        <f t="shared" si="307"/>
        <v>420.19</v>
      </c>
      <c r="Q371">
        <f t="shared" si="308"/>
        <v>0</v>
      </c>
      <c r="R371">
        <f t="shared" si="309"/>
        <v>0</v>
      </c>
      <c r="S371">
        <f t="shared" si="310"/>
        <v>0</v>
      </c>
      <c r="T371">
        <f t="shared" si="311"/>
        <v>0</v>
      </c>
      <c r="U371">
        <f t="shared" si="312"/>
        <v>0</v>
      </c>
      <c r="V371">
        <f t="shared" si="313"/>
        <v>0</v>
      </c>
      <c r="W371">
        <f t="shared" si="314"/>
        <v>0</v>
      </c>
      <c r="X371">
        <f t="shared" si="315"/>
        <v>0</v>
      </c>
      <c r="Y371">
        <f t="shared" si="316"/>
        <v>0</v>
      </c>
      <c r="AA371">
        <v>39083528</v>
      </c>
      <c r="AB371">
        <f t="shared" si="317"/>
        <v>3217.41</v>
      </c>
      <c r="AC371">
        <f t="shared" si="318"/>
        <v>3217.41</v>
      </c>
      <c r="AD371">
        <f t="shared" si="319"/>
        <v>0</v>
      </c>
      <c r="AE371">
        <f t="shared" si="320"/>
        <v>0</v>
      </c>
      <c r="AF371">
        <f t="shared" si="321"/>
        <v>0</v>
      </c>
      <c r="AG371">
        <f t="shared" si="322"/>
        <v>0</v>
      </c>
      <c r="AH371">
        <f t="shared" si="323"/>
        <v>0</v>
      </c>
      <c r="AI371">
        <f t="shared" si="324"/>
        <v>0</v>
      </c>
      <c r="AJ371">
        <f t="shared" si="325"/>
        <v>0</v>
      </c>
      <c r="AK371">
        <v>3217.41</v>
      </c>
      <c r="AL371">
        <v>3217.41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95</v>
      </c>
      <c r="AU371">
        <v>65</v>
      </c>
      <c r="AV371">
        <v>1</v>
      </c>
      <c r="AW371">
        <v>1</v>
      </c>
      <c r="AZ371">
        <v>6.53</v>
      </c>
      <c r="BA371">
        <v>1</v>
      </c>
      <c r="BB371">
        <v>1</v>
      </c>
      <c r="BC371">
        <v>6.53</v>
      </c>
      <c r="BD371" t="s">
        <v>3</v>
      </c>
      <c r="BE371" t="s">
        <v>3</v>
      </c>
      <c r="BF371" t="s">
        <v>3</v>
      </c>
      <c r="BG371" t="s">
        <v>3</v>
      </c>
      <c r="BH371">
        <v>3</v>
      </c>
      <c r="BI371">
        <v>2</v>
      </c>
      <c r="BJ371" t="s">
        <v>712</v>
      </c>
      <c r="BM371">
        <v>108001</v>
      </c>
      <c r="BN371">
        <v>0</v>
      </c>
      <c r="BO371" t="s">
        <v>3</v>
      </c>
      <c r="BP371">
        <v>0</v>
      </c>
      <c r="BQ371">
        <v>3</v>
      </c>
      <c r="BR371">
        <v>0</v>
      </c>
      <c r="BS371">
        <v>1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3</v>
      </c>
      <c r="BZ371">
        <v>95</v>
      </c>
      <c r="CA371">
        <v>65</v>
      </c>
      <c r="CF371">
        <v>0</v>
      </c>
      <c r="CG371">
        <v>0</v>
      </c>
      <c r="CM371">
        <v>0</v>
      </c>
      <c r="CN371" t="s">
        <v>3</v>
      </c>
      <c r="CO371">
        <v>0</v>
      </c>
      <c r="CP371">
        <f t="shared" si="326"/>
        <v>420.19</v>
      </c>
      <c r="CQ371">
        <f t="shared" si="327"/>
        <v>21009.687300000001</v>
      </c>
      <c r="CR371">
        <f t="shared" si="328"/>
        <v>0</v>
      </c>
      <c r="CS371">
        <f t="shared" si="329"/>
        <v>0</v>
      </c>
      <c r="CT371">
        <f t="shared" si="330"/>
        <v>0</v>
      </c>
      <c r="CU371">
        <f t="shared" si="331"/>
        <v>0</v>
      </c>
      <c r="CV371">
        <f t="shared" si="332"/>
        <v>0</v>
      </c>
      <c r="CW371">
        <f t="shared" si="333"/>
        <v>0</v>
      </c>
      <c r="CX371">
        <f t="shared" si="334"/>
        <v>0</v>
      </c>
      <c r="CY371">
        <f t="shared" si="335"/>
        <v>0</v>
      </c>
      <c r="CZ371">
        <f t="shared" si="336"/>
        <v>0</v>
      </c>
      <c r="DC371" t="s">
        <v>3</v>
      </c>
      <c r="DD371" t="s">
        <v>3</v>
      </c>
      <c r="DE371" t="s">
        <v>3</v>
      </c>
      <c r="DF371" t="s">
        <v>3</v>
      </c>
      <c r="DG371" t="s">
        <v>3</v>
      </c>
      <c r="DH371" t="s">
        <v>3</v>
      </c>
      <c r="DI371" t="s">
        <v>3</v>
      </c>
      <c r="DJ371" t="s">
        <v>3</v>
      </c>
      <c r="DK371" t="s">
        <v>3</v>
      </c>
      <c r="DL371" t="s">
        <v>3</v>
      </c>
      <c r="DM371" t="s">
        <v>3</v>
      </c>
      <c r="DN371">
        <v>0</v>
      </c>
      <c r="DO371">
        <v>0</v>
      </c>
      <c r="DP371">
        <v>1</v>
      </c>
      <c r="DQ371">
        <v>1</v>
      </c>
      <c r="DU371">
        <v>1010</v>
      </c>
      <c r="DV371" t="s">
        <v>370</v>
      </c>
      <c r="DW371" t="s">
        <v>370</v>
      </c>
      <c r="DX371">
        <v>100</v>
      </c>
      <c r="EE371">
        <v>39174386</v>
      </c>
      <c r="EF371">
        <v>3</v>
      </c>
      <c r="EG371" t="s">
        <v>582</v>
      </c>
      <c r="EH371">
        <v>0</v>
      </c>
      <c r="EI371" t="s">
        <v>3</v>
      </c>
      <c r="EJ371">
        <v>2</v>
      </c>
      <c r="EK371">
        <v>108001</v>
      </c>
      <c r="EL371" t="s">
        <v>583</v>
      </c>
      <c r="EM371" t="s">
        <v>584</v>
      </c>
      <c r="EO371" t="s">
        <v>3</v>
      </c>
      <c r="EQ371">
        <v>0</v>
      </c>
      <c r="ER371">
        <v>3217.41</v>
      </c>
      <c r="ES371">
        <v>3217.41</v>
      </c>
      <c r="ET371">
        <v>0</v>
      </c>
      <c r="EU371">
        <v>0</v>
      </c>
      <c r="EV371">
        <v>0</v>
      </c>
      <c r="EW371">
        <v>0</v>
      </c>
      <c r="EX371">
        <v>0</v>
      </c>
      <c r="FQ371">
        <v>0</v>
      </c>
      <c r="FR371">
        <f t="shared" si="337"/>
        <v>0</v>
      </c>
      <c r="FS371">
        <v>0</v>
      </c>
      <c r="FX371">
        <v>95</v>
      </c>
      <c r="FY371">
        <v>65</v>
      </c>
      <c r="GA371" t="s">
        <v>3</v>
      </c>
      <c r="GD371">
        <v>0</v>
      </c>
      <c r="GF371">
        <v>-755771357</v>
      </c>
      <c r="GG371">
        <v>1</v>
      </c>
      <c r="GH371">
        <v>1</v>
      </c>
      <c r="GI371">
        <v>4</v>
      </c>
      <c r="GJ371">
        <v>0</v>
      </c>
      <c r="GK371">
        <f>ROUND(R371*(R12)/100,2)</f>
        <v>0</v>
      </c>
      <c r="GL371">
        <f t="shared" si="338"/>
        <v>0</v>
      </c>
      <c r="GM371">
        <f t="shared" si="339"/>
        <v>420.19</v>
      </c>
      <c r="GN371">
        <f t="shared" si="340"/>
        <v>0</v>
      </c>
      <c r="GO371">
        <f t="shared" si="341"/>
        <v>420.19</v>
      </c>
      <c r="GP371">
        <f t="shared" si="342"/>
        <v>0</v>
      </c>
      <c r="GR371">
        <v>0</v>
      </c>
      <c r="GS371">
        <v>3</v>
      </c>
      <c r="GT371">
        <v>0</v>
      </c>
      <c r="GU371" t="s">
        <v>3</v>
      </c>
      <c r="GV371">
        <f t="shared" si="343"/>
        <v>0</v>
      </c>
      <c r="GW371">
        <v>1</v>
      </c>
      <c r="GX371">
        <f t="shared" si="344"/>
        <v>0</v>
      </c>
      <c r="HA371">
        <v>0</v>
      </c>
      <c r="HB371">
        <v>0</v>
      </c>
      <c r="IK371">
        <v>0</v>
      </c>
    </row>
    <row r="372" spans="1:245" x14ac:dyDescent="0.2">
      <c r="A372">
        <v>17</v>
      </c>
      <c r="B372">
        <v>1</v>
      </c>
      <c r="C372">
        <f>ROW(SmtRes!A596)</f>
        <v>596</v>
      </c>
      <c r="D372">
        <f>ROW(EtalonRes!A610)</f>
        <v>610</v>
      </c>
      <c r="E372" t="s">
        <v>713</v>
      </c>
      <c r="F372" t="s">
        <v>714</v>
      </c>
      <c r="G372" t="s">
        <v>715</v>
      </c>
      <c r="H372" t="s">
        <v>102</v>
      </c>
      <c r="I372">
        <v>4</v>
      </c>
      <c r="J372">
        <v>0</v>
      </c>
      <c r="O372">
        <f t="shared" si="306"/>
        <v>939.8</v>
      </c>
      <c r="P372">
        <f t="shared" si="307"/>
        <v>524.75</v>
      </c>
      <c r="Q372">
        <f t="shared" si="308"/>
        <v>27.43</v>
      </c>
      <c r="R372">
        <f t="shared" si="309"/>
        <v>0</v>
      </c>
      <c r="S372">
        <f t="shared" si="310"/>
        <v>387.62</v>
      </c>
      <c r="T372">
        <f t="shared" si="311"/>
        <v>0</v>
      </c>
      <c r="U372">
        <f t="shared" si="312"/>
        <v>6.24</v>
      </c>
      <c r="V372">
        <f t="shared" si="313"/>
        <v>0</v>
      </c>
      <c r="W372">
        <f t="shared" si="314"/>
        <v>0</v>
      </c>
      <c r="X372">
        <f t="shared" si="315"/>
        <v>368.24</v>
      </c>
      <c r="Y372">
        <f t="shared" si="316"/>
        <v>251.95</v>
      </c>
      <c r="AA372">
        <v>39083528</v>
      </c>
      <c r="AB372">
        <f t="shared" si="317"/>
        <v>35.979999999999997</v>
      </c>
      <c r="AC372">
        <f t="shared" si="318"/>
        <v>20.09</v>
      </c>
      <c r="AD372">
        <f t="shared" si="319"/>
        <v>1.05</v>
      </c>
      <c r="AE372">
        <f t="shared" si="320"/>
        <v>0</v>
      </c>
      <c r="AF372">
        <f t="shared" si="321"/>
        <v>14.84</v>
      </c>
      <c r="AG372">
        <f t="shared" si="322"/>
        <v>0</v>
      </c>
      <c r="AH372">
        <f t="shared" si="323"/>
        <v>1.56</v>
      </c>
      <c r="AI372">
        <f t="shared" si="324"/>
        <v>0</v>
      </c>
      <c r="AJ372">
        <f t="shared" si="325"/>
        <v>0</v>
      </c>
      <c r="AK372">
        <v>35.979999999999997</v>
      </c>
      <c r="AL372">
        <v>20.09</v>
      </c>
      <c r="AM372">
        <v>1.05</v>
      </c>
      <c r="AN372">
        <v>0</v>
      </c>
      <c r="AO372">
        <v>14.84</v>
      </c>
      <c r="AP372">
        <v>0</v>
      </c>
      <c r="AQ372">
        <v>1.56</v>
      </c>
      <c r="AR372">
        <v>0</v>
      </c>
      <c r="AS372">
        <v>0</v>
      </c>
      <c r="AT372">
        <v>95</v>
      </c>
      <c r="AU372">
        <v>65</v>
      </c>
      <c r="AV372">
        <v>1</v>
      </c>
      <c r="AW372">
        <v>1</v>
      </c>
      <c r="AZ372">
        <v>6.53</v>
      </c>
      <c r="BA372">
        <v>6.53</v>
      </c>
      <c r="BB372">
        <v>6.53</v>
      </c>
      <c r="BC372">
        <v>6.53</v>
      </c>
      <c r="BD372" t="s">
        <v>3</v>
      </c>
      <c r="BE372" t="s">
        <v>3</v>
      </c>
      <c r="BF372" t="s">
        <v>3</v>
      </c>
      <c r="BG372" t="s">
        <v>3</v>
      </c>
      <c r="BH372">
        <v>0</v>
      </c>
      <c r="BI372">
        <v>2</v>
      </c>
      <c r="BJ372" t="s">
        <v>716</v>
      </c>
      <c r="BM372">
        <v>108001</v>
      </c>
      <c r="BN372">
        <v>0</v>
      </c>
      <c r="BO372" t="s">
        <v>3</v>
      </c>
      <c r="BP372">
        <v>0</v>
      </c>
      <c r="BQ372">
        <v>3</v>
      </c>
      <c r="BR372">
        <v>0</v>
      </c>
      <c r="BS372">
        <v>6.53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3</v>
      </c>
      <c r="BZ372">
        <v>95</v>
      </c>
      <c r="CA372">
        <v>65</v>
      </c>
      <c r="CF372">
        <v>0</v>
      </c>
      <c r="CG372">
        <v>0</v>
      </c>
      <c r="CM372">
        <v>0</v>
      </c>
      <c r="CN372" t="s">
        <v>3</v>
      </c>
      <c r="CO372">
        <v>0</v>
      </c>
      <c r="CP372">
        <f t="shared" si="326"/>
        <v>939.8</v>
      </c>
      <c r="CQ372">
        <f t="shared" si="327"/>
        <v>131.18770000000001</v>
      </c>
      <c r="CR372">
        <f t="shared" si="328"/>
        <v>6.8565000000000005</v>
      </c>
      <c r="CS372">
        <f t="shared" si="329"/>
        <v>0</v>
      </c>
      <c r="CT372">
        <f t="shared" si="330"/>
        <v>96.905200000000008</v>
      </c>
      <c r="CU372">
        <f t="shared" si="331"/>
        <v>0</v>
      </c>
      <c r="CV372">
        <f t="shared" si="332"/>
        <v>1.56</v>
      </c>
      <c r="CW372">
        <f t="shared" si="333"/>
        <v>0</v>
      </c>
      <c r="CX372">
        <f t="shared" si="334"/>
        <v>0</v>
      </c>
      <c r="CY372">
        <f t="shared" si="335"/>
        <v>368.23900000000003</v>
      </c>
      <c r="CZ372">
        <f t="shared" si="336"/>
        <v>251.953</v>
      </c>
      <c r="DC372" t="s">
        <v>3</v>
      </c>
      <c r="DD372" t="s">
        <v>3</v>
      </c>
      <c r="DE372" t="s">
        <v>3</v>
      </c>
      <c r="DF372" t="s">
        <v>3</v>
      </c>
      <c r="DG372" t="s">
        <v>3</v>
      </c>
      <c r="DH372" t="s">
        <v>3</v>
      </c>
      <c r="DI372" t="s">
        <v>3</v>
      </c>
      <c r="DJ372" t="s">
        <v>3</v>
      </c>
      <c r="DK372" t="s">
        <v>3</v>
      </c>
      <c r="DL372" t="s">
        <v>3</v>
      </c>
      <c r="DM372" t="s">
        <v>3</v>
      </c>
      <c r="DN372">
        <v>0</v>
      </c>
      <c r="DO372">
        <v>0</v>
      </c>
      <c r="DP372">
        <v>1</v>
      </c>
      <c r="DQ372">
        <v>1</v>
      </c>
      <c r="DU372">
        <v>1013</v>
      </c>
      <c r="DV372" t="s">
        <v>102</v>
      </c>
      <c r="DW372" t="s">
        <v>102</v>
      </c>
      <c r="DX372">
        <v>1</v>
      </c>
      <c r="EE372">
        <v>39174386</v>
      </c>
      <c r="EF372">
        <v>3</v>
      </c>
      <c r="EG372" t="s">
        <v>582</v>
      </c>
      <c r="EH372">
        <v>0</v>
      </c>
      <c r="EI372" t="s">
        <v>3</v>
      </c>
      <c r="EJ372">
        <v>2</v>
      </c>
      <c r="EK372">
        <v>108001</v>
      </c>
      <c r="EL372" t="s">
        <v>583</v>
      </c>
      <c r="EM372" t="s">
        <v>584</v>
      </c>
      <c r="EO372" t="s">
        <v>3</v>
      </c>
      <c r="EQ372">
        <v>0</v>
      </c>
      <c r="ER372">
        <v>35.979999999999997</v>
      </c>
      <c r="ES372">
        <v>20.09</v>
      </c>
      <c r="ET372">
        <v>1.05</v>
      </c>
      <c r="EU372">
        <v>0</v>
      </c>
      <c r="EV372">
        <v>14.84</v>
      </c>
      <c r="EW372">
        <v>1.56</v>
      </c>
      <c r="EX372">
        <v>0</v>
      </c>
      <c r="EY372">
        <v>0</v>
      </c>
      <c r="FQ372">
        <v>0</v>
      </c>
      <c r="FR372">
        <f t="shared" si="337"/>
        <v>0</v>
      </c>
      <c r="FS372">
        <v>0</v>
      </c>
      <c r="FX372">
        <v>95</v>
      </c>
      <c r="FY372">
        <v>65</v>
      </c>
      <c r="GA372" t="s">
        <v>3</v>
      </c>
      <c r="GD372">
        <v>0</v>
      </c>
      <c r="GF372">
        <v>-1613655015</v>
      </c>
      <c r="GG372">
        <v>1</v>
      </c>
      <c r="GH372">
        <v>1</v>
      </c>
      <c r="GI372">
        <v>4</v>
      </c>
      <c r="GJ372">
        <v>0</v>
      </c>
      <c r="GK372">
        <f>ROUND(R372*(R12)/100,2)</f>
        <v>0</v>
      </c>
      <c r="GL372">
        <f t="shared" si="338"/>
        <v>0</v>
      </c>
      <c r="GM372">
        <f t="shared" si="339"/>
        <v>1559.99</v>
      </c>
      <c r="GN372">
        <f t="shared" si="340"/>
        <v>0</v>
      </c>
      <c r="GO372">
        <f t="shared" si="341"/>
        <v>1559.99</v>
      </c>
      <c r="GP372">
        <f t="shared" si="342"/>
        <v>0</v>
      </c>
      <c r="GR372">
        <v>0</v>
      </c>
      <c r="GS372">
        <v>3</v>
      </c>
      <c r="GT372">
        <v>0</v>
      </c>
      <c r="GU372" t="s">
        <v>3</v>
      </c>
      <c r="GV372">
        <f t="shared" si="343"/>
        <v>0</v>
      </c>
      <c r="GW372">
        <v>1</v>
      </c>
      <c r="GX372">
        <f t="shared" si="344"/>
        <v>0</v>
      </c>
      <c r="HA372">
        <v>0</v>
      </c>
      <c r="HB372">
        <v>0</v>
      </c>
      <c r="IK372">
        <v>0</v>
      </c>
    </row>
    <row r="373" spans="1:245" x14ac:dyDescent="0.2">
      <c r="A373">
        <v>18</v>
      </c>
      <c r="B373">
        <v>1</v>
      </c>
      <c r="C373">
        <v>595</v>
      </c>
      <c r="E373" t="s">
        <v>717</v>
      </c>
      <c r="F373" t="s">
        <v>718</v>
      </c>
      <c r="G373" t="s">
        <v>719</v>
      </c>
      <c r="H373" t="s">
        <v>109</v>
      </c>
      <c r="I373">
        <f>I372*J373</f>
        <v>2</v>
      </c>
      <c r="J373">
        <v>0.5</v>
      </c>
      <c r="O373">
        <f t="shared" si="306"/>
        <v>1065.83</v>
      </c>
      <c r="P373">
        <f t="shared" si="307"/>
        <v>1065.83</v>
      </c>
      <c r="Q373">
        <f t="shared" si="308"/>
        <v>0</v>
      </c>
      <c r="R373">
        <f t="shared" si="309"/>
        <v>0</v>
      </c>
      <c r="S373">
        <f t="shared" si="310"/>
        <v>0</v>
      </c>
      <c r="T373">
        <f t="shared" si="311"/>
        <v>0</v>
      </c>
      <c r="U373">
        <f t="shared" si="312"/>
        <v>0</v>
      </c>
      <c r="V373">
        <f t="shared" si="313"/>
        <v>0</v>
      </c>
      <c r="W373">
        <f t="shared" si="314"/>
        <v>0</v>
      </c>
      <c r="X373">
        <f t="shared" si="315"/>
        <v>0</v>
      </c>
      <c r="Y373">
        <f t="shared" si="316"/>
        <v>0</v>
      </c>
      <c r="AA373">
        <v>39083528</v>
      </c>
      <c r="AB373">
        <f t="shared" si="317"/>
        <v>81.61</v>
      </c>
      <c r="AC373">
        <f t="shared" si="318"/>
        <v>81.61</v>
      </c>
      <c r="AD373">
        <f t="shared" si="319"/>
        <v>0</v>
      </c>
      <c r="AE373">
        <f t="shared" si="320"/>
        <v>0</v>
      </c>
      <c r="AF373">
        <f t="shared" si="321"/>
        <v>0</v>
      </c>
      <c r="AG373">
        <f t="shared" si="322"/>
        <v>0</v>
      </c>
      <c r="AH373">
        <f t="shared" si="323"/>
        <v>0</v>
      </c>
      <c r="AI373">
        <f t="shared" si="324"/>
        <v>0</v>
      </c>
      <c r="AJ373">
        <f t="shared" si="325"/>
        <v>0</v>
      </c>
      <c r="AK373">
        <v>81.61</v>
      </c>
      <c r="AL373">
        <v>81.61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95</v>
      </c>
      <c r="AU373">
        <v>65</v>
      </c>
      <c r="AV373">
        <v>1</v>
      </c>
      <c r="AW373">
        <v>1</v>
      </c>
      <c r="AZ373">
        <v>6.53</v>
      </c>
      <c r="BA373">
        <v>1</v>
      </c>
      <c r="BB373">
        <v>1</v>
      </c>
      <c r="BC373">
        <v>6.53</v>
      </c>
      <c r="BD373" t="s">
        <v>3</v>
      </c>
      <c r="BE373" t="s">
        <v>3</v>
      </c>
      <c r="BF373" t="s">
        <v>3</v>
      </c>
      <c r="BG373" t="s">
        <v>3</v>
      </c>
      <c r="BH373">
        <v>3</v>
      </c>
      <c r="BI373">
        <v>2</v>
      </c>
      <c r="BJ373" t="s">
        <v>720</v>
      </c>
      <c r="BM373">
        <v>108001</v>
      </c>
      <c r="BN373">
        <v>0</v>
      </c>
      <c r="BO373" t="s">
        <v>3</v>
      </c>
      <c r="BP373">
        <v>0</v>
      </c>
      <c r="BQ373">
        <v>3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3</v>
      </c>
      <c r="BZ373">
        <v>95</v>
      </c>
      <c r="CA373">
        <v>65</v>
      </c>
      <c r="CF373">
        <v>0</v>
      </c>
      <c r="CG373">
        <v>0</v>
      </c>
      <c r="CM373">
        <v>0</v>
      </c>
      <c r="CN373" t="s">
        <v>3</v>
      </c>
      <c r="CO373">
        <v>0</v>
      </c>
      <c r="CP373">
        <f t="shared" si="326"/>
        <v>1065.83</v>
      </c>
      <c r="CQ373">
        <f t="shared" si="327"/>
        <v>532.91330000000005</v>
      </c>
      <c r="CR373">
        <f t="shared" si="328"/>
        <v>0</v>
      </c>
      <c r="CS373">
        <f t="shared" si="329"/>
        <v>0</v>
      </c>
      <c r="CT373">
        <f t="shared" si="330"/>
        <v>0</v>
      </c>
      <c r="CU373">
        <f t="shared" si="331"/>
        <v>0</v>
      </c>
      <c r="CV373">
        <f t="shared" si="332"/>
        <v>0</v>
      </c>
      <c r="CW373">
        <f t="shared" si="333"/>
        <v>0</v>
      </c>
      <c r="CX373">
        <f t="shared" si="334"/>
        <v>0</v>
      </c>
      <c r="CY373">
        <f t="shared" si="335"/>
        <v>0</v>
      </c>
      <c r="CZ373">
        <f t="shared" si="336"/>
        <v>0</v>
      </c>
      <c r="DC373" t="s">
        <v>3</v>
      </c>
      <c r="DD373" t="s">
        <v>3</v>
      </c>
      <c r="DE373" t="s">
        <v>3</v>
      </c>
      <c r="DF373" t="s">
        <v>3</v>
      </c>
      <c r="DG373" t="s">
        <v>3</v>
      </c>
      <c r="DH373" t="s">
        <v>3</v>
      </c>
      <c r="DI373" t="s">
        <v>3</v>
      </c>
      <c r="DJ373" t="s">
        <v>3</v>
      </c>
      <c r="DK373" t="s">
        <v>3</v>
      </c>
      <c r="DL373" t="s">
        <v>3</v>
      </c>
      <c r="DM373" t="s">
        <v>3</v>
      </c>
      <c r="DN373">
        <v>0</v>
      </c>
      <c r="DO373">
        <v>0</v>
      </c>
      <c r="DP373">
        <v>1</v>
      </c>
      <c r="DQ373">
        <v>1</v>
      </c>
      <c r="DU373">
        <v>1010</v>
      </c>
      <c r="DV373" t="s">
        <v>109</v>
      </c>
      <c r="DW373" t="s">
        <v>109</v>
      </c>
      <c r="DX373">
        <v>1</v>
      </c>
      <c r="EE373">
        <v>39174386</v>
      </c>
      <c r="EF373">
        <v>3</v>
      </c>
      <c r="EG373" t="s">
        <v>582</v>
      </c>
      <c r="EH373">
        <v>0</v>
      </c>
      <c r="EI373" t="s">
        <v>3</v>
      </c>
      <c r="EJ373">
        <v>2</v>
      </c>
      <c r="EK373">
        <v>108001</v>
      </c>
      <c r="EL373" t="s">
        <v>583</v>
      </c>
      <c r="EM373" t="s">
        <v>584</v>
      </c>
      <c r="EO373" t="s">
        <v>3</v>
      </c>
      <c r="EQ373">
        <v>0</v>
      </c>
      <c r="ER373">
        <v>81.61</v>
      </c>
      <c r="ES373">
        <v>81.61</v>
      </c>
      <c r="ET373">
        <v>0</v>
      </c>
      <c r="EU373">
        <v>0</v>
      </c>
      <c r="EV373">
        <v>0</v>
      </c>
      <c r="EW373">
        <v>0</v>
      </c>
      <c r="EX373">
        <v>0</v>
      </c>
      <c r="FQ373">
        <v>0</v>
      </c>
      <c r="FR373">
        <f t="shared" si="337"/>
        <v>0</v>
      </c>
      <c r="FS373">
        <v>0</v>
      </c>
      <c r="FX373">
        <v>95</v>
      </c>
      <c r="FY373">
        <v>65</v>
      </c>
      <c r="GA373" t="s">
        <v>3</v>
      </c>
      <c r="GD373">
        <v>0</v>
      </c>
      <c r="GF373">
        <v>1015789323</v>
      </c>
      <c r="GG373">
        <v>1</v>
      </c>
      <c r="GH373">
        <v>1</v>
      </c>
      <c r="GI373">
        <v>4</v>
      </c>
      <c r="GJ373">
        <v>0</v>
      </c>
      <c r="GK373">
        <f>ROUND(R373*(R12)/100,2)</f>
        <v>0</v>
      </c>
      <c r="GL373">
        <f t="shared" si="338"/>
        <v>0</v>
      </c>
      <c r="GM373">
        <f t="shared" si="339"/>
        <v>1065.83</v>
      </c>
      <c r="GN373">
        <f t="shared" si="340"/>
        <v>0</v>
      </c>
      <c r="GO373">
        <f t="shared" si="341"/>
        <v>1065.83</v>
      </c>
      <c r="GP373">
        <f t="shared" si="342"/>
        <v>0</v>
      </c>
      <c r="GR373">
        <v>0</v>
      </c>
      <c r="GS373">
        <v>3</v>
      </c>
      <c r="GT373">
        <v>0</v>
      </c>
      <c r="GU373" t="s">
        <v>3</v>
      </c>
      <c r="GV373">
        <f t="shared" si="343"/>
        <v>0</v>
      </c>
      <c r="GW373">
        <v>1</v>
      </c>
      <c r="GX373">
        <f t="shared" si="344"/>
        <v>0</v>
      </c>
      <c r="HA373">
        <v>0</v>
      </c>
      <c r="HB373">
        <v>0</v>
      </c>
      <c r="IK373">
        <v>0</v>
      </c>
    </row>
    <row r="374" spans="1:245" x14ac:dyDescent="0.2">
      <c r="A374">
        <v>18</v>
      </c>
      <c r="B374">
        <v>1</v>
      </c>
      <c r="C374">
        <v>594</v>
      </c>
      <c r="E374" t="s">
        <v>721</v>
      </c>
      <c r="F374" t="s">
        <v>722</v>
      </c>
      <c r="G374" t="s">
        <v>723</v>
      </c>
      <c r="H374" t="s">
        <v>109</v>
      </c>
      <c r="I374">
        <f>I372*J374</f>
        <v>2</v>
      </c>
      <c r="J374">
        <v>0.5</v>
      </c>
      <c r="O374">
        <f t="shared" si="306"/>
        <v>1862.88</v>
      </c>
      <c r="P374">
        <f t="shared" si="307"/>
        <v>1862.88</v>
      </c>
      <c r="Q374">
        <f t="shared" si="308"/>
        <v>0</v>
      </c>
      <c r="R374">
        <f t="shared" si="309"/>
        <v>0</v>
      </c>
      <c r="S374">
        <f t="shared" si="310"/>
        <v>0</v>
      </c>
      <c r="T374">
        <f t="shared" si="311"/>
        <v>0</v>
      </c>
      <c r="U374">
        <f t="shared" si="312"/>
        <v>0</v>
      </c>
      <c r="V374">
        <f t="shared" si="313"/>
        <v>0</v>
      </c>
      <c r="W374">
        <f t="shared" si="314"/>
        <v>0</v>
      </c>
      <c r="X374">
        <f t="shared" si="315"/>
        <v>0</v>
      </c>
      <c r="Y374">
        <f t="shared" si="316"/>
        <v>0</v>
      </c>
      <c r="AA374">
        <v>39083528</v>
      </c>
      <c r="AB374">
        <f t="shared" si="317"/>
        <v>142.63999999999999</v>
      </c>
      <c r="AC374">
        <f t="shared" si="318"/>
        <v>142.63999999999999</v>
      </c>
      <c r="AD374">
        <f t="shared" si="319"/>
        <v>0</v>
      </c>
      <c r="AE374">
        <f t="shared" si="320"/>
        <v>0</v>
      </c>
      <c r="AF374">
        <f t="shared" si="321"/>
        <v>0</v>
      </c>
      <c r="AG374">
        <f t="shared" si="322"/>
        <v>0</v>
      </c>
      <c r="AH374">
        <f t="shared" si="323"/>
        <v>0</v>
      </c>
      <c r="AI374">
        <f t="shared" si="324"/>
        <v>0</v>
      </c>
      <c r="AJ374">
        <f t="shared" si="325"/>
        <v>0</v>
      </c>
      <c r="AK374">
        <v>142.63999999999999</v>
      </c>
      <c r="AL374">
        <v>142.63999999999999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95</v>
      </c>
      <c r="AU374">
        <v>65</v>
      </c>
      <c r="AV374">
        <v>1</v>
      </c>
      <c r="AW374">
        <v>1</v>
      </c>
      <c r="AZ374">
        <v>6.53</v>
      </c>
      <c r="BA374">
        <v>1</v>
      </c>
      <c r="BB374">
        <v>1</v>
      </c>
      <c r="BC374">
        <v>6.53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2</v>
      </c>
      <c r="BJ374" t="s">
        <v>724</v>
      </c>
      <c r="BM374">
        <v>108001</v>
      </c>
      <c r="BN374">
        <v>0</v>
      </c>
      <c r="BO374" t="s">
        <v>3</v>
      </c>
      <c r="BP374">
        <v>0</v>
      </c>
      <c r="BQ374">
        <v>3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95</v>
      </c>
      <c r="CA374">
        <v>65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326"/>
        <v>1862.88</v>
      </c>
      <c r="CQ374">
        <f t="shared" si="327"/>
        <v>931.43919999999991</v>
      </c>
      <c r="CR374">
        <f t="shared" si="328"/>
        <v>0</v>
      </c>
      <c r="CS374">
        <f t="shared" si="329"/>
        <v>0</v>
      </c>
      <c r="CT374">
        <f t="shared" si="330"/>
        <v>0</v>
      </c>
      <c r="CU374">
        <f t="shared" si="331"/>
        <v>0</v>
      </c>
      <c r="CV374">
        <f t="shared" si="332"/>
        <v>0</v>
      </c>
      <c r="CW374">
        <f t="shared" si="333"/>
        <v>0</v>
      </c>
      <c r="CX374">
        <f t="shared" si="334"/>
        <v>0</v>
      </c>
      <c r="CY374">
        <f t="shared" si="335"/>
        <v>0</v>
      </c>
      <c r="CZ374">
        <f t="shared" si="336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0</v>
      </c>
      <c r="DO374">
        <v>0</v>
      </c>
      <c r="DP374">
        <v>1</v>
      </c>
      <c r="DQ374">
        <v>1</v>
      </c>
      <c r="DU374">
        <v>1010</v>
      </c>
      <c r="DV374" t="s">
        <v>109</v>
      </c>
      <c r="DW374" t="s">
        <v>109</v>
      </c>
      <c r="DX374">
        <v>1</v>
      </c>
      <c r="EE374">
        <v>39174386</v>
      </c>
      <c r="EF374">
        <v>3</v>
      </c>
      <c r="EG374" t="s">
        <v>582</v>
      </c>
      <c r="EH374">
        <v>0</v>
      </c>
      <c r="EI374" t="s">
        <v>3</v>
      </c>
      <c r="EJ374">
        <v>2</v>
      </c>
      <c r="EK374">
        <v>108001</v>
      </c>
      <c r="EL374" t="s">
        <v>583</v>
      </c>
      <c r="EM374" t="s">
        <v>584</v>
      </c>
      <c r="EO374" t="s">
        <v>3</v>
      </c>
      <c r="EQ374">
        <v>0</v>
      </c>
      <c r="ER374">
        <v>142.63999999999999</v>
      </c>
      <c r="ES374">
        <v>142.63999999999999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337"/>
        <v>0</v>
      </c>
      <c r="FS374">
        <v>0</v>
      </c>
      <c r="FX374">
        <v>95</v>
      </c>
      <c r="FY374">
        <v>65</v>
      </c>
      <c r="GA374" t="s">
        <v>3</v>
      </c>
      <c r="GD374">
        <v>0</v>
      </c>
      <c r="GF374">
        <v>-119210525</v>
      </c>
      <c r="GG374">
        <v>1</v>
      </c>
      <c r="GH374">
        <v>1</v>
      </c>
      <c r="GI374">
        <v>4</v>
      </c>
      <c r="GJ374">
        <v>0</v>
      </c>
      <c r="GK374">
        <f>ROUND(R374*(R12)/100,2)</f>
        <v>0</v>
      </c>
      <c r="GL374">
        <f t="shared" si="338"/>
        <v>0</v>
      </c>
      <c r="GM374">
        <f t="shared" si="339"/>
        <v>1862.88</v>
      </c>
      <c r="GN374">
        <f t="shared" si="340"/>
        <v>0</v>
      </c>
      <c r="GO374">
        <f t="shared" si="341"/>
        <v>1862.88</v>
      </c>
      <c r="GP374">
        <f t="shared" si="342"/>
        <v>0</v>
      </c>
      <c r="GR374">
        <v>0</v>
      </c>
      <c r="GS374">
        <v>3</v>
      </c>
      <c r="GT374">
        <v>0</v>
      </c>
      <c r="GU374" t="s">
        <v>3</v>
      </c>
      <c r="GV374">
        <f t="shared" si="343"/>
        <v>0</v>
      </c>
      <c r="GW374">
        <v>1</v>
      </c>
      <c r="GX374">
        <f t="shared" si="344"/>
        <v>0</v>
      </c>
      <c r="HA374">
        <v>0</v>
      </c>
      <c r="HB374">
        <v>0</v>
      </c>
      <c r="IK374">
        <v>0</v>
      </c>
    </row>
    <row r="375" spans="1:245" x14ac:dyDescent="0.2">
      <c r="A375">
        <v>17</v>
      </c>
      <c r="B375">
        <v>1</v>
      </c>
      <c r="C375">
        <f>ROW(SmtRes!A603)</f>
        <v>603</v>
      </c>
      <c r="D375">
        <f>ROW(EtalonRes!A616)</f>
        <v>616</v>
      </c>
      <c r="E375" t="s">
        <v>725</v>
      </c>
      <c r="F375" t="s">
        <v>726</v>
      </c>
      <c r="G375" t="s">
        <v>727</v>
      </c>
      <c r="H375" t="s">
        <v>329</v>
      </c>
      <c r="I375">
        <v>0.08</v>
      </c>
      <c r="J375">
        <v>0</v>
      </c>
      <c r="O375">
        <f t="shared" si="306"/>
        <v>570.84</v>
      </c>
      <c r="P375">
        <f t="shared" si="307"/>
        <v>63.07</v>
      </c>
      <c r="Q375">
        <f t="shared" si="308"/>
        <v>18.57</v>
      </c>
      <c r="R375">
        <f t="shared" si="309"/>
        <v>2.62</v>
      </c>
      <c r="S375">
        <f t="shared" si="310"/>
        <v>489.2</v>
      </c>
      <c r="T375">
        <f t="shared" si="311"/>
        <v>0</v>
      </c>
      <c r="U375">
        <f t="shared" si="312"/>
        <v>7.5520000000000005</v>
      </c>
      <c r="V375">
        <f t="shared" si="313"/>
        <v>3.2000000000000001E-2</v>
      </c>
      <c r="W375">
        <f t="shared" si="314"/>
        <v>0</v>
      </c>
      <c r="X375">
        <f t="shared" si="315"/>
        <v>467.23</v>
      </c>
      <c r="Y375">
        <f t="shared" si="316"/>
        <v>319.68</v>
      </c>
      <c r="AA375">
        <v>39083528</v>
      </c>
      <c r="AB375">
        <f t="shared" si="317"/>
        <v>1092.72</v>
      </c>
      <c r="AC375">
        <f t="shared" si="318"/>
        <v>120.73</v>
      </c>
      <c r="AD375">
        <f t="shared" si="319"/>
        <v>35.54</v>
      </c>
      <c r="AE375">
        <f t="shared" si="320"/>
        <v>5.0199999999999996</v>
      </c>
      <c r="AF375">
        <f t="shared" si="321"/>
        <v>936.45</v>
      </c>
      <c r="AG375">
        <f t="shared" si="322"/>
        <v>0</v>
      </c>
      <c r="AH375">
        <f t="shared" si="323"/>
        <v>94.4</v>
      </c>
      <c r="AI375">
        <f t="shared" si="324"/>
        <v>0.4</v>
      </c>
      <c r="AJ375">
        <f t="shared" si="325"/>
        <v>0</v>
      </c>
      <c r="AK375">
        <v>1092.72</v>
      </c>
      <c r="AL375">
        <v>120.73</v>
      </c>
      <c r="AM375">
        <v>35.54</v>
      </c>
      <c r="AN375">
        <v>5.0199999999999996</v>
      </c>
      <c r="AO375">
        <v>936.45</v>
      </c>
      <c r="AP375">
        <v>0</v>
      </c>
      <c r="AQ375">
        <v>94.4</v>
      </c>
      <c r="AR375">
        <v>0.4</v>
      </c>
      <c r="AS375">
        <v>0</v>
      </c>
      <c r="AT375">
        <v>95</v>
      </c>
      <c r="AU375">
        <v>65</v>
      </c>
      <c r="AV375">
        <v>1</v>
      </c>
      <c r="AW375">
        <v>1</v>
      </c>
      <c r="AZ375">
        <v>6.53</v>
      </c>
      <c r="BA375">
        <v>6.53</v>
      </c>
      <c r="BB375">
        <v>6.53</v>
      </c>
      <c r="BC375">
        <v>6.53</v>
      </c>
      <c r="BD375" t="s">
        <v>3</v>
      </c>
      <c r="BE375" t="s">
        <v>3</v>
      </c>
      <c r="BF375" t="s">
        <v>3</v>
      </c>
      <c r="BG375" t="s">
        <v>3</v>
      </c>
      <c r="BH375">
        <v>0</v>
      </c>
      <c r="BI375">
        <v>2</v>
      </c>
      <c r="BJ375" t="s">
        <v>728</v>
      </c>
      <c r="BM375">
        <v>108001</v>
      </c>
      <c r="BN375">
        <v>0</v>
      </c>
      <c r="BO375" t="s">
        <v>3</v>
      </c>
      <c r="BP375">
        <v>0</v>
      </c>
      <c r="BQ375">
        <v>3</v>
      </c>
      <c r="BR375">
        <v>0</v>
      </c>
      <c r="BS375">
        <v>6.53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3</v>
      </c>
      <c r="BZ375">
        <v>95</v>
      </c>
      <c r="CA375">
        <v>65</v>
      </c>
      <c r="CF375">
        <v>0</v>
      </c>
      <c r="CG375">
        <v>0</v>
      </c>
      <c r="CM375">
        <v>0</v>
      </c>
      <c r="CN375" t="s">
        <v>3</v>
      </c>
      <c r="CO375">
        <v>0</v>
      </c>
      <c r="CP375">
        <f t="shared" si="326"/>
        <v>570.84</v>
      </c>
      <c r="CQ375">
        <f t="shared" si="327"/>
        <v>788.3669000000001</v>
      </c>
      <c r="CR375">
        <f t="shared" si="328"/>
        <v>232.0762</v>
      </c>
      <c r="CS375">
        <f t="shared" si="329"/>
        <v>32.7806</v>
      </c>
      <c r="CT375">
        <f t="shared" si="330"/>
        <v>6115.0185000000001</v>
      </c>
      <c r="CU375">
        <f t="shared" si="331"/>
        <v>0</v>
      </c>
      <c r="CV375">
        <f t="shared" si="332"/>
        <v>94.4</v>
      </c>
      <c r="CW375">
        <f t="shared" si="333"/>
        <v>0.4</v>
      </c>
      <c r="CX375">
        <f t="shared" si="334"/>
        <v>0</v>
      </c>
      <c r="CY375">
        <f t="shared" si="335"/>
        <v>467.22900000000004</v>
      </c>
      <c r="CZ375">
        <f t="shared" si="336"/>
        <v>319.68299999999999</v>
      </c>
      <c r="DC375" t="s">
        <v>3</v>
      </c>
      <c r="DD375" t="s">
        <v>3</v>
      </c>
      <c r="DE375" t="s">
        <v>3</v>
      </c>
      <c r="DF375" t="s">
        <v>3</v>
      </c>
      <c r="DG375" t="s">
        <v>3</v>
      </c>
      <c r="DH375" t="s">
        <v>3</v>
      </c>
      <c r="DI375" t="s">
        <v>3</v>
      </c>
      <c r="DJ375" t="s">
        <v>3</v>
      </c>
      <c r="DK375" t="s">
        <v>3</v>
      </c>
      <c r="DL375" t="s">
        <v>3</v>
      </c>
      <c r="DM375" t="s">
        <v>3</v>
      </c>
      <c r="DN375">
        <v>0</v>
      </c>
      <c r="DO375">
        <v>0</v>
      </c>
      <c r="DP375">
        <v>1</v>
      </c>
      <c r="DQ375">
        <v>1</v>
      </c>
      <c r="DU375">
        <v>1013</v>
      </c>
      <c r="DV375" t="s">
        <v>329</v>
      </c>
      <c r="DW375" t="s">
        <v>329</v>
      </c>
      <c r="DX375">
        <v>1</v>
      </c>
      <c r="EE375">
        <v>39174386</v>
      </c>
      <c r="EF375">
        <v>3</v>
      </c>
      <c r="EG375" t="s">
        <v>582</v>
      </c>
      <c r="EH375">
        <v>0</v>
      </c>
      <c r="EI375" t="s">
        <v>3</v>
      </c>
      <c r="EJ375">
        <v>2</v>
      </c>
      <c r="EK375">
        <v>108001</v>
      </c>
      <c r="EL375" t="s">
        <v>583</v>
      </c>
      <c r="EM375" t="s">
        <v>584</v>
      </c>
      <c r="EO375" t="s">
        <v>3</v>
      </c>
      <c r="EQ375">
        <v>0</v>
      </c>
      <c r="ER375">
        <v>1092.72</v>
      </c>
      <c r="ES375">
        <v>120.73</v>
      </c>
      <c r="ET375">
        <v>35.54</v>
      </c>
      <c r="EU375">
        <v>5.0199999999999996</v>
      </c>
      <c r="EV375">
        <v>936.45</v>
      </c>
      <c r="EW375">
        <v>94.4</v>
      </c>
      <c r="EX375">
        <v>0.4</v>
      </c>
      <c r="EY375">
        <v>0</v>
      </c>
      <c r="FQ375">
        <v>0</v>
      </c>
      <c r="FR375">
        <f t="shared" si="337"/>
        <v>0</v>
      </c>
      <c r="FS375">
        <v>0</v>
      </c>
      <c r="FX375">
        <v>95</v>
      </c>
      <c r="FY375">
        <v>65</v>
      </c>
      <c r="GA375" t="s">
        <v>3</v>
      </c>
      <c r="GD375">
        <v>0</v>
      </c>
      <c r="GF375">
        <v>-1524900585</v>
      </c>
      <c r="GG375">
        <v>1</v>
      </c>
      <c r="GH375">
        <v>1</v>
      </c>
      <c r="GI375">
        <v>4</v>
      </c>
      <c r="GJ375">
        <v>0</v>
      </c>
      <c r="GK375">
        <f>ROUND(R375*(R12)/100,2)</f>
        <v>0</v>
      </c>
      <c r="GL375">
        <f t="shared" si="338"/>
        <v>0</v>
      </c>
      <c r="GM375">
        <f t="shared" si="339"/>
        <v>1357.75</v>
      </c>
      <c r="GN375">
        <f t="shared" si="340"/>
        <v>0</v>
      </c>
      <c r="GO375">
        <f t="shared" si="341"/>
        <v>1357.75</v>
      </c>
      <c r="GP375">
        <f t="shared" si="342"/>
        <v>0</v>
      </c>
      <c r="GR375">
        <v>0</v>
      </c>
      <c r="GS375">
        <v>3</v>
      </c>
      <c r="GT375">
        <v>0</v>
      </c>
      <c r="GU375" t="s">
        <v>3</v>
      </c>
      <c r="GV375">
        <f t="shared" si="343"/>
        <v>0</v>
      </c>
      <c r="GW375">
        <v>1</v>
      </c>
      <c r="GX375">
        <f t="shared" si="344"/>
        <v>0</v>
      </c>
      <c r="HA375">
        <v>0</v>
      </c>
      <c r="HB375">
        <v>0</v>
      </c>
      <c r="IK375">
        <v>0</v>
      </c>
    </row>
    <row r="376" spans="1:245" x14ac:dyDescent="0.2">
      <c r="A376">
        <v>18</v>
      </c>
      <c r="B376">
        <v>1</v>
      </c>
      <c r="C376">
        <v>601</v>
      </c>
      <c r="E376" t="s">
        <v>729</v>
      </c>
      <c r="F376" t="s">
        <v>730</v>
      </c>
      <c r="G376" t="s">
        <v>731</v>
      </c>
      <c r="H376" t="s">
        <v>109</v>
      </c>
      <c r="I376">
        <f>I375*J376</f>
        <v>8</v>
      </c>
      <c r="J376">
        <v>100</v>
      </c>
      <c r="O376">
        <f t="shared" si="306"/>
        <v>17215.689999999999</v>
      </c>
      <c r="P376">
        <f t="shared" si="307"/>
        <v>17215.689999999999</v>
      </c>
      <c r="Q376">
        <f t="shared" si="308"/>
        <v>0</v>
      </c>
      <c r="R376">
        <f t="shared" si="309"/>
        <v>0</v>
      </c>
      <c r="S376">
        <f t="shared" si="310"/>
        <v>0</v>
      </c>
      <c r="T376">
        <f t="shared" si="311"/>
        <v>0</v>
      </c>
      <c r="U376">
        <f t="shared" si="312"/>
        <v>0</v>
      </c>
      <c r="V376">
        <f t="shared" si="313"/>
        <v>0</v>
      </c>
      <c r="W376">
        <f t="shared" si="314"/>
        <v>0</v>
      </c>
      <c r="X376">
        <f t="shared" si="315"/>
        <v>0</v>
      </c>
      <c r="Y376">
        <f t="shared" si="316"/>
        <v>0</v>
      </c>
      <c r="AA376">
        <v>39083528</v>
      </c>
      <c r="AB376">
        <f t="shared" si="317"/>
        <v>329.55</v>
      </c>
      <c r="AC376">
        <f t="shared" si="318"/>
        <v>329.55</v>
      </c>
      <c r="AD376">
        <f t="shared" si="319"/>
        <v>0</v>
      </c>
      <c r="AE376">
        <f t="shared" si="320"/>
        <v>0</v>
      </c>
      <c r="AF376">
        <f t="shared" si="321"/>
        <v>0</v>
      </c>
      <c r="AG376">
        <f t="shared" si="322"/>
        <v>0</v>
      </c>
      <c r="AH376">
        <f t="shared" si="323"/>
        <v>0</v>
      </c>
      <c r="AI376">
        <f t="shared" si="324"/>
        <v>0</v>
      </c>
      <c r="AJ376">
        <f t="shared" si="325"/>
        <v>0</v>
      </c>
      <c r="AK376">
        <v>329.55</v>
      </c>
      <c r="AL376">
        <v>329.55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95</v>
      </c>
      <c r="AU376">
        <v>65</v>
      </c>
      <c r="AV376">
        <v>1</v>
      </c>
      <c r="AW376">
        <v>1</v>
      </c>
      <c r="AZ376">
        <v>6.53</v>
      </c>
      <c r="BA376">
        <v>1</v>
      </c>
      <c r="BB376">
        <v>1</v>
      </c>
      <c r="BC376">
        <v>6.53</v>
      </c>
      <c r="BD376" t="s">
        <v>3</v>
      </c>
      <c r="BE376" t="s">
        <v>3</v>
      </c>
      <c r="BF376" t="s">
        <v>3</v>
      </c>
      <c r="BG376" t="s">
        <v>3</v>
      </c>
      <c r="BH376">
        <v>3</v>
      </c>
      <c r="BI376">
        <v>2</v>
      </c>
      <c r="BJ376" t="s">
        <v>732</v>
      </c>
      <c r="BM376">
        <v>108001</v>
      </c>
      <c r="BN376">
        <v>0</v>
      </c>
      <c r="BO376" t="s">
        <v>3</v>
      </c>
      <c r="BP376">
        <v>0</v>
      </c>
      <c r="BQ376">
        <v>3</v>
      </c>
      <c r="BR376">
        <v>0</v>
      </c>
      <c r="BS376">
        <v>1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3</v>
      </c>
      <c r="BZ376">
        <v>95</v>
      </c>
      <c r="CA376">
        <v>65</v>
      </c>
      <c r="CF376">
        <v>0</v>
      </c>
      <c r="CG376">
        <v>0</v>
      </c>
      <c r="CM376">
        <v>0</v>
      </c>
      <c r="CN376" t="s">
        <v>3</v>
      </c>
      <c r="CO376">
        <v>0</v>
      </c>
      <c r="CP376">
        <f t="shared" si="326"/>
        <v>17215.689999999999</v>
      </c>
      <c r="CQ376">
        <f t="shared" si="327"/>
        <v>2151.9615000000003</v>
      </c>
      <c r="CR376">
        <f t="shared" si="328"/>
        <v>0</v>
      </c>
      <c r="CS376">
        <f t="shared" si="329"/>
        <v>0</v>
      </c>
      <c r="CT376">
        <f t="shared" si="330"/>
        <v>0</v>
      </c>
      <c r="CU376">
        <f t="shared" si="331"/>
        <v>0</v>
      </c>
      <c r="CV376">
        <f t="shared" si="332"/>
        <v>0</v>
      </c>
      <c r="CW376">
        <f t="shared" si="333"/>
        <v>0</v>
      </c>
      <c r="CX376">
        <f t="shared" si="334"/>
        <v>0</v>
      </c>
      <c r="CY376">
        <f t="shared" si="335"/>
        <v>0</v>
      </c>
      <c r="CZ376">
        <f t="shared" si="336"/>
        <v>0</v>
      </c>
      <c r="DC376" t="s">
        <v>3</v>
      </c>
      <c r="DD376" t="s">
        <v>3</v>
      </c>
      <c r="DE376" t="s">
        <v>3</v>
      </c>
      <c r="DF376" t="s">
        <v>3</v>
      </c>
      <c r="DG376" t="s">
        <v>3</v>
      </c>
      <c r="DH376" t="s">
        <v>3</v>
      </c>
      <c r="DI376" t="s">
        <v>3</v>
      </c>
      <c r="DJ376" t="s">
        <v>3</v>
      </c>
      <c r="DK376" t="s">
        <v>3</v>
      </c>
      <c r="DL376" t="s">
        <v>3</v>
      </c>
      <c r="DM376" t="s">
        <v>3</v>
      </c>
      <c r="DN376">
        <v>0</v>
      </c>
      <c r="DO376">
        <v>0</v>
      </c>
      <c r="DP376">
        <v>1</v>
      </c>
      <c r="DQ376">
        <v>1</v>
      </c>
      <c r="DU376">
        <v>1010</v>
      </c>
      <c r="DV376" t="s">
        <v>109</v>
      </c>
      <c r="DW376" t="s">
        <v>109</v>
      </c>
      <c r="DX376">
        <v>1</v>
      </c>
      <c r="EE376">
        <v>39174386</v>
      </c>
      <c r="EF376">
        <v>3</v>
      </c>
      <c r="EG376" t="s">
        <v>582</v>
      </c>
      <c r="EH376">
        <v>0</v>
      </c>
      <c r="EI376" t="s">
        <v>3</v>
      </c>
      <c r="EJ376">
        <v>2</v>
      </c>
      <c r="EK376">
        <v>108001</v>
      </c>
      <c r="EL376" t="s">
        <v>583</v>
      </c>
      <c r="EM376" t="s">
        <v>584</v>
      </c>
      <c r="EO376" t="s">
        <v>3</v>
      </c>
      <c r="EQ376">
        <v>0</v>
      </c>
      <c r="ER376">
        <v>329.55</v>
      </c>
      <c r="ES376">
        <v>329.55</v>
      </c>
      <c r="ET376">
        <v>0</v>
      </c>
      <c r="EU376">
        <v>0</v>
      </c>
      <c r="EV376">
        <v>0</v>
      </c>
      <c r="EW376">
        <v>0</v>
      </c>
      <c r="EX376">
        <v>0</v>
      </c>
      <c r="FQ376">
        <v>0</v>
      </c>
      <c r="FR376">
        <f t="shared" si="337"/>
        <v>0</v>
      </c>
      <c r="FS376">
        <v>0</v>
      </c>
      <c r="FX376">
        <v>95</v>
      </c>
      <c r="FY376">
        <v>65</v>
      </c>
      <c r="GA376" t="s">
        <v>3</v>
      </c>
      <c r="GD376">
        <v>0</v>
      </c>
      <c r="GF376">
        <v>-145591426</v>
      </c>
      <c r="GG376">
        <v>1</v>
      </c>
      <c r="GH376">
        <v>1</v>
      </c>
      <c r="GI376">
        <v>4</v>
      </c>
      <c r="GJ376">
        <v>0</v>
      </c>
      <c r="GK376">
        <f>ROUND(R376*(R12)/100,2)</f>
        <v>0</v>
      </c>
      <c r="GL376">
        <f t="shared" si="338"/>
        <v>0</v>
      </c>
      <c r="GM376">
        <f t="shared" si="339"/>
        <v>17215.689999999999</v>
      </c>
      <c r="GN376">
        <f t="shared" si="340"/>
        <v>0</v>
      </c>
      <c r="GO376">
        <f t="shared" si="341"/>
        <v>17215.689999999999</v>
      </c>
      <c r="GP376">
        <f t="shared" si="342"/>
        <v>0</v>
      </c>
      <c r="GR376">
        <v>0</v>
      </c>
      <c r="GS376">
        <v>3</v>
      </c>
      <c r="GT376">
        <v>0</v>
      </c>
      <c r="GU376" t="s">
        <v>3</v>
      </c>
      <c r="GV376">
        <f t="shared" si="343"/>
        <v>0</v>
      </c>
      <c r="GW376">
        <v>1</v>
      </c>
      <c r="GX376">
        <f t="shared" si="344"/>
        <v>0</v>
      </c>
      <c r="HA376">
        <v>0</v>
      </c>
      <c r="HB376">
        <v>0</v>
      </c>
      <c r="IK376">
        <v>0</v>
      </c>
    </row>
    <row r="377" spans="1:245" x14ac:dyDescent="0.2">
      <c r="A377">
        <v>17</v>
      </c>
      <c r="B377">
        <v>1</v>
      </c>
      <c r="C377">
        <f>ROW(SmtRes!A610)</f>
        <v>610</v>
      </c>
      <c r="D377">
        <f>ROW(EtalonRes!A622)</f>
        <v>622</v>
      </c>
      <c r="E377" t="s">
        <v>733</v>
      </c>
      <c r="F377" t="s">
        <v>734</v>
      </c>
      <c r="G377" t="s">
        <v>735</v>
      </c>
      <c r="H377" t="s">
        <v>102</v>
      </c>
      <c r="I377">
        <v>2</v>
      </c>
      <c r="J377">
        <v>0</v>
      </c>
      <c r="O377">
        <f t="shared" si="306"/>
        <v>180.36</v>
      </c>
      <c r="P377">
        <f t="shared" si="307"/>
        <v>32.78</v>
      </c>
      <c r="Q377">
        <f t="shared" si="308"/>
        <v>23.25</v>
      </c>
      <c r="R377">
        <f t="shared" si="309"/>
        <v>3.4</v>
      </c>
      <c r="S377">
        <f t="shared" si="310"/>
        <v>124.33</v>
      </c>
      <c r="T377">
        <f t="shared" si="311"/>
        <v>0</v>
      </c>
      <c r="U377">
        <f t="shared" si="312"/>
        <v>1.92</v>
      </c>
      <c r="V377">
        <f t="shared" si="313"/>
        <v>0.04</v>
      </c>
      <c r="W377">
        <f t="shared" si="314"/>
        <v>0</v>
      </c>
      <c r="X377">
        <f t="shared" si="315"/>
        <v>121.34</v>
      </c>
      <c r="Y377">
        <f t="shared" si="316"/>
        <v>83.02</v>
      </c>
      <c r="AA377">
        <v>39083528</v>
      </c>
      <c r="AB377">
        <f t="shared" si="317"/>
        <v>13.81</v>
      </c>
      <c r="AC377">
        <f t="shared" si="318"/>
        <v>2.5099999999999998</v>
      </c>
      <c r="AD377">
        <f t="shared" si="319"/>
        <v>1.78</v>
      </c>
      <c r="AE377">
        <f t="shared" si="320"/>
        <v>0.26</v>
      </c>
      <c r="AF377">
        <f t="shared" si="321"/>
        <v>9.52</v>
      </c>
      <c r="AG377">
        <f t="shared" si="322"/>
        <v>0</v>
      </c>
      <c r="AH377">
        <f t="shared" si="323"/>
        <v>0.96</v>
      </c>
      <c r="AI377">
        <f t="shared" si="324"/>
        <v>0.02</v>
      </c>
      <c r="AJ377">
        <f t="shared" si="325"/>
        <v>0</v>
      </c>
      <c r="AK377">
        <v>13.81</v>
      </c>
      <c r="AL377">
        <v>2.5099999999999998</v>
      </c>
      <c r="AM377">
        <v>1.78</v>
      </c>
      <c r="AN377">
        <v>0.26</v>
      </c>
      <c r="AO377">
        <v>9.52</v>
      </c>
      <c r="AP377">
        <v>0</v>
      </c>
      <c r="AQ377">
        <v>0.96</v>
      </c>
      <c r="AR377">
        <v>0.02</v>
      </c>
      <c r="AS377">
        <v>0</v>
      </c>
      <c r="AT377">
        <v>95</v>
      </c>
      <c r="AU377">
        <v>65</v>
      </c>
      <c r="AV377">
        <v>1</v>
      </c>
      <c r="AW377">
        <v>1</v>
      </c>
      <c r="AZ377">
        <v>6.53</v>
      </c>
      <c r="BA377">
        <v>6.53</v>
      </c>
      <c r="BB377">
        <v>6.53</v>
      </c>
      <c r="BC377">
        <v>6.53</v>
      </c>
      <c r="BD377" t="s">
        <v>3</v>
      </c>
      <c r="BE377" t="s">
        <v>3</v>
      </c>
      <c r="BF377" t="s">
        <v>3</v>
      </c>
      <c r="BG377" t="s">
        <v>3</v>
      </c>
      <c r="BH377">
        <v>0</v>
      </c>
      <c r="BI377">
        <v>2</v>
      </c>
      <c r="BJ377" t="s">
        <v>736</v>
      </c>
      <c r="BM377">
        <v>108001</v>
      </c>
      <c r="BN377">
        <v>0</v>
      </c>
      <c r="BO377" t="s">
        <v>3</v>
      </c>
      <c r="BP377">
        <v>0</v>
      </c>
      <c r="BQ377">
        <v>3</v>
      </c>
      <c r="BR377">
        <v>0</v>
      </c>
      <c r="BS377">
        <v>6.53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3</v>
      </c>
      <c r="BZ377">
        <v>95</v>
      </c>
      <c r="CA377">
        <v>65</v>
      </c>
      <c r="CF377">
        <v>0</v>
      </c>
      <c r="CG377">
        <v>0</v>
      </c>
      <c r="CM377">
        <v>0</v>
      </c>
      <c r="CN377" t="s">
        <v>3</v>
      </c>
      <c r="CO377">
        <v>0</v>
      </c>
      <c r="CP377">
        <f t="shared" si="326"/>
        <v>180.36</v>
      </c>
      <c r="CQ377">
        <f t="shared" si="327"/>
        <v>16.3903</v>
      </c>
      <c r="CR377">
        <f t="shared" si="328"/>
        <v>11.6234</v>
      </c>
      <c r="CS377">
        <f t="shared" si="329"/>
        <v>1.6978000000000002</v>
      </c>
      <c r="CT377">
        <f t="shared" si="330"/>
        <v>62.165599999999998</v>
      </c>
      <c r="CU377">
        <f t="shared" si="331"/>
        <v>0</v>
      </c>
      <c r="CV377">
        <f t="shared" si="332"/>
        <v>0.96</v>
      </c>
      <c r="CW377">
        <f t="shared" si="333"/>
        <v>0.02</v>
      </c>
      <c r="CX377">
        <f t="shared" si="334"/>
        <v>0</v>
      </c>
      <c r="CY377">
        <f t="shared" si="335"/>
        <v>121.34350000000001</v>
      </c>
      <c r="CZ377">
        <f t="shared" si="336"/>
        <v>83.024500000000003</v>
      </c>
      <c r="DC377" t="s">
        <v>3</v>
      </c>
      <c r="DD377" t="s">
        <v>3</v>
      </c>
      <c r="DE377" t="s">
        <v>3</v>
      </c>
      <c r="DF377" t="s">
        <v>3</v>
      </c>
      <c r="DG377" t="s">
        <v>3</v>
      </c>
      <c r="DH377" t="s">
        <v>3</v>
      </c>
      <c r="DI377" t="s">
        <v>3</v>
      </c>
      <c r="DJ377" t="s">
        <v>3</v>
      </c>
      <c r="DK377" t="s">
        <v>3</v>
      </c>
      <c r="DL377" t="s">
        <v>3</v>
      </c>
      <c r="DM377" t="s">
        <v>3</v>
      </c>
      <c r="DN377">
        <v>0</v>
      </c>
      <c r="DO377">
        <v>0</v>
      </c>
      <c r="DP377">
        <v>1</v>
      </c>
      <c r="DQ377">
        <v>1</v>
      </c>
      <c r="DU377">
        <v>1013</v>
      </c>
      <c r="DV377" t="s">
        <v>102</v>
      </c>
      <c r="DW377" t="s">
        <v>102</v>
      </c>
      <c r="DX377">
        <v>1</v>
      </c>
      <c r="EE377">
        <v>39174386</v>
      </c>
      <c r="EF377">
        <v>3</v>
      </c>
      <c r="EG377" t="s">
        <v>582</v>
      </c>
      <c r="EH377">
        <v>0</v>
      </c>
      <c r="EI377" t="s">
        <v>3</v>
      </c>
      <c r="EJ377">
        <v>2</v>
      </c>
      <c r="EK377">
        <v>108001</v>
      </c>
      <c r="EL377" t="s">
        <v>583</v>
      </c>
      <c r="EM377" t="s">
        <v>584</v>
      </c>
      <c r="EO377" t="s">
        <v>3</v>
      </c>
      <c r="EQ377">
        <v>0</v>
      </c>
      <c r="ER377">
        <v>13.81</v>
      </c>
      <c r="ES377">
        <v>2.5099999999999998</v>
      </c>
      <c r="ET377">
        <v>1.78</v>
      </c>
      <c r="EU377">
        <v>0.26</v>
      </c>
      <c r="EV377">
        <v>9.52</v>
      </c>
      <c r="EW377">
        <v>0.96</v>
      </c>
      <c r="EX377">
        <v>0.02</v>
      </c>
      <c r="EY377">
        <v>0</v>
      </c>
      <c r="FQ377">
        <v>0</v>
      </c>
      <c r="FR377">
        <f t="shared" si="337"/>
        <v>0</v>
      </c>
      <c r="FS377">
        <v>0</v>
      </c>
      <c r="FX377">
        <v>95</v>
      </c>
      <c r="FY377">
        <v>65</v>
      </c>
      <c r="GA377" t="s">
        <v>3</v>
      </c>
      <c r="GD377">
        <v>0</v>
      </c>
      <c r="GF377">
        <v>178524456</v>
      </c>
      <c r="GG377">
        <v>1</v>
      </c>
      <c r="GH377">
        <v>1</v>
      </c>
      <c r="GI377">
        <v>4</v>
      </c>
      <c r="GJ377">
        <v>0</v>
      </c>
      <c r="GK377">
        <f>ROUND(R377*(R12)/100,2)</f>
        <v>0</v>
      </c>
      <c r="GL377">
        <f t="shared" si="338"/>
        <v>0</v>
      </c>
      <c r="GM377">
        <f t="shared" si="339"/>
        <v>384.72</v>
      </c>
      <c r="GN377">
        <f t="shared" si="340"/>
        <v>0</v>
      </c>
      <c r="GO377">
        <f t="shared" si="341"/>
        <v>384.72</v>
      </c>
      <c r="GP377">
        <f t="shared" si="342"/>
        <v>0</v>
      </c>
      <c r="GR377">
        <v>0</v>
      </c>
      <c r="GS377">
        <v>3</v>
      </c>
      <c r="GT377">
        <v>0</v>
      </c>
      <c r="GU377" t="s">
        <v>3</v>
      </c>
      <c r="GV377">
        <f t="shared" si="343"/>
        <v>0</v>
      </c>
      <c r="GW377">
        <v>1</v>
      </c>
      <c r="GX377">
        <f t="shared" si="344"/>
        <v>0</v>
      </c>
      <c r="HA377">
        <v>0</v>
      </c>
      <c r="HB377">
        <v>0</v>
      </c>
      <c r="IK377">
        <v>0</v>
      </c>
    </row>
    <row r="378" spans="1:245" x14ac:dyDescent="0.2">
      <c r="A378">
        <v>18</v>
      </c>
      <c r="B378">
        <v>1</v>
      </c>
      <c r="C378">
        <v>609</v>
      </c>
      <c r="E378" t="s">
        <v>737</v>
      </c>
      <c r="F378" t="s">
        <v>738</v>
      </c>
      <c r="G378" t="s">
        <v>739</v>
      </c>
      <c r="H378" t="s">
        <v>109</v>
      </c>
      <c r="I378">
        <f>I377*J378</f>
        <v>2</v>
      </c>
      <c r="J378">
        <v>1</v>
      </c>
      <c r="O378">
        <f t="shared" si="306"/>
        <v>5650.15</v>
      </c>
      <c r="P378">
        <f t="shared" si="307"/>
        <v>5650.15</v>
      </c>
      <c r="Q378">
        <f t="shared" si="308"/>
        <v>0</v>
      </c>
      <c r="R378">
        <f t="shared" si="309"/>
        <v>0</v>
      </c>
      <c r="S378">
        <f t="shared" si="310"/>
        <v>0</v>
      </c>
      <c r="T378">
        <f t="shared" si="311"/>
        <v>0</v>
      </c>
      <c r="U378">
        <f t="shared" si="312"/>
        <v>0</v>
      </c>
      <c r="V378">
        <f t="shared" si="313"/>
        <v>0</v>
      </c>
      <c r="W378">
        <f t="shared" si="314"/>
        <v>0</v>
      </c>
      <c r="X378">
        <f t="shared" si="315"/>
        <v>0</v>
      </c>
      <c r="Y378">
        <f t="shared" si="316"/>
        <v>0</v>
      </c>
      <c r="AA378">
        <v>39083528</v>
      </c>
      <c r="AB378">
        <f t="shared" si="317"/>
        <v>432.63</v>
      </c>
      <c r="AC378">
        <f t="shared" si="318"/>
        <v>432.63</v>
      </c>
      <c r="AD378">
        <f t="shared" si="319"/>
        <v>0</v>
      </c>
      <c r="AE378">
        <f t="shared" si="320"/>
        <v>0</v>
      </c>
      <c r="AF378">
        <f t="shared" si="321"/>
        <v>0</v>
      </c>
      <c r="AG378">
        <f t="shared" si="322"/>
        <v>0</v>
      </c>
      <c r="AH378">
        <f t="shared" si="323"/>
        <v>0</v>
      </c>
      <c r="AI378">
        <f t="shared" si="324"/>
        <v>0</v>
      </c>
      <c r="AJ378">
        <f t="shared" si="325"/>
        <v>0</v>
      </c>
      <c r="AK378">
        <v>432.63</v>
      </c>
      <c r="AL378">
        <v>432.63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95</v>
      </c>
      <c r="AU378">
        <v>65</v>
      </c>
      <c r="AV378">
        <v>1</v>
      </c>
      <c r="AW378">
        <v>1</v>
      </c>
      <c r="AZ378">
        <v>6.53</v>
      </c>
      <c r="BA378">
        <v>1</v>
      </c>
      <c r="BB378">
        <v>1</v>
      </c>
      <c r="BC378">
        <v>6.53</v>
      </c>
      <c r="BD378" t="s">
        <v>3</v>
      </c>
      <c r="BE378" t="s">
        <v>3</v>
      </c>
      <c r="BF378" t="s">
        <v>3</v>
      </c>
      <c r="BG378" t="s">
        <v>3</v>
      </c>
      <c r="BH378">
        <v>3</v>
      </c>
      <c r="BI378">
        <v>2</v>
      </c>
      <c r="BJ378" t="s">
        <v>740</v>
      </c>
      <c r="BM378">
        <v>108001</v>
      </c>
      <c r="BN378">
        <v>0</v>
      </c>
      <c r="BO378" t="s">
        <v>3</v>
      </c>
      <c r="BP378">
        <v>0</v>
      </c>
      <c r="BQ378">
        <v>3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3</v>
      </c>
      <c r="BZ378">
        <v>95</v>
      </c>
      <c r="CA378">
        <v>65</v>
      </c>
      <c r="CF378">
        <v>0</v>
      </c>
      <c r="CG378">
        <v>0</v>
      </c>
      <c r="CM378">
        <v>0</v>
      </c>
      <c r="CN378" t="s">
        <v>3</v>
      </c>
      <c r="CO378">
        <v>0</v>
      </c>
      <c r="CP378">
        <f t="shared" si="326"/>
        <v>5650.15</v>
      </c>
      <c r="CQ378">
        <f t="shared" si="327"/>
        <v>2825.0738999999999</v>
      </c>
      <c r="CR378">
        <f t="shared" si="328"/>
        <v>0</v>
      </c>
      <c r="CS378">
        <f t="shared" si="329"/>
        <v>0</v>
      </c>
      <c r="CT378">
        <f t="shared" si="330"/>
        <v>0</v>
      </c>
      <c r="CU378">
        <f t="shared" si="331"/>
        <v>0</v>
      </c>
      <c r="CV378">
        <f t="shared" si="332"/>
        <v>0</v>
      </c>
      <c r="CW378">
        <f t="shared" si="333"/>
        <v>0</v>
      </c>
      <c r="CX378">
        <f t="shared" si="334"/>
        <v>0</v>
      </c>
      <c r="CY378">
        <f t="shared" si="335"/>
        <v>0</v>
      </c>
      <c r="CZ378">
        <f t="shared" si="336"/>
        <v>0</v>
      </c>
      <c r="DC378" t="s">
        <v>3</v>
      </c>
      <c r="DD378" t="s">
        <v>3</v>
      </c>
      <c r="DE378" t="s">
        <v>3</v>
      </c>
      <c r="DF378" t="s">
        <v>3</v>
      </c>
      <c r="DG378" t="s">
        <v>3</v>
      </c>
      <c r="DH378" t="s">
        <v>3</v>
      </c>
      <c r="DI378" t="s">
        <v>3</v>
      </c>
      <c r="DJ378" t="s">
        <v>3</v>
      </c>
      <c r="DK378" t="s">
        <v>3</v>
      </c>
      <c r="DL378" t="s">
        <v>3</v>
      </c>
      <c r="DM378" t="s">
        <v>3</v>
      </c>
      <c r="DN378">
        <v>0</v>
      </c>
      <c r="DO378">
        <v>0</v>
      </c>
      <c r="DP378">
        <v>1</v>
      </c>
      <c r="DQ378">
        <v>1</v>
      </c>
      <c r="DU378">
        <v>1010</v>
      </c>
      <c r="DV378" t="s">
        <v>109</v>
      </c>
      <c r="DW378" t="s">
        <v>109</v>
      </c>
      <c r="DX378">
        <v>1</v>
      </c>
      <c r="EE378">
        <v>39174386</v>
      </c>
      <c r="EF378">
        <v>3</v>
      </c>
      <c r="EG378" t="s">
        <v>582</v>
      </c>
      <c r="EH378">
        <v>0</v>
      </c>
      <c r="EI378" t="s">
        <v>3</v>
      </c>
      <c r="EJ378">
        <v>2</v>
      </c>
      <c r="EK378">
        <v>108001</v>
      </c>
      <c r="EL378" t="s">
        <v>583</v>
      </c>
      <c r="EM378" t="s">
        <v>584</v>
      </c>
      <c r="EO378" t="s">
        <v>3</v>
      </c>
      <c r="EQ378">
        <v>0</v>
      </c>
      <c r="ER378">
        <v>432.63</v>
      </c>
      <c r="ES378">
        <v>432.63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337"/>
        <v>0</v>
      </c>
      <c r="FS378">
        <v>0</v>
      </c>
      <c r="FX378">
        <v>95</v>
      </c>
      <c r="FY378">
        <v>65</v>
      </c>
      <c r="GA378" t="s">
        <v>3</v>
      </c>
      <c r="GD378">
        <v>0</v>
      </c>
      <c r="GF378">
        <v>-193363744</v>
      </c>
      <c r="GG378">
        <v>1</v>
      </c>
      <c r="GH378">
        <v>1</v>
      </c>
      <c r="GI378">
        <v>4</v>
      </c>
      <c r="GJ378">
        <v>0</v>
      </c>
      <c r="GK378">
        <f>ROUND(R378*(R12)/100,2)</f>
        <v>0</v>
      </c>
      <c r="GL378">
        <f t="shared" si="338"/>
        <v>0</v>
      </c>
      <c r="GM378">
        <f t="shared" si="339"/>
        <v>5650.15</v>
      </c>
      <c r="GN378">
        <f t="shared" si="340"/>
        <v>0</v>
      </c>
      <c r="GO378">
        <f t="shared" si="341"/>
        <v>5650.15</v>
      </c>
      <c r="GP378">
        <f t="shared" si="342"/>
        <v>0</v>
      </c>
      <c r="GR378">
        <v>0</v>
      </c>
      <c r="GS378">
        <v>3</v>
      </c>
      <c r="GT378">
        <v>0</v>
      </c>
      <c r="GU378" t="s">
        <v>3</v>
      </c>
      <c r="GV378">
        <f t="shared" si="343"/>
        <v>0</v>
      </c>
      <c r="GW378">
        <v>1</v>
      </c>
      <c r="GX378">
        <f t="shared" si="344"/>
        <v>0</v>
      </c>
      <c r="HA378">
        <v>0</v>
      </c>
      <c r="HB378">
        <v>0</v>
      </c>
      <c r="IK378">
        <v>0</v>
      </c>
    </row>
    <row r="379" spans="1:245" x14ac:dyDescent="0.2">
      <c r="A379">
        <v>17</v>
      </c>
      <c r="B379">
        <v>1</v>
      </c>
      <c r="C379">
        <f>ROW(SmtRes!A620)</f>
        <v>620</v>
      </c>
      <c r="D379">
        <f>ROW(EtalonRes!A632)</f>
        <v>632</v>
      </c>
      <c r="E379" t="s">
        <v>741</v>
      </c>
      <c r="F379" t="s">
        <v>742</v>
      </c>
      <c r="G379" t="s">
        <v>743</v>
      </c>
      <c r="H379" t="s">
        <v>102</v>
      </c>
      <c r="I379">
        <v>6</v>
      </c>
      <c r="J379">
        <v>0</v>
      </c>
      <c r="O379">
        <f t="shared" si="306"/>
        <v>1648.3</v>
      </c>
      <c r="P379">
        <f t="shared" si="307"/>
        <v>311.48</v>
      </c>
      <c r="Q379">
        <f t="shared" si="308"/>
        <v>0</v>
      </c>
      <c r="R379">
        <f t="shared" si="309"/>
        <v>0</v>
      </c>
      <c r="S379">
        <f t="shared" si="310"/>
        <v>1336.82</v>
      </c>
      <c r="T379">
        <f t="shared" si="311"/>
        <v>0</v>
      </c>
      <c r="U379">
        <f t="shared" si="312"/>
        <v>24</v>
      </c>
      <c r="V379">
        <f t="shared" si="313"/>
        <v>0</v>
      </c>
      <c r="W379">
        <f t="shared" si="314"/>
        <v>0</v>
      </c>
      <c r="X379">
        <f t="shared" si="315"/>
        <v>1229.8699999999999</v>
      </c>
      <c r="Y379">
        <f t="shared" si="316"/>
        <v>868.93</v>
      </c>
      <c r="AA379">
        <v>39083528</v>
      </c>
      <c r="AB379">
        <f t="shared" si="317"/>
        <v>42.07</v>
      </c>
      <c r="AC379">
        <f t="shared" si="318"/>
        <v>7.95</v>
      </c>
      <c r="AD379">
        <f t="shared" si="319"/>
        <v>0</v>
      </c>
      <c r="AE379">
        <f t="shared" si="320"/>
        <v>0</v>
      </c>
      <c r="AF379">
        <f t="shared" si="321"/>
        <v>34.119999999999997</v>
      </c>
      <c r="AG379">
        <f t="shared" si="322"/>
        <v>0</v>
      </c>
      <c r="AH379">
        <f t="shared" si="323"/>
        <v>4</v>
      </c>
      <c r="AI379">
        <f t="shared" si="324"/>
        <v>0</v>
      </c>
      <c r="AJ379">
        <f t="shared" si="325"/>
        <v>0</v>
      </c>
      <c r="AK379">
        <v>42.07</v>
      </c>
      <c r="AL379">
        <v>7.95</v>
      </c>
      <c r="AM379">
        <v>0</v>
      </c>
      <c r="AN379">
        <v>0</v>
      </c>
      <c r="AO379">
        <v>34.119999999999997</v>
      </c>
      <c r="AP379">
        <v>0</v>
      </c>
      <c r="AQ379">
        <v>4</v>
      </c>
      <c r="AR379">
        <v>0</v>
      </c>
      <c r="AS379">
        <v>0</v>
      </c>
      <c r="AT379">
        <v>92</v>
      </c>
      <c r="AU379">
        <v>65</v>
      </c>
      <c r="AV379">
        <v>1</v>
      </c>
      <c r="AW379">
        <v>1</v>
      </c>
      <c r="AZ379">
        <v>6.53</v>
      </c>
      <c r="BA379">
        <v>6.53</v>
      </c>
      <c r="BB379">
        <v>6.53</v>
      </c>
      <c r="BC379">
        <v>6.53</v>
      </c>
      <c r="BD379" t="s">
        <v>3</v>
      </c>
      <c r="BE379" t="s">
        <v>3</v>
      </c>
      <c r="BF379" t="s">
        <v>3</v>
      </c>
      <c r="BG379" t="s">
        <v>3</v>
      </c>
      <c r="BH379">
        <v>0</v>
      </c>
      <c r="BI379">
        <v>2</v>
      </c>
      <c r="BJ379" t="s">
        <v>744</v>
      </c>
      <c r="BM379">
        <v>110004</v>
      </c>
      <c r="BN379">
        <v>0</v>
      </c>
      <c r="BO379" t="s">
        <v>3</v>
      </c>
      <c r="BP379">
        <v>0</v>
      </c>
      <c r="BQ379">
        <v>3</v>
      </c>
      <c r="BR379">
        <v>0</v>
      </c>
      <c r="BS379">
        <v>6.53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3</v>
      </c>
      <c r="BZ379">
        <v>92</v>
      </c>
      <c r="CA379">
        <v>65</v>
      </c>
      <c r="CF379">
        <v>0</v>
      </c>
      <c r="CG379">
        <v>0</v>
      </c>
      <c r="CM379">
        <v>0</v>
      </c>
      <c r="CN379" t="s">
        <v>3</v>
      </c>
      <c r="CO379">
        <v>0</v>
      </c>
      <c r="CP379">
        <f t="shared" si="326"/>
        <v>1648.3</v>
      </c>
      <c r="CQ379">
        <f t="shared" si="327"/>
        <v>51.913500000000006</v>
      </c>
      <c r="CR379">
        <f t="shared" si="328"/>
        <v>0</v>
      </c>
      <c r="CS379">
        <f t="shared" si="329"/>
        <v>0</v>
      </c>
      <c r="CT379">
        <f t="shared" si="330"/>
        <v>222.80359999999999</v>
      </c>
      <c r="CU379">
        <f t="shared" si="331"/>
        <v>0</v>
      </c>
      <c r="CV379">
        <f t="shared" si="332"/>
        <v>4</v>
      </c>
      <c r="CW379">
        <f t="shared" si="333"/>
        <v>0</v>
      </c>
      <c r="CX379">
        <f t="shared" si="334"/>
        <v>0</v>
      </c>
      <c r="CY379">
        <f t="shared" si="335"/>
        <v>1229.8743999999999</v>
      </c>
      <c r="CZ379">
        <f t="shared" si="336"/>
        <v>868.93299999999999</v>
      </c>
      <c r="DC379" t="s">
        <v>3</v>
      </c>
      <c r="DD379" t="s">
        <v>3</v>
      </c>
      <c r="DE379" t="s">
        <v>3</v>
      </c>
      <c r="DF379" t="s">
        <v>3</v>
      </c>
      <c r="DG379" t="s">
        <v>3</v>
      </c>
      <c r="DH379" t="s">
        <v>3</v>
      </c>
      <c r="DI379" t="s">
        <v>3</v>
      </c>
      <c r="DJ379" t="s">
        <v>3</v>
      </c>
      <c r="DK379" t="s">
        <v>3</v>
      </c>
      <c r="DL379" t="s">
        <v>3</v>
      </c>
      <c r="DM379" t="s">
        <v>3</v>
      </c>
      <c r="DN379">
        <v>0</v>
      </c>
      <c r="DO379">
        <v>0</v>
      </c>
      <c r="DP379">
        <v>1</v>
      </c>
      <c r="DQ379">
        <v>1</v>
      </c>
      <c r="DU379">
        <v>1013</v>
      </c>
      <c r="DV379" t="s">
        <v>102</v>
      </c>
      <c r="DW379" t="s">
        <v>102</v>
      </c>
      <c r="DX379">
        <v>1</v>
      </c>
      <c r="EE379">
        <v>39174390</v>
      </c>
      <c r="EF379">
        <v>3</v>
      </c>
      <c r="EG379" t="s">
        <v>582</v>
      </c>
      <c r="EH379">
        <v>0</v>
      </c>
      <c r="EI379" t="s">
        <v>3</v>
      </c>
      <c r="EJ379">
        <v>2</v>
      </c>
      <c r="EK379">
        <v>110004</v>
      </c>
      <c r="EL379" t="s">
        <v>745</v>
      </c>
      <c r="EM379" t="s">
        <v>602</v>
      </c>
      <c r="EO379" t="s">
        <v>3</v>
      </c>
      <c r="EQ379">
        <v>0</v>
      </c>
      <c r="ER379">
        <v>42.07</v>
      </c>
      <c r="ES379">
        <v>7.95</v>
      </c>
      <c r="ET379">
        <v>0</v>
      </c>
      <c r="EU379">
        <v>0</v>
      </c>
      <c r="EV379">
        <v>34.119999999999997</v>
      </c>
      <c r="EW379">
        <v>4</v>
      </c>
      <c r="EX379">
        <v>0</v>
      </c>
      <c r="EY379">
        <v>0</v>
      </c>
      <c r="FQ379">
        <v>0</v>
      </c>
      <c r="FR379">
        <f t="shared" si="337"/>
        <v>0</v>
      </c>
      <c r="FS379">
        <v>0</v>
      </c>
      <c r="FX379">
        <v>92</v>
      </c>
      <c r="FY379">
        <v>65</v>
      </c>
      <c r="GA379" t="s">
        <v>3</v>
      </c>
      <c r="GD379">
        <v>0</v>
      </c>
      <c r="GF379">
        <v>861692839</v>
      </c>
      <c r="GG379">
        <v>1</v>
      </c>
      <c r="GH379">
        <v>1</v>
      </c>
      <c r="GI379">
        <v>4</v>
      </c>
      <c r="GJ379">
        <v>0</v>
      </c>
      <c r="GK379">
        <f>ROUND(R379*(R12)/100,2)</f>
        <v>0</v>
      </c>
      <c r="GL379">
        <f t="shared" si="338"/>
        <v>0</v>
      </c>
      <c r="GM379">
        <f t="shared" si="339"/>
        <v>3747.1</v>
      </c>
      <c r="GN379">
        <f t="shared" si="340"/>
        <v>0</v>
      </c>
      <c r="GO379">
        <f t="shared" si="341"/>
        <v>3747.1</v>
      </c>
      <c r="GP379">
        <f t="shared" si="342"/>
        <v>0</v>
      </c>
      <c r="GR379">
        <v>0</v>
      </c>
      <c r="GS379">
        <v>3</v>
      </c>
      <c r="GT379">
        <v>0</v>
      </c>
      <c r="GU379" t="s">
        <v>3</v>
      </c>
      <c r="GV379">
        <f t="shared" si="343"/>
        <v>0</v>
      </c>
      <c r="GW379">
        <v>1</v>
      </c>
      <c r="GX379">
        <f t="shared" si="344"/>
        <v>0</v>
      </c>
      <c r="HA379">
        <v>0</v>
      </c>
      <c r="HB379">
        <v>0</v>
      </c>
      <c r="IK379">
        <v>0</v>
      </c>
    </row>
    <row r="380" spans="1:245" x14ac:dyDescent="0.2">
      <c r="A380">
        <v>18</v>
      </c>
      <c r="B380">
        <v>1</v>
      </c>
      <c r="C380">
        <v>618</v>
      </c>
      <c r="E380" t="s">
        <v>746</v>
      </c>
      <c r="F380" t="s">
        <v>747</v>
      </c>
      <c r="G380" t="s">
        <v>748</v>
      </c>
      <c r="H380" t="s">
        <v>109</v>
      </c>
      <c r="I380">
        <f>I379*J380</f>
        <v>6</v>
      </c>
      <c r="J380">
        <v>1</v>
      </c>
      <c r="O380">
        <f t="shared" si="306"/>
        <v>811.03</v>
      </c>
      <c r="P380">
        <f t="shared" si="307"/>
        <v>811.03</v>
      </c>
      <c r="Q380">
        <f t="shared" si="308"/>
        <v>0</v>
      </c>
      <c r="R380">
        <f t="shared" si="309"/>
        <v>0</v>
      </c>
      <c r="S380">
        <f t="shared" si="310"/>
        <v>0</v>
      </c>
      <c r="T380">
        <f t="shared" si="311"/>
        <v>0</v>
      </c>
      <c r="U380">
        <f t="shared" si="312"/>
        <v>0</v>
      </c>
      <c r="V380">
        <f t="shared" si="313"/>
        <v>0</v>
      </c>
      <c r="W380">
        <f t="shared" si="314"/>
        <v>0</v>
      </c>
      <c r="X380">
        <f t="shared" si="315"/>
        <v>0</v>
      </c>
      <c r="Y380">
        <f t="shared" si="316"/>
        <v>0</v>
      </c>
      <c r="AA380">
        <v>39083528</v>
      </c>
      <c r="AB380">
        <f t="shared" si="317"/>
        <v>20.7</v>
      </c>
      <c r="AC380">
        <f t="shared" si="318"/>
        <v>20.7</v>
      </c>
      <c r="AD380">
        <f t="shared" si="319"/>
        <v>0</v>
      </c>
      <c r="AE380">
        <f t="shared" si="320"/>
        <v>0</v>
      </c>
      <c r="AF380">
        <f t="shared" si="321"/>
        <v>0</v>
      </c>
      <c r="AG380">
        <f t="shared" si="322"/>
        <v>0</v>
      </c>
      <c r="AH380">
        <f t="shared" si="323"/>
        <v>0</v>
      </c>
      <c r="AI380">
        <f t="shared" si="324"/>
        <v>0</v>
      </c>
      <c r="AJ380">
        <f t="shared" si="325"/>
        <v>0</v>
      </c>
      <c r="AK380">
        <v>20.7</v>
      </c>
      <c r="AL380">
        <v>20.7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92</v>
      </c>
      <c r="AU380">
        <v>65</v>
      </c>
      <c r="AV380">
        <v>1</v>
      </c>
      <c r="AW380">
        <v>1</v>
      </c>
      <c r="AZ380">
        <v>6.53</v>
      </c>
      <c r="BA380">
        <v>1</v>
      </c>
      <c r="BB380">
        <v>1</v>
      </c>
      <c r="BC380">
        <v>6.53</v>
      </c>
      <c r="BD380" t="s">
        <v>3</v>
      </c>
      <c r="BE380" t="s">
        <v>3</v>
      </c>
      <c r="BF380" t="s">
        <v>3</v>
      </c>
      <c r="BG380" t="s">
        <v>3</v>
      </c>
      <c r="BH380">
        <v>3</v>
      </c>
      <c r="BI380">
        <v>2</v>
      </c>
      <c r="BJ380" t="s">
        <v>749</v>
      </c>
      <c r="BM380">
        <v>110004</v>
      </c>
      <c r="BN380">
        <v>0</v>
      </c>
      <c r="BO380" t="s">
        <v>3</v>
      </c>
      <c r="BP380">
        <v>0</v>
      </c>
      <c r="BQ380">
        <v>3</v>
      </c>
      <c r="BR380">
        <v>0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3</v>
      </c>
      <c r="BZ380">
        <v>92</v>
      </c>
      <c r="CA380">
        <v>65</v>
      </c>
      <c r="CF380">
        <v>0</v>
      </c>
      <c r="CG380">
        <v>0</v>
      </c>
      <c r="CM380">
        <v>0</v>
      </c>
      <c r="CN380" t="s">
        <v>3</v>
      </c>
      <c r="CO380">
        <v>0</v>
      </c>
      <c r="CP380">
        <f t="shared" si="326"/>
        <v>811.03</v>
      </c>
      <c r="CQ380">
        <f t="shared" si="327"/>
        <v>135.17099999999999</v>
      </c>
      <c r="CR380">
        <f t="shared" si="328"/>
        <v>0</v>
      </c>
      <c r="CS380">
        <f t="shared" si="329"/>
        <v>0</v>
      </c>
      <c r="CT380">
        <f t="shared" si="330"/>
        <v>0</v>
      </c>
      <c r="CU380">
        <f t="shared" si="331"/>
        <v>0</v>
      </c>
      <c r="CV380">
        <f t="shared" si="332"/>
        <v>0</v>
      </c>
      <c r="CW380">
        <f t="shared" si="333"/>
        <v>0</v>
      </c>
      <c r="CX380">
        <f t="shared" si="334"/>
        <v>0</v>
      </c>
      <c r="CY380">
        <f t="shared" si="335"/>
        <v>0</v>
      </c>
      <c r="CZ380">
        <f t="shared" si="336"/>
        <v>0</v>
      </c>
      <c r="DC380" t="s">
        <v>3</v>
      </c>
      <c r="DD380" t="s">
        <v>3</v>
      </c>
      <c r="DE380" t="s">
        <v>3</v>
      </c>
      <c r="DF380" t="s">
        <v>3</v>
      </c>
      <c r="DG380" t="s">
        <v>3</v>
      </c>
      <c r="DH380" t="s">
        <v>3</v>
      </c>
      <c r="DI380" t="s">
        <v>3</v>
      </c>
      <c r="DJ380" t="s">
        <v>3</v>
      </c>
      <c r="DK380" t="s">
        <v>3</v>
      </c>
      <c r="DL380" t="s">
        <v>3</v>
      </c>
      <c r="DM380" t="s">
        <v>3</v>
      </c>
      <c r="DN380">
        <v>0</v>
      </c>
      <c r="DO380">
        <v>0</v>
      </c>
      <c r="DP380">
        <v>1</v>
      </c>
      <c r="DQ380">
        <v>1</v>
      </c>
      <c r="DU380">
        <v>1010</v>
      </c>
      <c r="DV380" t="s">
        <v>109</v>
      </c>
      <c r="DW380" t="s">
        <v>109</v>
      </c>
      <c r="DX380">
        <v>1</v>
      </c>
      <c r="EE380">
        <v>39174390</v>
      </c>
      <c r="EF380">
        <v>3</v>
      </c>
      <c r="EG380" t="s">
        <v>582</v>
      </c>
      <c r="EH380">
        <v>0</v>
      </c>
      <c r="EI380" t="s">
        <v>3</v>
      </c>
      <c r="EJ380">
        <v>2</v>
      </c>
      <c r="EK380">
        <v>110004</v>
      </c>
      <c r="EL380" t="s">
        <v>745</v>
      </c>
      <c r="EM380" t="s">
        <v>602</v>
      </c>
      <c r="EO380" t="s">
        <v>3</v>
      </c>
      <c r="EQ380">
        <v>0</v>
      </c>
      <c r="ER380">
        <v>20.7</v>
      </c>
      <c r="ES380">
        <v>20.7</v>
      </c>
      <c r="ET380">
        <v>0</v>
      </c>
      <c r="EU380">
        <v>0</v>
      </c>
      <c r="EV380">
        <v>0</v>
      </c>
      <c r="EW380">
        <v>0</v>
      </c>
      <c r="EX380">
        <v>0</v>
      </c>
      <c r="FQ380">
        <v>0</v>
      </c>
      <c r="FR380">
        <f t="shared" si="337"/>
        <v>0</v>
      </c>
      <c r="FS380">
        <v>0</v>
      </c>
      <c r="FX380">
        <v>92</v>
      </c>
      <c r="FY380">
        <v>65</v>
      </c>
      <c r="GA380" t="s">
        <v>3</v>
      </c>
      <c r="GD380">
        <v>0</v>
      </c>
      <c r="GF380">
        <v>-1678798682</v>
      </c>
      <c r="GG380">
        <v>1</v>
      </c>
      <c r="GH380">
        <v>1</v>
      </c>
      <c r="GI380">
        <v>4</v>
      </c>
      <c r="GJ380">
        <v>0</v>
      </c>
      <c r="GK380">
        <f>ROUND(R380*(R12)/100,2)</f>
        <v>0</v>
      </c>
      <c r="GL380">
        <f t="shared" si="338"/>
        <v>0</v>
      </c>
      <c r="GM380">
        <f t="shared" si="339"/>
        <v>811.03</v>
      </c>
      <c r="GN380">
        <f t="shared" si="340"/>
        <v>0</v>
      </c>
      <c r="GO380">
        <f t="shared" si="341"/>
        <v>811.03</v>
      </c>
      <c r="GP380">
        <f t="shared" si="342"/>
        <v>0</v>
      </c>
      <c r="GR380">
        <v>0</v>
      </c>
      <c r="GS380">
        <v>3</v>
      </c>
      <c r="GT380">
        <v>0</v>
      </c>
      <c r="GU380" t="s">
        <v>3</v>
      </c>
      <c r="GV380">
        <f t="shared" si="343"/>
        <v>0</v>
      </c>
      <c r="GW380">
        <v>1</v>
      </c>
      <c r="GX380">
        <f t="shared" si="344"/>
        <v>0</v>
      </c>
      <c r="HA380">
        <v>0</v>
      </c>
      <c r="HB380">
        <v>0</v>
      </c>
      <c r="IK380">
        <v>0</v>
      </c>
    </row>
    <row r="381" spans="1:245" x14ac:dyDescent="0.2">
      <c r="A381">
        <v>17</v>
      </c>
      <c r="B381">
        <v>1</v>
      </c>
      <c r="C381">
        <f>ROW(SmtRes!A622)</f>
        <v>622</v>
      </c>
      <c r="D381">
        <f>ROW(EtalonRes!A634)</f>
        <v>634</v>
      </c>
      <c r="E381" t="s">
        <v>750</v>
      </c>
      <c r="F381" t="s">
        <v>751</v>
      </c>
      <c r="G381" t="s">
        <v>752</v>
      </c>
      <c r="H381" t="s">
        <v>102</v>
      </c>
      <c r="I381">
        <v>4</v>
      </c>
      <c r="J381">
        <v>0</v>
      </c>
      <c r="O381">
        <f t="shared" si="306"/>
        <v>247.31</v>
      </c>
      <c r="P381">
        <f t="shared" si="307"/>
        <v>0</v>
      </c>
      <c r="Q381">
        <f t="shared" si="308"/>
        <v>0</v>
      </c>
      <c r="R381">
        <f t="shared" si="309"/>
        <v>0</v>
      </c>
      <c r="S381">
        <f t="shared" si="310"/>
        <v>247.31</v>
      </c>
      <c r="T381">
        <f t="shared" si="311"/>
        <v>0</v>
      </c>
      <c r="U381">
        <f t="shared" si="312"/>
        <v>1.024</v>
      </c>
      <c r="V381">
        <f t="shared" si="313"/>
        <v>0</v>
      </c>
      <c r="W381">
        <f t="shared" si="314"/>
        <v>0</v>
      </c>
      <c r="X381">
        <f t="shared" si="315"/>
        <v>160.75</v>
      </c>
      <c r="Y381">
        <f t="shared" si="316"/>
        <v>98.92</v>
      </c>
      <c r="AA381">
        <v>39083528</v>
      </c>
      <c r="AB381">
        <f t="shared" si="317"/>
        <v>3.28</v>
      </c>
      <c r="AC381">
        <f t="shared" si="318"/>
        <v>0</v>
      </c>
      <c r="AD381">
        <f t="shared" si="319"/>
        <v>0</v>
      </c>
      <c r="AE381">
        <f>ROUND((EU381),2)</f>
        <v>0</v>
      </c>
      <c r="AF381">
        <f>ROUND(((EV381*0.8)),2)</f>
        <v>3.28</v>
      </c>
      <c r="AG381">
        <f t="shared" si="322"/>
        <v>0</v>
      </c>
      <c r="AH381">
        <f>((EW381*0.8))</f>
        <v>0.25600000000000001</v>
      </c>
      <c r="AI381">
        <f>(EX381)</f>
        <v>0</v>
      </c>
      <c r="AJ381">
        <f t="shared" si="325"/>
        <v>0</v>
      </c>
      <c r="AK381">
        <v>4.0999999999999996</v>
      </c>
      <c r="AL381">
        <v>0</v>
      </c>
      <c r="AM381">
        <v>0</v>
      </c>
      <c r="AN381">
        <v>0</v>
      </c>
      <c r="AO381">
        <v>4.0999999999999996</v>
      </c>
      <c r="AP381">
        <v>0</v>
      </c>
      <c r="AQ381">
        <v>0.32</v>
      </c>
      <c r="AR381">
        <v>0</v>
      </c>
      <c r="AS381">
        <v>0</v>
      </c>
      <c r="AT381">
        <v>65</v>
      </c>
      <c r="AU381">
        <v>40</v>
      </c>
      <c r="AV381">
        <v>1</v>
      </c>
      <c r="AW381">
        <v>1</v>
      </c>
      <c r="AZ381">
        <v>18.850000000000001</v>
      </c>
      <c r="BA381">
        <v>18.850000000000001</v>
      </c>
      <c r="BB381">
        <v>1</v>
      </c>
      <c r="BC381">
        <v>1</v>
      </c>
      <c r="BD381" t="s">
        <v>3</v>
      </c>
      <c r="BE381" t="s">
        <v>3</v>
      </c>
      <c r="BF381" t="s">
        <v>3</v>
      </c>
      <c r="BG381" t="s">
        <v>3</v>
      </c>
      <c r="BH381">
        <v>0</v>
      </c>
      <c r="BI381">
        <v>4</v>
      </c>
      <c r="BJ381" t="s">
        <v>753</v>
      </c>
      <c r="BM381">
        <v>200001</v>
      </c>
      <c r="BN381">
        <v>0</v>
      </c>
      <c r="BO381" t="s">
        <v>3</v>
      </c>
      <c r="BP381">
        <v>0</v>
      </c>
      <c r="BQ381">
        <v>4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3</v>
      </c>
      <c r="BZ381">
        <v>65</v>
      </c>
      <c r="CA381">
        <v>40</v>
      </c>
      <c r="CF381">
        <v>0</v>
      </c>
      <c r="CG381">
        <v>0</v>
      </c>
      <c r="CM381">
        <v>0</v>
      </c>
      <c r="CN381" t="s">
        <v>754</v>
      </c>
      <c r="CO381">
        <v>0</v>
      </c>
      <c r="CP381">
        <f t="shared" si="326"/>
        <v>247.31</v>
      </c>
      <c r="CQ381">
        <f t="shared" si="327"/>
        <v>0</v>
      </c>
      <c r="CR381">
        <f t="shared" si="328"/>
        <v>0</v>
      </c>
      <c r="CS381">
        <f t="shared" si="329"/>
        <v>0</v>
      </c>
      <c r="CT381">
        <f t="shared" si="330"/>
        <v>61.828000000000003</v>
      </c>
      <c r="CU381">
        <f t="shared" si="331"/>
        <v>0</v>
      </c>
      <c r="CV381">
        <f t="shared" si="332"/>
        <v>0.25600000000000001</v>
      </c>
      <c r="CW381">
        <f t="shared" si="333"/>
        <v>0</v>
      </c>
      <c r="CX381">
        <f t="shared" si="334"/>
        <v>0</v>
      </c>
      <c r="CY381">
        <f t="shared" si="335"/>
        <v>160.75149999999999</v>
      </c>
      <c r="CZ381">
        <f t="shared" si="336"/>
        <v>98.923999999999992</v>
      </c>
      <c r="DC381" t="s">
        <v>3</v>
      </c>
      <c r="DD381" t="s">
        <v>3</v>
      </c>
      <c r="DE381" t="s">
        <v>3</v>
      </c>
      <c r="DF381" t="s">
        <v>3</v>
      </c>
      <c r="DG381" t="s">
        <v>755</v>
      </c>
      <c r="DH381" t="s">
        <v>3</v>
      </c>
      <c r="DI381" t="s">
        <v>755</v>
      </c>
      <c r="DJ381" t="s">
        <v>3</v>
      </c>
      <c r="DK381" t="s">
        <v>3</v>
      </c>
      <c r="DL381" t="s">
        <v>3</v>
      </c>
      <c r="DM381" t="s">
        <v>3</v>
      </c>
      <c r="DN381">
        <v>0</v>
      </c>
      <c r="DO381">
        <v>0</v>
      </c>
      <c r="DP381">
        <v>1</v>
      </c>
      <c r="DQ381">
        <v>1</v>
      </c>
      <c r="DU381">
        <v>1013</v>
      </c>
      <c r="DV381" t="s">
        <v>102</v>
      </c>
      <c r="DW381" t="s">
        <v>102</v>
      </c>
      <c r="DX381">
        <v>1</v>
      </c>
      <c r="EE381">
        <v>39174428</v>
      </c>
      <c r="EF381">
        <v>4</v>
      </c>
      <c r="EG381" t="s">
        <v>756</v>
      </c>
      <c r="EH381">
        <v>0</v>
      </c>
      <c r="EI381" t="s">
        <v>3</v>
      </c>
      <c r="EJ381">
        <v>4</v>
      </c>
      <c r="EK381">
        <v>200001</v>
      </c>
      <c r="EL381" t="s">
        <v>757</v>
      </c>
      <c r="EM381" t="s">
        <v>758</v>
      </c>
      <c r="EO381" t="s">
        <v>759</v>
      </c>
      <c r="EQ381">
        <v>0</v>
      </c>
      <c r="ER381">
        <v>4.0999999999999996</v>
      </c>
      <c r="ES381">
        <v>0</v>
      </c>
      <c r="ET381">
        <v>0</v>
      </c>
      <c r="EU381">
        <v>0</v>
      </c>
      <c r="EV381">
        <v>4.0999999999999996</v>
      </c>
      <c r="EW381">
        <v>0.32</v>
      </c>
      <c r="EX381">
        <v>0</v>
      </c>
      <c r="EY381">
        <v>0</v>
      </c>
      <c r="FQ381">
        <v>0</v>
      </c>
      <c r="FR381">
        <f t="shared" si="337"/>
        <v>0</v>
      </c>
      <c r="FS381">
        <v>0</v>
      </c>
      <c r="FX381">
        <v>65</v>
      </c>
      <c r="FY381">
        <v>40</v>
      </c>
      <c r="GA381" t="s">
        <v>3</v>
      </c>
      <c r="GD381">
        <v>0</v>
      </c>
      <c r="GF381">
        <v>-1617765494</v>
      </c>
      <c r="GG381">
        <v>1</v>
      </c>
      <c r="GH381">
        <v>1</v>
      </c>
      <c r="GI381">
        <v>4</v>
      </c>
      <c r="GJ381">
        <v>0</v>
      </c>
      <c r="GK381">
        <f>ROUND(R381*(R12)/100,2)</f>
        <v>0</v>
      </c>
      <c r="GL381">
        <f t="shared" si="338"/>
        <v>0</v>
      </c>
      <c r="GM381">
        <f t="shared" si="339"/>
        <v>506.98</v>
      </c>
      <c r="GN381">
        <f t="shared" si="340"/>
        <v>0</v>
      </c>
      <c r="GO381">
        <f t="shared" si="341"/>
        <v>0</v>
      </c>
      <c r="GP381">
        <f t="shared" si="342"/>
        <v>506.98</v>
      </c>
      <c r="GR381">
        <v>0</v>
      </c>
      <c r="GS381">
        <v>3</v>
      </c>
      <c r="GT381">
        <v>0</v>
      </c>
      <c r="GU381" t="s">
        <v>3</v>
      </c>
      <c r="GV381">
        <f t="shared" si="343"/>
        <v>0</v>
      </c>
      <c r="GW381">
        <v>1</v>
      </c>
      <c r="GX381">
        <f t="shared" si="344"/>
        <v>0</v>
      </c>
      <c r="HA381">
        <v>0</v>
      </c>
      <c r="HB381">
        <v>0</v>
      </c>
      <c r="IK381">
        <v>0</v>
      </c>
    </row>
    <row r="382" spans="1:245" x14ac:dyDescent="0.2">
      <c r="A382">
        <v>17</v>
      </c>
      <c r="B382">
        <v>1</v>
      </c>
      <c r="C382">
        <f>ROW(SmtRes!A624)</f>
        <v>624</v>
      </c>
      <c r="D382">
        <f>ROW(EtalonRes!A636)</f>
        <v>636</v>
      </c>
      <c r="E382" t="s">
        <v>760</v>
      </c>
      <c r="F382" t="s">
        <v>761</v>
      </c>
      <c r="G382" t="s">
        <v>762</v>
      </c>
      <c r="H382" t="s">
        <v>763</v>
      </c>
      <c r="I382">
        <v>0.02</v>
      </c>
      <c r="J382">
        <v>0</v>
      </c>
      <c r="O382">
        <f t="shared" si="306"/>
        <v>50.05</v>
      </c>
      <c r="P382">
        <f t="shared" si="307"/>
        <v>0</v>
      </c>
      <c r="Q382">
        <f t="shared" si="308"/>
        <v>0</v>
      </c>
      <c r="R382">
        <f t="shared" si="309"/>
        <v>0</v>
      </c>
      <c r="S382">
        <f t="shared" si="310"/>
        <v>50.05</v>
      </c>
      <c r="T382">
        <f t="shared" si="311"/>
        <v>0</v>
      </c>
      <c r="U382">
        <f t="shared" si="312"/>
        <v>0.20736000000000004</v>
      </c>
      <c r="V382">
        <f t="shared" si="313"/>
        <v>0</v>
      </c>
      <c r="W382">
        <f t="shared" si="314"/>
        <v>0</v>
      </c>
      <c r="X382">
        <f t="shared" si="315"/>
        <v>32.53</v>
      </c>
      <c r="Y382">
        <f t="shared" si="316"/>
        <v>20.02</v>
      </c>
      <c r="AA382">
        <v>39083528</v>
      </c>
      <c r="AB382">
        <f t="shared" si="317"/>
        <v>132.76</v>
      </c>
      <c r="AC382">
        <f t="shared" si="318"/>
        <v>0</v>
      </c>
      <c r="AD382">
        <f t="shared" si="319"/>
        <v>0</v>
      </c>
      <c r="AE382">
        <f>ROUND((EU382),2)</f>
        <v>0</v>
      </c>
      <c r="AF382">
        <f>ROUND(((EV382*0.8)),2)</f>
        <v>132.76</v>
      </c>
      <c r="AG382">
        <f t="shared" si="322"/>
        <v>0</v>
      </c>
      <c r="AH382">
        <f>((EW382*0.8))</f>
        <v>10.368000000000002</v>
      </c>
      <c r="AI382">
        <f>(EX382)</f>
        <v>0</v>
      </c>
      <c r="AJ382">
        <f t="shared" si="325"/>
        <v>0</v>
      </c>
      <c r="AK382">
        <v>165.95</v>
      </c>
      <c r="AL382">
        <v>0</v>
      </c>
      <c r="AM382">
        <v>0</v>
      </c>
      <c r="AN382">
        <v>0</v>
      </c>
      <c r="AO382">
        <v>165.95</v>
      </c>
      <c r="AP382">
        <v>0</v>
      </c>
      <c r="AQ382">
        <v>12.96</v>
      </c>
      <c r="AR382">
        <v>0</v>
      </c>
      <c r="AS382">
        <v>0</v>
      </c>
      <c r="AT382">
        <v>65</v>
      </c>
      <c r="AU382">
        <v>40</v>
      </c>
      <c r="AV382">
        <v>1</v>
      </c>
      <c r="AW382">
        <v>1</v>
      </c>
      <c r="AZ382">
        <v>18.850000000000001</v>
      </c>
      <c r="BA382">
        <v>18.850000000000001</v>
      </c>
      <c r="BB382">
        <v>1</v>
      </c>
      <c r="BC382">
        <v>1</v>
      </c>
      <c r="BD382" t="s">
        <v>3</v>
      </c>
      <c r="BE382" t="s">
        <v>3</v>
      </c>
      <c r="BF382" t="s">
        <v>3</v>
      </c>
      <c r="BG382" t="s">
        <v>3</v>
      </c>
      <c r="BH382">
        <v>0</v>
      </c>
      <c r="BI382">
        <v>4</v>
      </c>
      <c r="BJ382" t="s">
        <v>764</v>
      </c>
      <c r="BM382">
        <v>200001</v>
      </c>
      <c r="BN382">
        <v>0</v>
      </c>
      <c r="BO382" t="s">
        <v>3</v>
      </c>
      <c r="BP382">
        <v>0</v>
      </c>
      <c r="BQ382">
        <v>4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3</v>
      </c>
      <c r="BZ382">
        <v>65</v>
      </c>
      <c r="CA382">
        <v>40</v>
      </c>
      <c r="CF382">
        <v>0</v>
      </c>
      <c r="CG382">
        <v>0</v>
      </c>
      <c r="CM382">
        <v>0</v>
      </c>
      <c r="CN382" t="s">
        <v>754</v>
      </c>
      <c r="CO382">
        <v>0</v>
      </c>
      <c r="CP382">
        <f t="shared" si="326"/>
        <v>50.05</v>
      </c>
      <c r="CQ382">
        <f t="shared" si="327"/>
        <v>0</v>
      </c>
      <c r="CR382">
        <f t="shared" si="328"/>
        <v>0</v>
      </c>
      <c r="CS382">
        <f t="shared" si="329"/>
        <v>0</v>
      </c>
      <c r="CT382">
        <f t="shared" si="330"/>
        <v>2502.5259999999998</v>
      </c>
      <c r="CU382">
        <f t="shared" si="331"/>
        <v>0</v>
      </c>
      <c r="CV382">
        <f t="shared" si="332"/>
        <v>10.368000000000002</v>
      </c>
      <c r="CW382">
        <f t="shared" si="333"/>
        <v>0</v>
      </c>
      <c r="CX382">
        <f t="shared" si="334"/>
        <v>0</v>
      </c>
      <c r="CY382">
        <f t="shared" si="335"/>
        <v>32.532499999999999</v>
      </c>
      <c r="CZ382">
        <f t="shared" si="336"/>
        <v>20.02</v>
      </c>
      <c r="DC382" t="s">
        <v>3</v>
      </c>
      <c r="DD382" t="s">
        <v>3</v>
      </c>
      <c r="DE382" t="s">
        <v>3</v>
      </c>
      <c r="DF382" t="s">
        <v>3</v>
      </c>
      <c r="DG382" t="s">
        <v>755</v>
      </c>
      <c r="DH382" t="s">
        <v>3</v>
      </c>
      <c r="DI382" t="s">
        <v>755</v>
      </c>
      <c r="DJ382" t="s">
        <v>3</v>
      </c>
      <c r="DK382" t="s">
        <v>3</v>
      </c>
      <c r="DL382" t="s">
        <v>3</v>
      </c>
      <c r="DM382" t="s">
        <v>3</v>
      </c>
      <c r="DN382">
        <v>0</v>
      </c>
      <c r="DO382">
        <v>0</v>
      </c>
      <c r="DP382">
        <v>1</v>
      </c>
      <c r="DQ382">
        <v>1</v>
      </c>
      <c r="DU382">
        <v>1013</v>
      </c>
      <c r="DV382" t="s">
        <v>763</v>
      </c>
      <c r="DW382" t="s">
        <v>763</v>
      </c>
      <c r="DX382">
        <v>1</v>
      </c>
      <c r="EE382">
        <v>39174428</v>
      </c>
      <c r="EF382">
        <v>4</v>
      </c>
      <c r="EG382" t="s">
        <v>756</v>
      </c>
      <c r="EH382">
        <v>0</v>
      </c>
      <c r="EI382" t="s">
        <v>3</v>
      </c>
      <c r="EJ382">
        <v>4</v>
      </c>
      <c r="EK382">
        <v>200001</v>
      </c>
      <c r="EL382" t="s">
        <v>757</v>
      </c>
      <c r="EM382" t="s">
        <v>758</v>
      </c>
      <c r="EO382" t="s">
        <v>759</v>
      </c>
      <c r="EQ382">
        <v>0</v>
      </c>
      <c r="ER382">
        <v>165.95</v>
      </c>
      <c r="ES382">
        <v>0</v>
      </c>
      <c r="ET382">
        <v>0</v>
      </c>
      <c r="EU382">
        <v>0</v>
      </c>
      <c r="EV382">
        <v>165.95</v>
      </c>
      <c r="EW382">
        <v>12.96</v>
      </c>
      <c r="EX382">
        <v>0</v>
      </c>
      <c r="EY382">
        <v>0</v>
      </c>
      <c r="FQ382">
        <v>0</v>
      </c>
      <c r="FR382">
        <f t="shared" si="337"/>
        <v>0</v>
      </c>
      <c r="FS382">
        <v>0</v>
      </c>
      <c r="FX382">
        <v>65</v>
      </c>
      <c r="FY382">
        <v>40</v>
      </c>
      <c r="GA382" t="s">
        <v>3</v>
      </c>
      <c r="GD382">
        <v>0</v>
      </c>
      <c r="GF382">
        <v>-931447527</v>
      </c>
      <c r="GG382">
        <v>1</v>
      </c>
      <c r="GH382">
        <v>1</v>
      </c>
      <c r="GI382">
        <v>4</v>
      </c>
      <c r="GJ382">
        <v>0</v>
      </c>
      <c r="GK382">
        <f>ROUND(R382*(R12)/100,2)</f>
        <v>0</v>
      </c>
      <c r="GL382">
        <f t="shared" si="338"/>
        <v>0</v>
      </c>
      <c r="GM382">
        <f t="shared" si="339"/>
        <v>102.6</v>
      </c>
      <c r="GN382">
        <f t="shared" si="340"/>
        <v>0</v>
      </c>
      <c r="GO382">
        <f t="shared" si="341"/>
        <v>0</v>
      </c>
      <c r="GP382">
        <f t="shared" si="342"/>
        <v>102.6</v>
      </c>
      <c r="GR382">
        <v>0</v>
      </c>
      <c r="GS382">
        <v>3</v>
      </c>
      <c r="GT382">
        <v>0</v>
      </c>
      <c r="GU382" t="s">
        <v>3</v>
      </c>
      <c r="GV382">
        <f t="shared" si="343"/>
        <v>0</v>
      </c>
      <c r="GW382">
        <v>1</v>
      </c>
      <c r="GX382">
        <f t="shared" si="344"/>
        <v>0</v>
      </c>
      <c r="HA382">
        <v>0</v>
      </c>
      <c r="HB382">
        <v>0</v>
      </c>
      <c r="IK382">
        <v>0</v>
      </c>
    </row>
    <row r="383" spans="1:245" x14ac:dyDescent="0.2">
      <c r="A383">
        <v>17</v>
      </c>
      <c r="B383">
        <v>1</v>
      </c>
      <c r="C383">
        <f>ROW(SmtRes!A626)</f>
        <v>626</v>
      </c>
      <c r="D383">
        <f>ROW(EtalonRes!A638)</f>
        <v>638</v>
      </c>
      <c r="E383" t="s">
        <v>765</v>
      </c>
      <c r="F383" t="s">
        <v>766</v>
      </c>
      <c r="G383" t="s">
        <v>767</v>
      </c>
      <c r="H383" t="s">
        <v>102</v>
      </c>
      <c r="I383">
        <v>6</v>
      </c>
      <c r="J383">
        <v>0</v>
      </c>
      <c r="O383">
        <f t="shared" si="306"/>
        <v>1413.75</v>
      </c>
      <c r="P383">
        <f t="shared" si="307"/>
        <v>0</v>
      </c>
      <c r="Q383">
        <f t="shared" si="308"/>
        <v>0</v>
      </c>
      <c r="R383">
        <f t="shared" si="309"/>
        <v>0</v>
      </c>
      <c r="S383">
        <f t="shared" si="310"/>
        <v>1413.75</v>
      </c>
      <c r="T383">
        <f t="shared" si="311"/>
        <v>0</v>
      </c>
      <c r="U383">
        <f t="shared" si="312"/>
        <v>5.8559999999999999</v>
      </c>
      <c r="V383">
        <f t="shared" si="313"/>
        <v>0</v>
      </c>
      <c r="W383">
        <f t="shared" si="314"/>
        <v>0</v>
      </c>
      <c r="X383">
        <f t="shared" si="315"/>
        <v>918.94</v>
      </c>
      <c r="Y383">
        <f t="shared" si="316"/>
        <v>565.5</v>
      </c>
      <c r="AA383">
        <v>39083528</v>
      </c>
      <c r="AB383">
        <f t="shared" si="317"/>
        <v>12.5</v>
      </c>
      <c r="AC383">
        <f t="shared" si="318"/>
        <v>0</v>
      </c>
      <c r="AD383">
        <f t="shared" si="319"/>
        <v>0</v>
      </c>
      <c r="AE383">
        <f>ROUND((EU383),2)</f>
        <v>0</v>
      </c>
      <c r="AF383">
        <f>ROUND(((EV383*0.8)),2)</f>
        <v>12.5</v>
      </c>
      <c r="AG383">
        <f t="shared" si="322"/>
        <v>0</v>
      </c>
      <c r="AH383">
        <f>((EW383*0.8))</f>
        <v>0.97599999999999998</v>
      </c>
      <c r="AI383">
        <f>(EX383)</f>
        <v>0</v>
      </c>
      <c r="AJ383">
        <f t="shared" si="325"/>
        <v>0</v>
      </c>
      <c r="AK383">
        <v>15.62</v>
      </c>
      <c r="AL383">
        <v>0</v>
      </c>
      <c r="AM383">
        <v>0</v>
      </c>
      <c r="AN383">
        <v>0</v>
      </c>
      <c r="AO383">
        <v>15.62</v>
      </c>
      <c r="AP383">
        <v>0</v>
      </c>
      <c r="AQ383">
        <v>1.22</v>
      </c>
      <c r="AR383">
        <v>0</v>
      </c>
      <c r="AS383">
        <v>0</v>
      </c>
      <c r="AT383">
        <v>65</v>
      </c>
      <c r="AU383">
        <v>40</v>
      </c>
      <c r="AV383">
        <v>1</v>
      </c>
      <c r="AW383">
        <v>1</v>
      </c>
      <c r="AZ383">
        <v>18.850000000000001</v>
      </c>
      <c r="BA383">
        <v>18.850000000000001</v>
      </c>
      <c r="BB383">
        <v>1</v>
      </c>
      <c r="BC383">
        <v>1</v>
      </c>
      <c r="BD383" t="s">
        <v>3</v>
      </c>
      <c r="BE383" t="s">
        <v>3</v>
      </c>
      <c r="BF383" t="s">
        <v>3</v>
      </c>
      <c r="BG383" t="s">
        <v>3</v>
      </c>
      <c r="BH383">
        <v>0</v>
      </c>
      <c r="BI383">
        <v>4</v>
      </c>
      <c r="BJ383" t="s">
        <v>768</v>
      </c>
      <c r="BM383">
        <v>200001</v>
      </c>
      <c r="BN383">
        <v>0</v>
      </c>
      <c r="BO383" t="s">
        <v>3</v>
      </c>
      <c r="BP383">
        <v>0</v>
      </c>
      <c r="BQ383">
        <v>4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65</v>
      </c>
      <c r="CA383">
        <v>40</v>
      </c>
      <c r="CF383">
        <v>0</v>
      </c>
      <c r="CG383">
        <v>0</v>
      </c>
      <c r="CM383">
        <v>0</v>
      </c>
      <c r="CN383" t="s">
        <v>754</v>
      </c>
      <c r="CO383">
        <v>0</v>
      </c>
      <c r="CP383">
        <f t="shared" si="326"/>
        <v>1413.75</v>
      </c>
      <c r="CQ383">
        <f t="shared" si="327"/>
        <v>0</v>
      </c>
      <c r="CR383">
        <f t="shared" si="328"/>
        <v>0</v>
      </c>
      <c r="CS383">
        <f t="shared" si="329"/>
        <v>0</v>
      </c>
      <c r="CT383">
        <f t="shared" si="330"/>
        <v>235.62500000000003</v>
      </c>
      <c r="CU383">
        <f t="shared" si="331"/>
        <v>0</v>
      </c>
      <c r="CV383">
        <f t="shared" si="332"/>
        <v>0.97599999999999998</v>
      </c>
      <c r="CW383">
        <f t="shared" si="333"/>
        <v>0</v>
      </c>
      <c r="CX383">
        <f t="shared" si="334"/>
        <v>0</v>
      </c>
      <c r="CY383">
        <f t="shared" si="335"/>
        <v>918.9375</v>
      </c>
      <c r="CZ383">
        <f t="shared" si="336"/>
        <v>565.5</v>
      </c>
      <c r="DC383" t="s">
        <v>3</v>
      </c>
      <c r="DD383" t="s">
        <v>3</v>
      </c>
      <c r="DE383" t="s">
        <v>3</v>
      </c>
      <c r="DF383" t="s">
        <v>3</v>
      </c>
      <c r="DG383" t="s">
        <v>755</v>
      </c>
      <c r="DH383" t="s">
        <v>3</v>
      </c>
      <c r="DI383" t="s">
        <v>755</v>
      </c>
      <c r="DJ383" t="s">
        <v>3</v>
      </c>
      <c r="DK383" t="s">
        <v>3</v>
      </c>
      <c r="DL383" t="s">
        <v>3</v>
      </c>
      <c r="DM383" t="s">
        <v>3</v>
      </c>
      <c r="DN383">
        <v>0</v>
      </c>
      <c r="DO383">
        <v>0</v>
      </c>
      <c r="DP383">
        <v>1</v>
      </c>
      <c r="DQ383">
        <v>1</v>
      </c>
      <c r="DU383">
        <v>1013</v>
      </c>
      <c r="DV383" t="s">
        <v>102</v>
      </c>
      <c r="DW383" t="s">
        <v>102</v>
      </c>
      <c r="DX383">
        <v>1</v>
      </c>
      <c r="EE383">
        <v>39174428</v>
      </c>
      <c r="EF383">
        <v>4</v>
      </c>
      <c r="EG383" t="s">
        <v>756</v>
      </c>
      <c r="EH383">
        <v>0</v>
      </c>
      <c r="EI383" t="s">
        <v>3</v>
      </c>
      <c r="EJ383">
        <v>4</v>
      </c>
      <c r="EK383">
        <v>200001</v>
      </c>
      <c r="EL383" t="s">
        <v>757</v>
      </c>
      <c r="EM383" t="s">
        <v>758</v>
      </c>
      <c r="EO383" t="s">
        <v>759</v>
      </c>
      <c r="EQ383">
        <v>0</v>
      </c>
      <c r="ER383">
        <v>15.62</v>
      </c>
      <c r="ES383">
        <v>0</v>
      </c>
      <c r="ET383">
        <v>0</v>
      </c>
      <c r="EU383">
        <v>0</v>
      </c>
      <c r="EV383">
        <v>15.62</v>
      </c>
      <c r="EW383">
        <v>1.22</v>
      </c>
      <c r="EX383">
        <v>0</v>
      </c>
      <c r="EY383">
        <v>0</v>
      </c>
      <c r="FQ383">
        <v>0</v>
      </c>
      <c r="FR383">
        <f t="shared" si="337"/>
        <v>0</v>
      </c>
      <c r="FS383">
        <v>0</v>
      </c>
      <c r="FX383">
        <v>65</v>
      </c>
      <c r="FY383">
        <v>40</v>
      </c>
      <c r="GA383" t="s">
        <v>3</v>
      </c>
      <c r="GD383">
        <v>0</v>
      </c>
      <c r="GF383">
        <v>-829332442</v>
      </c>
      <c r="GG383">
        <v>1</v>
      </c>
      <c r="GH383">
        <v>1</v>
      </c>
      <c r="GI383">
        <v>4</v>
      </c>
      <c r="GJ383">
        <v>0</v>
      </c>
      <c r="GK383">
        <f>ROUND(R383*(R12)/100,2)</f>
        <v>0</v>
      </c>
      <c r="GL383">
        <f t="shared" si="338"/>
        <v>0</v>
      </c>
      <c r="GM383">
        <f t="shared" si="339"/>
        <v>2898.19</v>
      </c>
      <c r="GN383">
        <f t="shared" si="340"/>
        <v>0</v>
      </c>
      <c r="GO383">
        <f t="shared" si="341"/>
        <v>0</v>
      </c>
      <c r="GP383">
        <f t="shared" si="342"/>
        <v>2898.19</v>
      </c>
      <c r="GR383">
        <v>0</v>
      </c>
      <c r="GS383">
        <v>3</v>
      </c>
      <c r="GT383">
        <v>0</v>
      </c>
      <c r="GU383" t="s">
        <v>3</v>
      </c>
      <c r="GV383">
        <f t="shared" si="343"/>
        <v>0</v>
      </c>
      <c r="GW383">
        <v>1</v>
      </c>
      <c r="GX383">
        <f t="shared" si="344"/>
        <v>0</v>
      </c>
      <c r="HA383">
        <v>0</v>
      </c>
      <c r="HB383">
        <v>0</v>
      </c>
      <c r="IK383">
        <v>0</v>
      </c>
    </row>
    <row r="384" spans="1:245" x14ac:dyDescent="0.2">
      <c r="A384">
        <v>17</v>
      </c>
      <c r="B384">
        <v>1</v>
      </c>
      <c r="C384">
        <f>ROW(SmtRes!A628)</f>
        <v>628</v>
      </c>
      <c r="D384">
        <f>ROW(EtalonRes!A640)</f>
        <v>640</v>
      </c>
      <c r="E384" t="s">
        <v>769</v>
      </c>
      <c r="F384" t="s">
        <v>770</v>
      </c>
      <c r="G384" t="s">
        <v>771</v>
      </c>
      <c r="H384" t="s">
        <v>102</v>
      </c>
      <c r="I384">
        <v>4</v>
      </c>
      <c r="J384">
        <v>0</v>
      </c>
      <c r="O384">
        <f t="shared" si="306"/>
        <v>770.59</v>
      </c>
      <c r="P384">
        <f t="shared" si="307"/>
        <v>0</v>
      </c>
      <c r="Q384">
        <f t="shared" si="308"/>
        <v>0</v>
      </c>
      <c r="R384">
        <f t="shared" si="309"/>
        <v>0</v>
      </c>
      <c r="S384">
        <f t="shared" si="310"/>
        <v>770.59</v>
      </c>
      <c r="T384">
        <f t="shared" si="311"/>
        <v>0</v>
      </c>
      <c r="U384">
        <f t="shared" si="312"/>
        <v>4.3520000000000003</v>
      </c>
      <c r="V384">
        <f t="shared" si="313"/>
        <v>0</v>
      </c>
      <c r="W384">
        <f t="shared" si="314"/>
        <v>0</v>
      </c>
      <c r="X384">
        <f t="shared" si="315"/>
        <v>500.88</v>
      </c>
      <c r="Y384">
        <f t="shared" si="316"/>
        <v>308.24</v>
      </c>
      <c r="AA384">
        <v>39083528</v>
      </c>
      <c r="AB384">
        <f t="shared" si="317"/>
        <v>10.220000000000001</v>
      </c>
      <c r="AC384">
        <f t="shared" si="318"/>
        <v>0</v>
      </c>
      <c r="AD384">
        <f t="shared" si="319"/>
        <v>0</v>
      </c>
      <c r="AE384">
        <f>ROUND((EU384),2)</f>
        <v>0</v>
      </c>
      <c r="AF384">
        <f>ROUND(((EV384*0.8)),2)</f>
        <v>10.220000000000001</v>
      </c>
      <c r="AG384">
        <f t="shared" si="322"/>
        <v>0</v>
      </c>
      <c r="AH384">
        <f>((EW384*0.8))</f>
        <v>1.0880000000000001</v>
      </c>
      <c r="AI384">
        <f>(EX384)</f>
        <v>0</v>
      </c>
      <c r="AJ384">
        <f t="shared" si="325"/>
        <v>0</v>
      </c>
      <c r="AK384">
        <v>12.78</v>
      </c>
      <c r="AL384">
        <v>0</v>
      </c>
      <c r="AM384">
        <v>0</v>
      </c>
      <c r="AN384">
        <v>0</v>
      </c>
      <c r="AO384">
        <v>12.78</v>
      </c>
      <c r="AP384">
        <v>0</v>
      </c>
      <c r="AQ384">
        <v>1.36</v>
      </c>
      <c r="AR384">
        <v>0</v>
      </c>
      <c r="AS384">
        <v>0</v>
      </c>
      <c r="AT384">
        <v>65</v>
      </c>
      <c r="AU384">
        <v>40</v>
      </c>
      <c r="AV384">
        <v>1</v>
      </c>
      <c r="AW384">
        <v>1</v>
      </c>
      <c r="AZ384">
        <v>18.850000000000001</v>
      </c>
      <c r="BA384">
        <v>18.850000000000001</v>
      </c>
      <c r="BB384">
        <v>1</v>
      </c>
      <c r="BC384">
        <v>1</v>
      </c>
      <c r="BD384" t="s">
        <v>3</v>
      </c>
      <c r="BE384" t="s">
        <v>3</v>
      </c>
      <c r="BF384" t="s">
        <v>3</v>
      </c>
      <c r="BG384" t="s">
        <v>3</v>
      </c>
      <c r="BH384">
        <v>0</v>
      </c>
      <c r="BI384">
        <v>4</v>
      </c>
      <c r="BJ384" t="s">
        <v>772</v>
      </c>
      <c r="BM384">
        <v>200001</v>
      </c>
      <c r="BN384">
        <v>0</v>
      </c>
      <c r="BO384" t="s">
        <v>3</v>
      </c>
      <c r="BP384">
        <v>0</v>
      </c>
      <c r="BQ384">
        <v>4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3</v>
      </c>
      <c r="BZ384">
        <v>65</v>
      </c>
      <c r="CA384">
        <v>40</v>
      </c>
      <c r="CF384">
        <v>0</v>
      </c>
      <c r="CG384">
        <v>0</v>
      </c>
      <c r="CM384">
        <v>0</v>
      </c>
      <c r="CN384" t="s">
        <v>754</v>
      </c>
      <c r="CO384">
        <v>0</v>
      </c>
      <c r="CP384">
        <f t="shared" si="326"/>
        <v>770.59</v>
      </c>
      <c r="CQ384">
        <f t="shared" si="327"/>
        <v>0</v>
      </c>
      <c r="CR384">
        <f t="shared" si="328"/>
        <v>0</v>
      </c>
      <c r="CS384">
        <f t="shared" si="329"/>
        <v>0</v>
      </c>
      <c r="CT384">
        <f t="shared" si="330"/>
        <v>192.64700000000002</v>
      </c>
      <c r="CU384">
        <f t="shared" si="331"/>
        <v>0</v>
      </c>
      <c r="CV384">
        <f t="shared" si="332"/>
        <v>1.0880000000000001</v>
      </c>
      <c r="CW384">
        <f t="shared" si="333"/>
        <v>0</v>
      </c>
      <c r="CX384">
        <f t="shared" si="334"/>
        <v>0</v>
      </c>
      <c r="CY384">
        <f t="shared" si="335"/>
        <v>500.88349999999997</v>
      </c>
      <c r="CZ384">
        <f t="shared" si="336"/>
        <v>308.23600000000005</v>
      </c>
      <c r="DC384" t="s">
        <v>3</v>
      </c>
      <c r="DD384" t="s">
        <v>3</v>
      </c>
      <c r="DE384" t="s">
        <v>3</v>
      </c>
      <c r="DF384" t="s">
        <v>3</v>
      </c>
      <c r="DG384" t="s">
        <v>755</v>
      </c>
      <c r="DH384" t="s">
        <v>3</v>
      </c>
      <c r="DI384" t="s">
        <v>755</v>
      </c>
      <c r="DJ384" t="s">
        <v>3</v>
      </c>
      <c r="DK384" t="s">
        <v>3</v>
      </c>
      <c r="DL384" t="s">
        <v>3</v>
      </c>
      <c r="DM384" t="s">
        <v>3</v>
      </c>
      <c r="DN384">
        <v>0</v>
      </c>
      <c r="DO384">
        <v>0</v>
      </c>
      <c r="DP384">
        <v>1</v>
      </c>
      <c r="DQ384">
        <v>1</v>
      </c>
      <c r="DU384">
        <v>1013</v>
      </c>
      <c r="DV384" t="s">
        <v>102</v>
      </c>
      <c r="DW384" t="s">
        <v>102</v>
      </c>
      <c r="DX384">
        <v>1</v>
      </c>
      <c r="EE384">
        <v>39174428</v>
      </c>
      <c r="EF384">
        <v>4</v>
      </c>
      <c r="EG384" t="s">
        <v>756</v>
      </c>
      <c r="EH384">
        <v>0</v>
      </c>
      <c r="EI384" t="s">
        <v>3</v>
      </c>
      <c r="EJ384">
        <v>4</v>
      </c>
      <c r="EK384">
        <v>200001</v>
      </c>
      <c r="EL384" t="s">
        <v>757</v>
      </c>
      <c r="EM384" t="s">
        <v>758</v>
      </c>
      <c r="EO384" t="s">
        <v>759</v>
      </c>
      <c r="EQ384">
        <v>0</v>
      </c>
      <c r="ER384">
        <v>12.78</v>
      </c>
      <c r="ES384">
        <v>0</v>
      </c>
      <c r="ET384">
        <v>0</v>
      </c>
      <c r="EU384">
        <v>0</v>
      </c>
      <c r="EV384">
        <v>12.78</v>
      </c>
      <c r="EW384">
        <v>1.36</v>
      </c>
      <c r="EX384">
        <v>0</v>
      </c>
      <c r="EY384">
        <v>0</v>
      </c>
      <c r="FQ384">
        <v>0</v>
      </c>
      <c r="FR384">
        <f t="shared" si="337"/>
        <v>0</v>
      </c>
      <c r="FS384">
        <v>0</v>
      </c>
      <c r="FX384">
        <v>65</v>
      </c>
      <c r="FY384">
        <v>40</v>
      </c>
      <c r="GA384" t="s">
        <v>3</v>
      </c>
      <c r="GD384">
        <v>0</v>
      </c>
      <c r="GF384">
        <v>-1893602147</v>
      </c>
      <c r="GG384">
        <v>1</v>
      </c>
      <c r="GH384">
        <v>1</v>
      </c>
      <c r="GI384">
        <v>4</v>
      </c>
      <c r="GJ384">
        <v>0</v>
      </c>
      <c r="GK384">
        <f>ROUND(R384*(R12)/100,2)</f>
        <v>0</v>
      </c>
      <c r="GL384">
        <f t="shared" si="338"/>
        <v>0</v>
      </c>
      <c r="GM384">
        <f t="shared" si="339"/>
        <v>1579.71</v>
      </c>
      <c r="GN384">
        <f t="shared" si="340"/>
        <v>0</v>
      </c>
      <c r="GO384">
        <f t="shared" si="341"/>
        <v>0</v>
      </c>
      <c r="GP384">
        <f t="shared" si="342"/>
        <v>1579.71</v>
      </c>
      <c r="GR384">
        <v>0</v>
      </c>
      <c r="GS384">
        <v>3</v>
      </c>
      <c r="GT384">
        <v>0</v>
      </c>
      <c r="GU384" t="s">
        <v>3</v>
      </c>
      <c r="GV384">
        <f t="shared" si="343"/>
        <v>0</v>
      </c>
      <c r="GW384">
        <v>1</v>
      </c>
      <c r="GX384">
        <f t="shared" si="344"/>
        <v>0</v>
      </c>
      <c r="HA384">
        <v>0</v>
      </c>
      <c r="HB384">
        <v>0</v>
      </c>
      <c r="IK384">
        <v>0</v>
      </c>
    </row>
    <row r="386" spans="1:206" x14ac:dyDescent="0.2">
      <c r="A386" s="2">
        <v>51</v>
      </c>
      <c r="B386" s="2">
        <f>B353</f>
        <v>1</v>
      </c>
      <c r="C386" s="2">
        <f>A353</f>
        <v>4</v>
      </c>
      <c r="D386" s="2">
        <f>ROW(A353)</f>
        <v>353</v>
      </c>
      <c r="E386" s="2"/>
      <c r="F386" s="2" t="str">
        <f>IF(F353&lt;&gt;"",F353,"")</f>
        <v>Новый раздел</v>
      </c>
      <c r="G386" s="2" t="str">
        <f>IF(G353&lt;&gt;"",G353,"")</f>
        <v>6 Электромонтажные работы</v>
      </c>
      <c r="H386" s="2">
        <v>0</v>
      </c>
      <c r="I386" s="2"/>
      <c r="J386" s="2"/>
      <c r="K386" s="2"/>
      <c r="L386" s="2"/>
      <c r="M386" s="2"/>
      <c r="N386" s="2"/>
      <c r="O386" s="2">
        <f t="shared" ref="O386:T386" si="345">ROUND(AB386,2)</f>
        <v>41494.199999999997</v>
      </c>
      <c r="P386" s="2">
        <f t="shared" si="345"/>
        <v>34572.47</v>
      </c>
      <c r="Q386" s="2">
        <f t="shared" si="345"/>
        <v>112.34</v>
      </c>
      <c r="R386" s="2">
        <f t="shared" si="345"/>
        <v>12.55</v>
      </c>
      <c r="S386" s="2">
        <f t="shared" si="345"/>
        <v>6809.39</v>
      </c>
      <c r="T386" s="2">
        <f t="shared" si="345"/>
        <v>0</v>
      </c>
      <c r="U386" s="2">
        <f>AH386</f>
        <v>85.067759999999993</v>
      </c>
      <c r="V386" s="2">
        <f>AI386</f>
        <v>0.14959999999999998</v>
      </c>
      <c r="W386" s="2">
        <f>ROUND(AJ386,2)</f>
        <v>0</v>
      </c>
      <c r="X386" s="2">
        <f>ROUND(AK386,2)</f>
        <v>5654.94</v>
      </c>
      <c r="Y386" s="2">
        <f>ROUND(AL386,2)</f>
        <v>3813.82</v>
      </c>
      <c r="Z386" s="2"/>
      <c r="AA386" s="2"/>
      <c r="AB386" s="2">
        <f>ROUND(SUMIF(AA357:AA384,"=39083528",O357:O384),2)</f>
        <v>41494.199999999997</v>
      </c>
      <c r="AC386" s="2">
        <f>ROUND(SUMIF(AA357:AA384,"=39083528",P357:P384),2)</f>
        <v>34572.47</v>
      </c>
      <c r="AD386" s="2">
        <f>ROUND(SUMIF(AA357:AA384,"=39083528",Q357:Q384),2)</f>
        <v>112.34</v>
      </c>
      <c r="AE386" s="2">
        <f>ROUND(SUMIF(AA357:AA384,"=39083528",R357:R384),2)</f>
        <v>12.55</v>
      </c>
      <c r="AF386" s="2">
        <f>ROUND(SUMIF(AA357:AA384,"=39083528",S357:S384),2)</f>
        <v>6809.39</v>
      </c>
      <c r="AG386" s="2">
        <f>ROUND(SUMIF(AA357:AA384,"=39083528",T357:T384),2)</f>
        <v>0</v>
      </c>
      <c r="AH386" s="2">
        <f>SUMIF(AA357:AA384,"=39083528",U357:U384)</f>
        <v>85.067759999999993</v>
      </c>
      <c r="AI386" s="2">
        <f>SUMIF(AA357:AA384,"=39083528",V357:V384)</f>
        <v>0.14959999999999998</v>
      </c>
      <c r="AJ386" s="2">
        <f>ROUND(SUMIF(AA357:AA384,"=39083528",W357:W384),2)</f>
        <v>0</v>
      </c>
      <c r="AK386" s="2">
        <f>ROUND(SUMIF(AA357:AA384,"=39083528",X357:X384),2)</f>
        <v>5654.94</v>
      </c>
      <c r="AL386" s="2">
        <f>ROUND(SUMIF(AA357:AA384,"=39083528",Y357:Y384),2)</f>
        <v>3813.82</v>
      </c>
      <c r="AM386" s="2"/>
      <c r="AN386" s="2"/>
      <c r="AO386" s="2">
        <f t="shared" ref="AO386:BC386" si="346">ROUND(BX386,2)</f>
        <v>0</v>
      </c>
      <c r="AP386" s="2">
        <f t="shared" si="346"/>
        <v>0</v>
      </c>
      <c r="AQ386" s="2">
        <f t="shared" si="346"/>
        <v>0</v>
      </c>
      <c r="AR386" s="2">
        <f t="shared" si="346"/>
        <v>50962.96</v>
      </c>
      <c r="AS386" s="2">
        <f t="shared" si="346"/>
        <v>1033.52</v>
      </c>
      <c r="AT386" s="2">
        <f t="shared" si="346"/>
        <v>44841.96</v>
      </c>
      <c r="AU386" s="2">
        <f t="shared" si="346"/>
        <v>5087.4799999999996</v>
      </c>
      <c r="AV386" s="2">
        <f t="shared" si="346"/>
        <v>34572.47</v>
      </c>
      <c r="AW386" s="2">
        <f t="shared" si="346"/>
        <v>34572.47</v>
      </c>
      <c r="AX386" s="2">
        <f t="shared" si="346"/>
        <v>0</v>
      </c>
      <c r="AY386" s="2">
        <f t="shared" si="346"/>
        <v>34572.47</v>
      </c>
      <c r="AZ386" s="2">
        <f t="shared" si="346"/>
        <v>0</v>
      </c>
      <c r="BA386" s="2">
        <f t="shared" si="346"/>
        <v>0</v>
      </c>
      <c r="BB386" s="2">
        <f t="shared" si="346"/>
        <v>0</v>
      </c>
      <c r="BC386" s="2">
        <f t="shared" si="346"/>
        <v>0</v>
      </c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>
        <f>ROUND(SUMIF(AA357:AA384,"=39083528",FQ357:FQ384),2)</f>
        <v>0</v>
      </c>
      <c r="BY386" s="2">
        <f>ROUND(SUMIF(AA357:AA384,"=39083528",FR357:FR384),2)</f>
        <v>0</v>
      </c>
      <c r="BZ386" s="2">
        <f>ROUND(SUMIF(AA357:AA384,"=39083528",GL357:GL384),2)</f>
        <v>0</v>
      </c>
      <c r="CA386" s="2">
        <f>ROUND(SUMIF(AA357:AA384,"=39083528",GM357:GM384),2)</f>
        <v>50962.96</v>
      </c>
      <c r="CB386" s="2">
        <f>ROUND(SUMIF(AA357:AA384,"=39083528",GN357:GN384),2)</f>
        <v>1033.52</v>
      </c>
      <c r="CC386" s="2">
        <f>ROUND(SUMIF(AA357:AA384,"=39083528",GO357:GO384),2)</f>
        <v>44841.96</v>
      </c>
      <c r="CD386" s="2">
        <f>ROUND(SUMIF(AA357:AA384,"=39083528",GP357:GP384),2)</f>
        <v>5087.4799999999996</v>
      </c>
      <c r="CE386" s="2">
        <f>AC386-BX386</f>
        <v>34572.47</v>
      </c>
      <c r="CF386" s="2">
        <f>AC386-BY386</f>
        <v>34572.47</v>
      </c>
      <c r="CG386" s="2">
        <f>BX386-BZ386</f>
        <v>0</v>
      </c>
      <c r="CH386" s="2">
        <f>AC386-BX386-BY386+BZ386</f>
        <v>34572.47</v>
      </c>
      <c r="CI386" s="2">
        <f>BY386-BZ386</f>
        <v>0</v>
      </c>
      <c r="CJ386" s="2">
        <f>ROUND(SUMIF(AA357:AA384,"=39083528",GX357:GX384),2)</f>
        <v>0</v>
      </c>
      <c r="CK386" s="2">
        <f>ROUND(SUMIF(AA357:AA384,"=39083528",GY357:GY384),2)</f>
        <v>0</v>
      </c>
      <c r="CL386" s="2">
        <f>ROUND(SUMIF(AA357:AA384,"=39083528",GZ357:GZ384),2)</f>
        <v>0</v>
      </c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>
        <v>0</v>
      </c>
    </row>
    <row r="388" spans="1:206" x14ac:dyDescent="0.2">
      <c r="A388" s="4">
        <v>50</v>
      </c>
      <c r="B388" s="4">
        <v>0</v>
      </c>
      <c r="C388" s="4">
        <v>0</v>
      </c>
      <c r="D388" s="4">
        <v>1</v>
      </c>
      <c r="E388" s="4">
        <v>201</v>
      </c>
      <c r="F388" s="4">
        <f>ROUND(Source!O386,O388)</f>
        <v>41494.199999999997</v>
      </c>
      <c r="G388" s="4" t="s">
        <v>251</v>
      </c>
      <c r="H388" s="4" t="s">
        <v>252</v>
      </c>
      <c r="I388" s="4"/>
      <c r="J388" s="4"/>
      <c r="K388" s="4">
        <v>201</v>
      </c>
      <c r="L388" s="4">
        <v>1</v>
      </c>
      <c r="M388" s="4">
        <v>3</v>
      </c>
      <c r="N388" s="4" t="s">
        <v>3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89" spans="1:206" x14ac:dyDescent="0.2">
      <c r="A389" s="4">
        <v>50</v>
      </c>
      <c r="B389" s="4">
        <v>0</v>
      </c>
      <c r="C389" s="4">
        <v>0</v>
      </c>
      <c r="D389" s="4">
        <v>1</v>
      </c>
      <c r="E389" s="4">
        <v>202</v>
      </c>
      <c r="F389" s="4">
        <f>ROUND(Source!P386,O389)</f>
        <v>34572.47</v>
      </c>
      <c r="G389" s="4" t="s">
        <v>253</v>
      </c>
      <c r="H389" s="4" t="s">
        <v>254</v>
      </c>
      <c r="I389" s="4"/>
      <c r="J389" s="4"/>
      <c r="K389" s="4">
        <v>202</v>
      </c>
      <c r="L389" s="4">
        <v>2</v>
      </c>
      <c r="M389" s="4">
        <v>3</v>
      </c>
      <c r="N389" s="4" t="s">
        <v>3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06" x14ac:dyDescent="0.2">
      <c r="A390" s="4">
        <v>50</v>
      </c>
      <c r="B390" s="4">
        <v>0</v>
      </c>
      <c r="C390" s="4">
        <v>0</v>
      </c>
      <c r="D390" s="4">
        <v>1</v>
      </c>
      <c r="E390" s="4">
        <v>222</v>
      </c>
      <c r="F390" s="4">
        <f>ROUND(Source!AO386,O390)</f>
        <v>0</v>
      </c>
      <c r="G390" s="4" t="s">
        <v>255</v>
      </c>
      <c r="H390" s="4" t="s">
        <v>256</v>
      </c>
      <c r="I390" s="4"/>
      <c r="J390" s="4"/>
      <c r="K390" s="4">
        <v>222</v>
      </c>
      <c r="L390" s="4">
        <v>3</v>
      </c>
      <c r="M390" s="4">
        <v>3</v>
      </c>
      <c r="N390" s="4" t="s">
        <v>3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06" x14ac:dyDescent="0.2">
      <c r="A391" s="4">
        <v>50</v>
      </c>
      <c r="B391" s="4">
        <v>0</v>
      </c>
      <c r="C391" s="4">
        <v>0</v>
      </c>
      <c r="D391" s="4">
        <v>1</v>
      </c>
      <c r="E391" s="4">
        <v>225</v>
      </c>
      <c r="F391" s="4">
        <f>ROUND(Source!AV386,O391)</f>
        <v>34572.47</v>
      </c>
      <c r="G391" s="4" t="s">
        <v>257</v>
      </c>
      <c r="H391" s="4" t="s">
        <v>258</v>
      </c>
      <c r="I391" s="4"/>
      <c r="J391" s="4"/>
      <c r="K391" s="4">
        <v>225</v>
      </c>
      <c r="L391" s="4">
        <v>4</v>
      </c>
      <c r="M391" s="4">
        <v>3</v>
      </c>
      <c r="N391" s="4" t="s">
        <v>3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06" x14ac:dyDescent="0.2">
      <c r="A392" s="4">
        <v>50</v>
      </c>
      <c r="B392" s="4">
        <v>0</v>
      </c>
      <c r="C392" s="4">
        <v>0</v>
      </c>
      <c r="D392" s="4">
        <v>1</v>
      </c>
      <c r="E392" s="4">
        <v>226</v>
      </c>
      <c r="F392" s="4">
        <f>ROUND(Source!AW386,O392)</f>
        <v>34572.47</v>
      </c>
      <c r="G392" s="4" t="s">
        <v>259</v>
      </c>
      <c r="H392" s="4" t="s">
        <v>260</v>
      </c>
      <c r="I392" s="4"/>
      <c r="J392" s="4"/>
      <c r="K392" s="4">
        <v>226</v>
      </c>
      <c r="L392" s="4">
        <v>5</v>
      </c>
      <c r="M392" s="4">
        <v>3</v>
      </c>
      <c r="N392" s="4" t="s">
        <v>3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06" x14ac:dyDescent="0.2">
      <c r="A393" s="4">
        <v>50</v>
      </c>
      <c r="B393" s="4">
        <v>0</v>
      </c>
      <c r="C393" s="4">
        <v>0</v>
      </c>
      <c r="D393" s="4">
        <v>1</v>
      </c>
      <c r="E393" s="4">
        <v>227</v>
      </c>
      <c r="F393" s="4">
        <f>ROUND(Source!AX386,O393)</f>
        <v>0</v>
      </c>
      <c r="G393" s="4" t="s">
        <v>261</v>
      </c>
      <c r="H393" s="4" t="s">
        <v>262</v>
      </c>
      <c r="I393" s="4"/>
      <c r="J393" s="4"/>
      <c r="K393" s="4">
        <v>227</v>
      </c>
      <c r="L393" s="4">
        <v>6</v>
      </c>
      <c r="M393" s="4">
        <v>3</v>
      </c>
      <c r="N393" s="4" t="s">
        <v>3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06" x14ac:dyDescent="0.2">
      <c r="A394" s="4">
        <v>50</v>
      </c>
      <c r="B394" s="4">
        <v>0</v>
      </c>
      <c r="C394" s="4">
        <v>0</v>
      </c>
      <c r="D394" s="4">
        <v>1</v>
      </c>
      <c r="E394" s="4">
        <v>228</v>
      </c>
      <c r="F394" s="4">
        <f>ROUND(Source!AY386,O394)</f>
        <v>34572.47</v>
      </c>
      <c r="G394" s="4" t="s">
        <v>263</v>
      </c>
      <c r="H394" s="4" t="s">
        <v>264</v>
      </c>
      <c r="I394" s="4"/>
      <c r="J394" s="4"/>
      <c r="K394" s="4">
        <v>228</v>
      </c>
      <c r="L394" s="4">
        <v>7</v>
      </c>
      <c r="M394" s="4">
        <v>3</v>
      </c>
      <c r="N394" s="4" t="s">
        <v>3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06" x14ac:dyDescent="0.2">
      <c r="A395" s="4">
        <v>50</v>
      </c>
      <c r="B395" s="4">
        <v>0</v>
      </c>
      <c r="C395" s="4">
        <v>0</v>
      </c>
      <c r="D395" s="4">
        <v>1</v>
      </c>
      <c r="E395" s="4">
        <v>216</v>
      </c>
      <c r="F395" s="4">
        <f>ROUND(Source!AP386,O395)</f>
        <v>0</v>
      </c>
      <c r="G395" s="4" t="s">
        <v>265</v>
      </c>
      <c r="H395" s="4" t="s">
        <v>266</v>
      </c>
      <c r="I395" s="4"/>
      <c r="J395" s="4"/>
      <c r="K395" s="4">
        <v>216</v>
      </c>
      <c r="L395" s="4">
        <v>8</v>
      </c>
      <c r="M395" s="4">
        <v>3</v>
      </c>
      <c r="N395" s="4" t="s">
        <v>3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06" x14ac:dyDescent="0.2">
      <c r="A396" s="4">
        <v>50</v>
      </c>
      <c r="B396" s="4">
        <v>0</v>
      </c>
      <c r="C396" s="4">
        <v>0</v>
      </c>
      <c r="D396" s="4">
        <v>1</v>
      </c>
      <c r="E396" s="4">
        <v>223</v>
      </c>
      <c r="F396" s="4">
        <f>ROUND(Source!AQ386,O396)</f>
        <v>0</v>
      </c>
      <c r="G396" s="4" t="s">
        <v>267</v>
      </c>
      <c r="H396" s="4" t="s">
        <v>268</v>
      </c>
      <c r="I396" s="4"/>
      <c r="J396" s="4"/>
      <c r="K396" s="4">
        <v>223</v>
      </c>
      <c r="L396" s="4">
        <v>9</v>
      </c>
      <c r="M396" s="4">
        <v>3</v>
      </c>
      <c r="N396" s="4" t="s">
        <v>3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06" x14ac:dyDescent="0.2">
      <c r="A397" s="4">
        <v>50</v>
      </c>
      <c r="B397" s="4">
        <v>0</v>
      </c>
      <c r="C397" s="4">
        <v>0</v>
      </c>
      <c r="D397" s="4">
        <v>1</v>
      </c>
      <c r="E397" s="4">
        <v>229</v>
      </c>
      <c r="F397" s="4">
        <f>ROUND(Source!AZ386,O397)</f>
        <v>0</v>
      </c>
      <c r="G397" s="4" t="s">
        <v>269</v>
      </c>
      <c r="H397" s="4" t="s">
        <v>270</v>
      </c>
      <c r="I397" s="4"/>
      <c r="J397" s="4"/>
      <c r="K397" s="4">
        <v>229</v>
      </c>
      <c r="L397" s="4">
        <v>10</v>
      </c>
      <c r="M397" s="4">
        <v>3</v>
      </c>
      <c r="N397" s="4" t="s">
        <v>3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06" x14ac:dyDescent="0.2">
      <c r="A398" s="4">
        <v>50</v>
      </c>
      <c r="B398" s="4">
        <v>0</v>
      </c>
      <c r="C398" s="4">
        <v>0</v>
      </c>
      <c r="D398" s="4">
        <v>1</v>
      </c>
      <c r="E398" s="4">
        <v>203</v>
      </c>
      <c r="F398" s="4">
        <f>ROUND(Source!Q386,O398)</f>
        <v>112.34</v>
      </c>
      <c r="G398" s="4" t="s">
        <v>271</v>
      </c>
      <c r="H398" s="4" t="s">
        <v>272</v>
      </c>
      <c r="I398" s="4"/>
      <c r="J398" s="4"/>
      <c r="K398" s="4">
        <v>203</v>
      </c>
      <c r="L398" s="4">
        <v>11</v>
      </c>
      <c r="M398" s="4">
        <v>3</v>
      </c>
      <c r="N398" s="4" t="s">
        <v>3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06" x14ac:dyDescent="0.2">
      <c r="A399" s="4">
        <v>50</v>
      </c>
      <c r="B399" s="4">
        <v>0</v>
      </c>
      <c r="C399" s="4">
        <v>0</v>
      </c>
      <c r="D399" s="4">
        <v>1</v>
      </c>
      <c r="E399" s="4">
        <v>231</v>
      </c>
      <c r="F399" s="4">
        <f>ROUND(Source!BB386,O399)</f>
        <v>0</v>
      </c>
      <c r="G399" s="4" t="s">
        <v>273</v>
      </c>
      <c r="H399" s="4" t="s">
        <v>274</v>
      </c>
      <c r="I399" s="4"/>
      <c r="J399" s="4"/>
      <c r="K399" s="4">
        <v>231</v>
      </c>
      <c r="L399" s="4">
        <v>12</v>
      </c>
      <c r="M399" s="4">
        <v>3</v>
      </c>
      <c r="N399" s="4" t="s">
        <v>3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06" x14ac:dyDescent="0.2">
      <c r="A400" s="4">
        <v>50</v>
      </c>
      <c r="B400" s="4">
        <v>0</v>
      </c>
      <c r="C400" s="4">
        <v>0</v>
      </c>
      <c r="D400" s="4">
        <v>1</v>
      </c>
      <c r="E400" s="4">
        <v>204</v>
      </c>
      <c r="F400" s="4">
        <f>ROUND(Source!R386,O400)</f>
        <v>12.55</v>
      </c>
      <c r="G400" s="4" t="s">
        <v>275</v>
      </c>
      <c r="H400" s="4" t="s">
        <v>276</v>
      </c>
      <c r="I400" s="4"/>
      <c r="J400" s="4"/>
      <c r="K400" s="4">
        <v>204</v>
      </c>
      <c r="L400" s="4">
        <v>13</v>
      </c>
      <c r="M400" s="4">
        <v>3</v>
      </c>
      <c r="N400" s="4" t="s">
        <v>3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3" x14ac:dyDescent="0.2">
      <c r="A401" s="4">
        <v>50</v>
      </c>
      <c r="B401" s="4">
        <v>0</v>
      </c>
      <c r="C401" s="4">
        <v>0</v>
      </c>
      <c r="D401" s="4">
        <v>1</v>
      </c>
      <c r="E401" s="4">
        <v>205</v>
      </c>
      <c r="F401" s="4">
        <f>ROUND(Source!S386,O401)</f>
        <v>6809.39</v>
      </c>
      <c r="G401" s="4" t="s">
        <v>277</v>
      </c>
      <c r="H401" s="4" t="s">
        <v>278</v>
      </c>
      <c r="I401" s="4"/>
      <c r="J401" s="4"/>
      <c r="K401" s="4">
        <v>205</v>
      </c>
      <c r="L401" s="4">
        <v>14</v>
      </c>
      <c r="M401" s="4">
        <v>3</v>
      </c>
      <c r="N401" s="4" t="s">
        <v>3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3" x14ac:dyDescent="0.2">
      <c r="A402" s="4">
        <v>50</v>
      </c>
      <c r="B402" s="4">
        <v>0</v>
      </c>
      <c r="C402" s="4">
        <v>0</v>
      </c>
      <c r="D402" s="4">
        <v>1</v>
      </c>
      <c r="E402" s="4">
        <v>232</v>
      </c>
      <c r="F402" s="4">
        <f>ROUND(Source!BC386,O402)</f>
        <v>0</v>
      </c>
      <c r="G402" s="4" t="s">
        <v>279</v>
      </c>
      <c r="H402" s="4" t="s">
        <v>280</v>
      </c>
      <c r="I402" s="4"/>
      <c r="J402" s="4"/>
      <c r="K402" s="4">
        <v>232</v>
      </c>
      <c r="L402" s="4">
        <v>15</v>
      </c>
      <c r="M402" s="4">
        <v>3</v>
      </c>
      <c r="N402" s="4" t="s">
        <v>3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3" x14ac:dyDescent="0.2">
      <c r="A403" s="4">
        <v>50</v>
      </c>
      <c r="B403" s="4">
        <v>0</v>
      </c>
      <c r="C403" s="4">
        <v>0</v>
      </c>
      <c r="D403" s="4">
        <v>1</v>
      </c>
      <c r="E403" s="4">
        <v>214</v>
      </c>
      <c r="F403" s="4">
        <f>ROUND(Source!AS386,O403)</f>
        <v>1033.52</v>
      </c>
      <c r="G403" s="4" t="s">
        <v>281</v>
      </c>
      <c r="H403" s="4" t="s">
        <v>282</v>
      </c>
      <c r="I403" s="4"/>
      <c r="J403" s="4"/>
      <c r="K403" s="4">
        <v>214</v>
      </c>
      <c r="L403" s="4">
        <v>16</v>
      </c>
      <c r="M403" s="4">
        <v>3</v>
      </c>
      <c r="N403" s="4" t="s">
        <v>3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3" x14ac:dyDescent="0.2">
      <c r="A404" s="4">
        <v>50</v>
      </c>
      <c r="B404" s="4">
        <v>0</v>
      </c>
      <c r="C404" s="4">
        <v>0</v>
      </c>
      <c r="D404" s="4">
        <v>1</v>
      </c>
      <c r="E404" s="4">
        <v>215</v>
      </c>
      <c r="F404" s="4">
        <f>ROUND(Source!AT386,O404)</f>
        <v>44841.96</v>
      </c>
      <c r="G404" s="4" t="s">
        <v>283</v>
      </c>
      <c r="H404" s="4" t="s">
        <v>284</v>
      </c>
      <c r="I404" s="4"/>
      <c r="J404" s="4"/>
      <c r="K404" s="4">
        <v>215</v>
      </c>
      <c r="L404" s="4">
        <v>17</v>
      </c>
      <c r="M404" s="4">
        <v>3</v>
      </c>
      <c r="N404" s="4" t="s">
        <v>3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3" x14ac:dyDescent="0.2">
      <c r="A405" s="4">
        <v>50</v>
      </c>
      <c r="B405" s="4">
        <v>0</v>
      </c>
      <c r="C405" s="4">
        <v>0</v>
      </c>
      <c r="D405" s="4">
        <v>1</v>
      </c>
      <c r="E405" s="4">
        <v>217</v>
      </c>
      <c r="F405" s="4">
        <f>ROUND(Source!AU386,O405)</f>
        <v>5087.4799999999996</v>
      </c>
      <c r="G405" s="4" t="s">
        <v>285</v>
      </c>
      <c r="H405" s="4" t="s">
        <v>286</v>
      </c>
      <c r="I405" s="4"/>
      <c r="J405" s="4"/>
      <c r="K405" s="4">
        <v>217</v>
      </c>
      <c r="L405" s="4">
        <v>18</v>
      </c>
      <c r="M405" s="4">
        <v>3</v>
      </c>
      <c r="N405" s="4" t="s">
        <v>3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3" x14ac:dyDescent="0.2">
      <c r="A406" s="4">
        <v>50</v>
      </c>
      <c r="B406" s="4">
        <v>0</v>
      </c>
      <c r="C406" s="4">
        <v>0</v>
      </c>
      <c r="D406" s="4">
        <v>1</v>
      </c>
      <c r="E406" s="4">
        <v>230</v>
      </c>
      <c r="F406" s="4">
        <f>ROUND(Source!BA386,O406)</f>
        <v>0</v>
      </c>
      <c r="G406" s="4" t="s">
        <v>287</v>
      </c>
      <c r="H406" s="4" t="s">
        <v>288</v>
      </c>
      <c r="I406" s="4"/>
      <c r="J406" s="4"/>
      <c r="K406" s="4">
        <v>230</v>
      </c>
      <c r="L406" s="4">
        <v>19</v>
      </c>
      <c r="M406" s="4">
        <v>3</v>
      </c>
      <c r="N406" s="4" t="s">
        <v>3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3" x14ac:dyDescent="0.2">
      <c r="A407" s="4">
        <v>50</v>
      </c>
      <c r="B407" s="4">
        <v>0</v>
      </c>
      <c r="C407" s="4">
        <v>0</v>
      </c>
      <c r="D407" s="4">
        <v>1</v>
      </c>
      <c r="E407" s="4">
        <v>206</v>
      </c>
      <c r="F407" s="4">
        <f>ROUND(Source!T386,O407)</f>
        <v>0</v>
      </c>
      <c r="G407" s="4" t="s">
        <v>289</v>
      </c>
      <c r="H407" s="4" t="s">
        <v>290</v>
      </c>
      <c r="I407" s="4"/>
      <c r="J407" s="4"/>
      <c r="K407" s="4">
        <v>206</v>
      </c>
      <c r="L407" s="4">
        <v>20</v>
      </c>
      <c r="M407" s="4">
        <v>3</v>
      </c>
      <c r="N407" s="4" t="s">
        <v>3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8" spans="1:23" x14ac:dyDescent="0.2">
      <c r="A408" s="4">
        <v>50</v>
      </c>
      <c r="B408" s="4">
        <v>0</v>
      </c>
      <c r="C408" s="4">
        <v>0</v>
      </c>
      <c r="D408" s="4">
        <v>1</v>
      </c>
      <c r="E408" s="4">
        <v>207</v>
      </c>
      <c r="F408" s="4">
        <f>Source!U386</f>
        <v>85.067759999999993</v>
      </c>
      <c r="G408" s="4" t="s">
        <v>291</v>
      </c>
      <c r="H408" s="4" t="s">
        <v>292</v>
      </c>
      <c r="I408" s="4"/>
      <c r="J408" s="4"/>
      <c r="K408" s="4">
        <v>207</v>
      </c>
      <c r="L408" s="4">
        <v>21</v>
      </c>
      <c r="M408" s="4">
        <v>3</v>
      </c>
      <c r="N408" s="4" t="s">
        <v>3</v>
      </c>
      <c r="O408" s="4">
        <v>-1</v>
      </c>
      <c r="P408" s="4"/>
      <c r="Q408" s="4"/>
      <c r="R408" s="4"/>
      <c r="S408" s="4"/>
      <c r="T408" s="4"/>
      <c r="U408" s="4"/>
      <c r="V408" s="4"/>
      <c r="W408" s="4"/>
    </row>
    <row r="409" spans="1:23" x14ac:dyDescent="0.2">
      <c r="A409" s="4">
        <v>50</v>
      </c>
      <c r="B409" s="4">
        <v>0</v>
      </c>
      <c r="C409" s="4">
        <v>0</v>
      </c>
      <c r="D409" s="4">
        <v>1</v>
      </c>
      <c r="E409" s="4">
        <v>208</v>
      </c>
      <c r="F409" s="4">
        <f>Source!V386</f>
        <v>0.14959999999999998</v>
      </c>
      <c r="G409" s="4" t="s">
        <v>293</v>
      </c>
      <c r="H409" s="4" t="s">
        <v>294</v>
      </c>
      <c r="I409" s="4"/>
      <c r="J409" s="4"/>
      <c r="K409" s="4">
        <v>208</v>
      </c>
      <c r="L409" s="4">
        <v>22</v>
      </c>
      <c r="M409" s="4">
        <v>3</v>
      </c>
      <c r="N409" s="4" t="s">
        <v>3</v>
      </c>
      <c r="O409" s="4">
        <v>-1</v>
      </c>
      <c r="P409" s="4"/>
      <c r="Q409" s="4"/>
      <c r="R409" s="4"/>
      <c r="S409" s="4"/>
      <c r="T409" s="4"/>
      <c r="U409" s="4"/>
      <c r="V409" s="4"/>
      <c r="W409" s="4"/>
    </row>
    <row r="410" spans="1:23" x14ac:dyDescent="0.2">
      <c r="A410" s="4">
        <v>50</v>
      </c>
      <c r="B410" s="4">
        <v>0</v>
      </c>
      <c r="C410" s="4">
        <v>0</v>
      </c>
      <c r="D410" s="4">
        <v>1</v>
      </c>
      <c r="E410" s="4">
        <v>209</v>
      </c>
      <c r="F410" s="4">
        <f>ROUND(Source!W386,O410)</f>
        <v>0</v>
      </c>
      <c r="G410" s="4" t="s">
        <v>295</v>
      </c>
      <c r="H410" s="4" t="s">
        <v>296</v>
      </c>
      <c r="I410" s="4"/>
      <c r="J410" s="4"/>
      <c r="K410" s="4">
        <v>209</v>
      </c>
      <c r="L410" s="4">
        <v>23</v>
      </c>
      <c r="M410" s="4">
        <v>3</v>
      </c>
      <c r="N410" s="4" t="s">
        <v>3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3" x14ac:dyDescent="0.2">
      <c r="A411" s="4">
        <v>50</v>
      </c>
      <c r="B411" s="4">
        <v>0</v>
      </c>
      <c r="C411" s="4">
        <v>0</v>
      </c>
      <c r="D411" s="4">
        <v>1</v>
      </c>
      <c r="E411" s="4">
        <v>210</v>
      </c>
      <c r="F411" s="4">
        <f>ROUND(Source!X386,O411)</f>
        <v>5654.94</v>
      </c>
      <c r="G411" s="4" t="s">
        <v>297</v>
      </c>
      <c r="H411" s="4" t="s">
        <v>298</v>
      </c>
      <c r="I411" s="4"/>
      <c r="J411" s="4"/>
      <c r="K411" s="4">
        <v>210</v>
      </c>
      <c r="L411" s="4">
        <v>24</v>
      </c>
      <c r="M411" s="4">
        <v>3</v>
      </c>
      <c r="N411" s="4" t="s">
        <v>3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3" x14ac:dyDescent="0.2">
      <c r="A412" s="4">
        <v>50</v>
      </c>
      <c r="B412" s="4">
        <v>0</v>
      </c>
      <c r="C412" s="4">
        <v>0</v>
      </c>
      <c r="D412" s="4">
        <v>1</v>
      </c>
      <c r="E412" s="4">
        <v>211</v>
      </c>
      <c r="F412" s="4">
        <f>ROUND(Source!Y386,O412)</f>
        <v>3813.82</v>
      </c>
      <c r="G412" s="4" t="s">
        <v>299</v>
      </c>
      <c r="H412" s="4" t="s">
        <v>300</v>
      </c>
      <c r="I412" s="4"/>
      <c r="J412" s="4"/>
      <c r="K412" s="4">
        <v>211</v>
      </c>
      <c r="L412" s="4">
        <v>25</v>
      </c>
      <c r="M412" s="4">
        <v>3</v>
      </c>
      <c r="N412" s="4" t="s">
        <v>3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3" x14ac:dyDescent="0.2">
      <c r="A413" s="4">
        <v>50</v>
      </c>
      <c r="B413" s="4">
        <v>0</v>
      </c>
      <c r="C413" s="4">
        <v>0</v>
      </c>
      <c r="D413" s="4">
        <v>1</v>
      </c>
      <c r="E413" s="4">
        <v>224</v>
      </c>
      <c r="F413" s="4">
        <f>ROUND(Source!AR386,O413)</f>
        <v>50962.96</v>
      </c>
      <c r="G413" s="4" t="s">
        <v>301</v>
      </c>
      <c r="H413" s="4" t="s">
        <v>302</v>
      </c>
      <c r="I413" s="4"/>
      <c r="J413" s="4"/>
      <c r="K413" s="4">
        <v>224</v>
      </c>
      <c r="L413" s="4">
        <v>26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3" x14ac:dyDescent="0.2">
      <c r="A414" s="4">
        <v>50</v>
      </c>
      <c r="B414" s="4">
        <v>1</v>
      </c>
      <c r="C414" s="4">
        <v>0</v>
      </c>
      <c r="D414" s="4">
        <v>2</v>
      </c>
      <c r="E414" s="4">
        <v>0</v>
      </c>
      <c r="F414" s="4">
        <f>ROUND(F413,O414)</f>
        <v>50962.96</v>
      </c>
      <c r="G414" s="4" t="s">
        <v>303</v>
      </c>
      <c r="H414" s="4" t="s">
        <v>304</v>
      </c>
      <c r="I414" s="4"/>
      <c r="J414" s="4"/>
      <c r="K414" s="4">
        <v>212</v>
      </c>
      <c r="L414" s="4">
        <v>27</v>
      </c>
      <c r="M414" s="4">
        <v>0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3" x14ac:dyDescent="0.2">
      <c r="A415" s="4">
        <v>50</v>
      </c>
      <c r="B415" s="4">
        <v>0</v>
      </c>
      <c r="C415" s="4">
        <v>0</v>
      </c>
      <c r="D415" s="4">
        <v>2</v>
      </c>
      <c r="E415" s="4">
        <v>0</v>
      </c>
      <c r="F415" s="4">
        <f>ROUND(F414*0.18,O415)</f>
        <v>9173.33</v>
      </c>
      <c r="G415" s="4" t="s">
        <v>305</v>
      </c>
      <c r="H415" s="4" t="s">
        <v>306</v>
      </c>
      <c r="I415" s="4"/>
      <c r="J415" s="4"/>
      <c r="K415" s="4">
        <v>212</v>
      </c>
      <c r="L415" s="4">
        <v>28</v>
      </c>
      <c r="M415" s="4">
        <v>3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3" x14ac:dyDescent="0.2">
      <c r="A416" s="4">
        <v>50</v>
      </c>
      <c r="B416" s="4">
        <v>0</v>
      </c>
      <c r="C416" s="4">
        <v>0</v>
      </c>
      <c r="D416" s="4">
        <v>2</v>
      </c>
      <c r="E416" s="4">
        <v>213</v>
      </c>
      <c r="F416" s="4">
        <f>ROUND(F414+F415,O416)</f>
        <v>60136.29</v>
      </c>
      <c r="G416" s="4" t="s">
        <v>307</v>
      </c>
      <c r="H416" s="4" t="s">
        <v>301</v>
      </c>
      <c r="I416" s="4"/>
      <c r="J416" s="4"/>
      <c r="K416" s="4">
        <v>212</v>
      </c>
      <c r="L416" s="4">
        <v>29</v>
      </c>
      <c r="M416" s="4">
        <v>3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8" spans="1:206" x14ac:dyDescent="0.2">
      <c r="A418" s="2">
        <v>51</v>
      </c>
      <c r="B418" s="2">
        <f>B20</f>
        <v>1</v>
      </c>
      <c r="C418" s="2">
        <f>A20</f>
        <v>3</v>
      </c>
      <c r="D418" s="2">
        <f>ROW(A20)</f>
        <v>20</v>
      </c>
      <c r="E418" s="2"/>
      <c r="F418" s="2" t="str">
        <f>IF(F20&lt;&gt;"",F20,"")</f>
        <v>Новая локальная смета</v>
      </c>
      <c r="G418" s="2" t="str">
        <f>IF(G20&lt;&gt;"",G20,"")</f>
        <v>Новая локальная смета</v>
      </c>
      <c r="H418" s="2">
        <v>0</v>
      </c>
      <c r="I418" s="2"/>
      <c r="J418" s="2"/>
      <c r="K418" s="2"/>
      <c r="L418" s="2"/>
      <c r="M418" s="2"/>
      <c r="N418" s="2"/>
      <c r="O418" s="2">
        <f t="shared" ref="O418:T418" si="347">ROUND(O80+O142+O205+O257+O321+O386+AB418,2)</f>
        <v>816002.52</v>
      </c>
      <c r="P418" s="2">
        <f t="shared" si="347"/>
        <v>674187.31</v>
      </c>
      <c r="Q418" s="2">
        <f t="shared" si="347"/>
        <v>19869</v>
      </c>
      <c r="R418" s="2">
        <f t="shared" si="347"/>
        <v>3157.39</v>
      </c>
      <c r="S418" s="2">
        <f t="shared" si="347"/>
        <v>121946.21</v>
      </c>
      <c r="T418" s="2">
        <f t="shared" si="347"/>
        <v>0</v>
      </c>
      <c r="U418" s="2">
        <f>U80+U142+U205+U257+U321+U386+AH418</f>
        <v>2032.6533711999998</v>
      </c>
      <c r="V418" s="2">
        <f>V80+V142+V205+V257+V321+V386+AI418</f>
        <v>41.863432499999995</v>
      </c>
      <c r="W418" s="2">
        <f>ROUND(W80+W142+W205+W257+W321+W386+AJ418,2)</f>
        <v>0</v>
      </c>
      <c r="X418" s="2">
        <f>ROUND(X80+X142+X205+X257+X321+X386+AK418,2)</f>
        <v>122968.97</v>
      </c>
      <c r="Y418" s="2">
        <f>ROUND(Y80+Y142+Y205+Y257+Y321+Y386+AL418,2)</f>
        <v>70869.81</v>
      </c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>
        <f t="shared" ref="AO418:BC418" si="348">ROUND(AO80+AO142+AO205+AO257+AO321+AO386+BX418,2)</f>
        <v>0</v>
      </c>
      <c r="AP418" s="2">
        <f t="shared" si="348"/>
        <v>0</v>
      </c>
      <c r="AQ418" s="2">
        <f t="shared" si="348"/>
        <v>0</v>
      </c>
      <c r="AR418" s="2">
        <f t="shared" si="348"/>
        <v>1009841.3</v>
      </c>
      <c r="AS418" s="2">
        <f t="shared" si="348"/>
        <v>950806.17</v>
      </c>
      <c r="AT418" s="2">
        <f t="shared" si="348"/>
        <v>53947.65</v>
      </c>
      <c r="AU418" s="2">
        <f t="shared" si="348"/>
        <v>5087.4799999999996</v>
      </c>
      <c r="AV418" s="2">
        <f t="shared" si="348"/>
        <v>674187.31</v>
      </c>
      <c r="AW418" s="2">
        <f t="shared" si="348"/>
        <v>674187.31</v>
      </c>
      <c r="AX418" s="2">
        <f t="shared" si="348"/>
        <v>0</v>
      </c>
      <c r="AY418" s="2">
        <f t="shared" si="348"/>
        <v>674187.31</v>
      </c>
      <c r="AZ418" s="2">
        <f t="shared" si="348"/>
        <v>0</v>
      </c>
      <c r="BA418" s="2">
        <f t="shared" si="348"/>
        <v>0</v>
      </c>
      <c r="BB418" s="2">
        <f t="shared" si="348"/>
        <v>0</v>
      </c>
      <c r="BC418" s="2">
        <f t="shared" si="348"/>
        <v>0</v>
      </c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>
        <v>0</v>
      </c>
    </row>
    <row r="420" spans="1:206" x14ac:dyDescent="0.2">
      <c r="A420" s="4">
        <v>50</v>
      </c>
      <c r="B420" s="4">
        <v>0</v>
      </c>
      <c r="C420" s="4">
        <v>0</v>
      </c>
      <c r="D420" s="4">
        <v>1</v>
      </c>
      <c r="E420" s="4">
        <v>201</v>
      </c>
      <c r="F420" s="4">
        <f>ROUND(Source!O418,O420)</f>
        <v>816002.52</v>
      </c>
      <c r="G420" s="4" t="s">
        <v>251</v>
      </c>
      <c r="H420" s="4" t="s">
        <v>252</v>
      </c>
      <c r="I420" s="4"/>
      <c r="J420" s="4"/>
      <c r="K420" s="4">
        <v>201</v>
      </c>
      <c r="L420" s="4">
        <v>1</v>
      </c>
      <c r="M420" s="4">
        <v>3</v>
      </c>
      <c r="N420" s="4" t="s">
        <v>3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202</v>
      </c>
      <c r="F421" s="4">
        <f>ROUND(Source!P418,O421)</f>
        <v>674187.31</v>
      </c>
      <c r="G421" s="4" t="s">
        <v>253</v>
      </c>
      <c r="H421" s="4" t="s">
        <v>254</v>
      </c>
      <c r="I421" s="4"/>
      <c r="J421" s="4"/>
      <c r="K421" s="4">
        <v>202</v>
      </c>
      <c r="L421" s="4">
        <v>2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222</v>
      </c>
      <c r="F422" s="4">
        <f>ROUND(Source!AO418,O422)</f>
        <v>0</v>
      </c>
      <c r="G422" s="4" t="s">
        <v>255</v>
      </c>
      <c r="H422" s="4" t="s">
        <v>256</v>
      </c>
      <c r="I422" s="4"/>
      <c r="J422" s="4"/>
      <c r="K422" s="4">
        <v>222</v>
      </c>
      <c r="L422" s="4">
        <v>3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225</v>
      </c>
      <c r="F423" s="4">
        <f>ROUND(Source!AV418,O423)</f>
        <v>674187.31</v>
      </c>
      <c r="G423" s="4" t="s">
        <v>257</v>
      </c>
      <c r="H423" s="4" t="s">
        <v>258</v>
      </c>
      <c r="I423" s="4"/>
      <c r="J423" s="4"/>
      <c r="K423" s="4">
        <v>225</v>
      </c>
      <c r="L423" s="4">
        <v>4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06" x14ac:dyDescent="0.2">
      <c r="A424" s="4">
        <v>50</v>
      </c>
      <c r="B424" s="4">
        <v>0</v>
      </c>
      <c r="C424" s="4">
        <v>0</v>
      </c>
      <c r="D424" s="4">
        <v>1</v>
      </c>
      <c r="E424" s="4">
        <v>226</v>
      </c>
      <c r="F424" s="4">
        <f>ROUND(Source!AW418,O424)</f>
        <v>674187.31</v>
      </c>
      <c r="G424" s="4" t="s">
        <v>259</v>
      </c>
      <c r="H424" s="4" t="s">
        <v>260</v>
      </c>
      <c r="I424" s="4"/>
      <c r="J424" s="4"/>
      <c r="K424" s="4">
        <v>226</v>
      </c>
      <c r="L424" s="4">
        <v>5</v>
      </c>
      <c r="M424" s="4">
        <v>3</v>
      </c>
      <c r="N424" s="4" t="s">
        <v>3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06" x14ac:dyDescent="0.2">
      <c r="A425" s="4">
        <v>50</v>
      </c>
      <c r="B425" s="4">
        <v>0</v>
      </c>
      <c r="C425" s="4">
        <v>0</v>
      </c>
      <c r="D425" s="4">
        <v>1</v>
      </c>
      <c r="E425" s="4">
        <v>227</v>
      </c>
      <c r="F425" s="4">
        <f>ROUND(Source!AX418,O425)</f>
        <v>0</v>
      </c>
      <c r="G425" s="4" t="s">
        <v>261</v>
      </c>
      <c r="H425" s="4" t="s">
        <v>262</v>
      </c>
      <c r="I425" s="4"/>
      <c r="J425" s="4"/>
      <c r="K425" s="4">
        <v>227</v>
      </c>
      <c r="L425" s="4">
        <v>6</v>
      </c>
      <c r="M425" s="4">
        <v>3</v>
      </c>
      <c r="N425" s="4" t="s">
        <v>3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06" x14ac:dyDescent="0.2">
      <c r="A426" s="4">
        <v>50</v>
      </c>
      <c r="B426" s="4">
        <v>0</v>
      </c>
      <c r="C426" s="4">
        <v>0</v>
      </c>
      <c r="D426" s="4">
        <v>1</v>
      </c>
      <c r="E426" s="4">
        <v>228</v>
      </c>
      <c r="F426" s="4">
        <f>ROUND(Source!AY418,O426)</f>
        <v>674187.31</v>
      </c>
      <c r="G426" s="4" t="s">
        <v>263</v>
      </c>
      <c r="H426" s="4" t="s">
        <v>264</v>
      </c>
      <c r="I426" s="4"/>
      <c r="J426" s="4"/>
      <c r="K426" s="4">
        <v>228</v>
      </c>
      <c r="L426" s="4">
        <v>7</v>
      </c>
      <c r="M426" s="4">
        <v>3</v>
      </c>
      <c r="N426" s="4" t="s">
        <v>3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216</v>
      </c>
      <c r="F427" s="4">
        <f>ROUND(Source!AP418,O427)</f>
        <v>0</v>
      </c>
      <c r="G427" s="4" t="s">
        <v>265</v>
      </c>
      <c r="H427" s="4" t="s">
        <v>266</v>
      </c>
      <c r="I427" s="4"/>
      <c r="J427" s="4"/>
      <c r="K427" s="4">
        <v>216</v>
      </c>
      <c r="L427" s="4">
        <v>8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223</v>
      </c>
      <c r="F428" s="4">
        <f>ROUND(Source!AQ418,O428)</f>
        <v>0</v>
      </c>
      <c r="G428" s="4" t="s">
        <v>267</v>
      </c>
      <c r="H428" s="4" t="s">
        <v>268</v>
      </c>
      <c r="I428" s="4"/>
      <c r="J428" s="4"/>
      <c r="K428" s="4">
        <v>223</v>
      </c>
      <c r="L428" s="4">
        <v>9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229</v>
      </c>
      <c r="F429" s="4">
        <f>ROUND(Source!AZ418,O429)</f>
        <v>0</v>
      </c>
      <c r="G429" s="4" t="s">
        <v>269</v>
      </c>
      <c r="H429" s="4" t="s">
        <v>270</v>
      </c>
      <c r="I429" s="4"/>
      <c r="J429" s="4"/>
      <c r="K429" s="4">
        <v>229</v>
      </c>
      <c r="L429" s="4">
        <v>10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203</v>
      </c>
      <c r="F430" s="4">
        <f>ROUND(Source!Q418,O430)</f>
        <v>19869</v>
      </c>
      <c r="G430" s="4" t="s">
        <v>271</v>
      </c>
      <c r="H430" s="4" t="s">
        <v>272</v>
      </c>
      <c r="I430" s="4"/>
      <c r="J430" s="4"/>
      <c r="K430" s="4">
        <v>203</v>
      </c>
      <c r="L430" s="4">
        <v>11</v>
      </c>
      <c r="M430" s="4">
        <v>3</v>
      </c>
      <c r="N430" s="4" t="s">
        <v>3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1" spans="1:206" x14ac:dyDescent="0.2">
      <c r="A431" s="4">
        <v>50</v>
      </c>
      <c r="B431" s="4">
        <v>0</v>
      </c>
      <c r="C431" s="4">
        <v>0</v>
      </c>
      <c r="D431" s="4">
        <v>1</v>
      </c>
      <c r="E431" s="4">
        <v>231</v>
      </c>
      <c r="F431" s="4">
        <f>ROUND(Source!BB418,O431)</f>
        <v>0</v>
      </c>
      <c r="G431" s="4" t="s">
        <v>273</v>
      </c>
      <c r="H431" s="4" t="s">
        <v>274</v>
      </c>
      <c r="I431" s="4"/>
      <c r="J431" s="4"/>
      <c r="K431" s="4">
        <v>231</v>
      </c>
      <c r="L431" s="4">
        <v>12</v>
      </c>
      <c r="M431" s="4">
        <v>3</v>
      </c>
      <c r="N431" s="4" t="s">
        <v>3</v>
      </c>
      <c r="O431" s="4">
        <v>2</v>
      </c>
      <c r="P431" s="4"/>
      <c r="Q431" s="4"/>
      <c r="R431" s="4"/>
      <c r="S431" s="4"/>
      <c r="T431" s="4"/>
      <c r="U431" s="4"/>
      <c r="V431" s="4"/>
      <c r="W431" s="4"/>
    </row>
    <row r="432" spans="1:206" x14ac:dyDescent="0.2">
      <c r="A432" s="4">
        <v>50</v>
      </c>
      <c r="B432" s="4">
        <v>0</v>
      </c>
      <c r="C432" s="4">
        <v>0</v>
      </c>
      <c r="D432" s="4">
        <v>1</v>
      </c>
      <c r="E432" s="4">
        <v>204</v>
      </c>
      <c r="F432" s="4">
        <f>ROUND(Source!R418,O432)</f>
        <v>3157.39</v>
      </c>
      <c r="G432" s="4" t="s">
        <v>275</v>
      </c>
      <c r="H432" s="4" t="s">
        <v>276</v>
      </c>
      <c r="I432" s="4"/>
      <c r="J432" s="4"/>
      <c r="K432" s="4">
        <v>204</v>
      </c>
      <c r="L432" s="4">
        <v>13</v>
      </c>
      <c r="M432" s="4">
        <v>3</v>
      </c>
      <c r="N432" s="4" t="s">
        <v>3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3" x14ac:dyDescent="0.2">
      <c r="A433" s="4">
        <v>50</v>
      </c>
      <c r="B433" s="4">
        <v>0</v>
      </c>
      <c r="C433" s="4">
        <v>0</v>
      </c>
      <c r="D433" s="4">
        <v>1</v>
      </c>
      <c r="E433" s="4">
        <v>205</v>
      </c>
      <c r="F433" s="4">
        <f>ROUND(Source!S418,O433)</f>
        <v>121946.21</v>
      </c>
      <c r="G433" s="4" t="s">
        <v>277</v>
      </c>
      <c r="H433" s="4" t="s">
        <v>278</v>
      </c>
      <c r="I433" s="4"/>
      <c r="J433" s="4"/>
      <c r="K433" s="4">
        <v>205</v>
      </c>
      <c r="L433" s="4">
        <v>14</v>
      </c>
      <c r="M433" s="4">
        <v>3</v>
      </c>
      <c r="N433" s="4" t="s">
        <v>3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232</v>
      </c>
      <c r="F434" s="4">
        <f>ROUND(Source!BC418,O434)</f>
        <v>0</v>
      </c>
      <c r="G434" s="4" t="s">
        <v>279</v>
      </c>
      <c r="H434" s="4" t="s">
        <v>280</v>
      </c>
      <c r="I434" s="4"/>
      <c r="J434" s="4"/>
      <c r="K434" s="4">
        <v>232</v>
      </c>
      <c r="L434" s="4">
        <v>15</v>
      </c>
      <c r="M434" s="4">
        <v>3</v>
      </c>
      <c r="N434" s="4" t="s">
        <v>3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214</v>
      </c>
      <c r="F435" s="4">
        <f>ROUND(Source!AS418,O435)</f>
        <v>950806.17</v>
      </c>
      <c r="G435" s="4" t="s">
        <v>281</v>
      </c>
      <c r="H435" s="4" t="s">
        <v>282</v>
      </c>
      <c r="I435" s="4"/>
      <c r="J435" s="4"/>
      <c r="K435" s="4">
        <v>214</v>
      </c>
      <c r="L435" s="4">
        <v>16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215</v>
      </c>
      <c r="F436" s="4">
        <f>ROUND(Source!AT418,O436)</f>
        <v>53947.65</v>
      </c>
      <c r="G436" s="4" t="s">
        <v>283</v>
      </c>
      <c r="H436" s="4" t="s">
        <v>284</v>
      </c>
      <c r="I436" s="4"/>
      <c r="J436" s="4"/>
      <c r="K436" s="4">
        <v>215</v>
      </c>
      <c r="L436" s="4">
        <v>17</v>
      </c>
      <c r="M436" s="4">
        <v>3</v>
      </c>
      <c r="N436" s="4" t="s">
        <v>3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217</v>
      </c>
      <c r="F437" s="4">
        <f>ROUND(Source!AU418,O437)</f>
        <v>5087.4799999999996</v>
      </c>
      <c r="G437" s="4" t="s">
        <v>285</v>
      </c>
      <c r="H437" s="4" t="s">
        <v>286</v>
      </c>
      <c r="I437" s="4"/>
      <c r="J437" s="4"/>
      <c r="K437" s="4">
        <v>217</v>
      </c>
      <c r="L437" s="4">
        <v>18</v>
      </c>
      <c r="M437" s="4">
        <v>3</v>
      </c>
      <c r="N437" s="4" t="s">
        <v>3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230</v>
      </c>
      <c r="F438" s="4">
        <f>ROUND(Source!BA418,O438)</f>
        <v>0</v>
      </c>
      <c r="G438" s="4" t="s">
        <v>287</v>
      </c>
      <c r="H438" s="4" t="s">
        <v>288</v>
      </c>
      <c r="I438" s="4"/>
      <c r="J438" s="4"/>
      <c r="K438" s="4">
        <v>230</v>
      </c>
      <c r="L438" s="4">
        <v>19</v>
      </c>
      <c r="M438" s="4">
        <v>3</v>
      </c>
      <c r="N438" s="4" t="s">
        <v>3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206</v>
      </c>
      <c r="F439" s="4">
        <f>ROUND(Source!T418,O439)</f>
        <v>0</v>
      </c>
      <c r="G439" s="4" t="s">
        <v>289</v>
      </c>
      <c r="H439" s="4" t="s">
        <v>290</v>
      </c>
      <c r="I439" s="4"/>
      <c r="J439" s="4"/>
      <c r="K439" s="4">
        <v>206</v>
      </c>
      <c r="L439" s="4">
        <v>20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207</v>
      </c>
      <c r="F440" s="4">
        <f>Source!U418</f>
        <v>2032.6533711999998</v>
      </c>
      <c r="G440" s="4" t="s">
        <v>291</v>
      </c>
      <c r="H440" s="4" t="s">
        <v>292</v>
      </c>
      <c r="I440" s="4"/>
      <c r="J440" s="4"/>
      <c r="K440" s="4">
        <v>207</v>
      </c>
      <c r="L440" s="4">
        <v>21</v>
      </c>
      <c r="M440" s="4">
        <v>3</v>
      </c>
      <c r="N440" s="4" t="s">
        <v>3</v>
      </c>
      <c r="O440" s="4">
        <v>-1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208</v>
      </c>
      <c r="F441" s="4">
        <f>Source!V418</f>
        <v>41.863432499999995</v>
      </c>
      <c r="G441" s="4" t="s">
        <v>293</v>
      </c>
      <c r="H441" s="4" t="s">
        <v>294</v>
      </c>
      <c r="I441" s="4"/>
      <c r="J441" s="4"/>
      <c r="K441" s="4">
        <v>208</v>
      </c>
      <c r="L441" s="4">
        <v>22</v>
      </c>
      <c r="M441" s="4">
        <v>3</v>
      </c>
      <c r="N441" s="4" t="s">
        <v>3</v>
      </c>
      <c r="O441" s="4">
        <v>-1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209</v>
      </c>
      <c r="F442" s="4">
        <f>ROUND(Source!W418,O442)</f>
        <v>0</v>
      </c>
      <c r="G442" s="4" t="s">
        <v>295</v>
      </c>
      <c r="H442" s="4" t="s">
        <v>296</v>
      </c>
      <c r="I442" s="4"/>
      <c r="J442" s="4"/>
      <c r="K442" s="4">
        <v>209</v>
      </c>
      <c r="L442" s="4">
        <v>23</v>
      </c>
      <c r="M442" s="4">
        <v>3</v>
      </c>
      <c r="N442" s="4" t="s">
        <v>3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210</v>
      </c>
      <c r="F443" s="4">
        <f>ROUND(Source!X418,O443)</f>
        <v>122968.97</v>
      </c>
      <c r="G443" s="4" t="s">
        <v>297</v>
      </c>
      <c r="H443" s="4" t="s">
        <v>298</v>
      </c>
      <c r="I443" s="4"/>
      <c r="J443" s="4"/>
      <c r="K443" s="4">
        <v>210</v>
      </c>
      <c r="L443" s="4">
        <v>24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211</v>
      </c>
      <c r="F444" s="4">
        <f>ROUND(Source!Y418,O444)</f>
        <v>70869.81</v>
      </c>
      <c r="G444" s="4" t="s">
        <v>299</v>
      </c>
      <c r="H444" s="4" t="s">
        <v>300</v>
      </c>
      <c r="I444" s="4"/>
      <c r="J444" s="4"/>
      <c r="K444" s="4">
        <v>211</v>
      </c>
      <c r="L444" s="4">
        <v>25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0</v>
      </c>
      <c r="C445" s="4">
        <v>0</v>
      </c>
      <c r="D445" s="4">
        <v>1</v>
      </c>
      <c r="E445" s="4">
        <v>224</v>
      </c>
      <c r="F445" s="4">
        <f>ROUND(Source!AR418,O445)</f>
        <v>1009841.3</v>
      </c>
      <c r="G445" s="4" t="s">
        <v>301</v>
      </c>
      <c r="H445" s="4" t="s">
        <v>302</v>
      </c>
      <c r="I445" s="4"/>
      <c r="J445" s="4"/>
      <c r="K445" s="4">
        <v>224</v>
      </c>
      <c r="L445" s="4">
        <v>26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1</v>
      </c>
      <c r="C446" s="4">
        <v>0</v>
      </c>
      <c r="D446" s="4">
        <v>2</v>
      </c>
      <c r="E446" s="4">
        <v>0</v>
      </c>
      <c r="F446" s="4">
        <f>ROUND(F445,O446)</f>
        <v>1009841.3</v>
      </c>
      <c r="G446" s="4" t="s">
        <v>303</v>
      </c>
      <c r="H446" s="4" t="s">
        <v>304</v>
      </c>
      <c r="I446" s="4"/>
      <c r="J446" s="4"/>
      <c r="K446" s="4">
        <v>212</v>
      </c>
      <c r="L446" s="4">
        <v>27</v>
      </c>
      <c r="M446" s="4">
        <v>0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3" x14ac:dyDescent="0.2">
      <c r="A447" s="4">
        <v>50</v>
      </c>
      <c r="B447" s="4">
        <v>1</v>
      </c>
      <c r="C447" s="4">
        <v>0</v>
      </c>
      <c r="D447" s="4">
        <v>2</v>
      </c>
      <c r="E447" s="4">
        <v>0</v>
      </c>
      <c r="F447" s="4">
        <f>ROUND(F446*0.18,O447)</f>
        <v>181771.43</v>
      </c>
      <c r="G447" s="4" t="s">
        <v>305</v>
      </c>
      <c r="H447" s="4" t="s">
        <v>306</v>
      </c>
      <c r="I447" s="4"/>
      <c r="J447" s="4"/>
      <c r="K447" s="4">
        <v>212</v>
      </c>
      <c r="L447" s="4">
        <v>28</v>
      </c>
      <c r="M447" s="4">
        <v>0</v>
      </c>
      <c r="N447" s="4" t="s">
        <v>3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8" spans="1:23" x14ac:dyDescent="0.2">
      <c r="A448" s="4">
        <v>50</v>
      </c>
      <c r="B448" s="4">
        <v>1</v>
      </c>
      <c r="C448" s="4">
        <v>0</v>
      </c>
      <c r="D448" s="4">
        <v>2</v>
      </c>
      <c r="E448" s="4">
        <v>213</v>
      </c>
      <c r="F448" s="4">
        <f>ROUND(F446+F447,O448)</f>
        <v>1191612.73</v>
      </c>
      <c r="G448" s="4" t="s">
        <v>307</v>
      </c>
      <c r="H448" s="4" t="s">
        <v>301</v>
      </c>
      <c r="I448" s="4"/>
      <c r="J448" s="4"/>
      <c r="K448" s="4">
        <v>212</v>
      </c>
      <c r="L448" s="4">
        <v>29</v>
      </c>
      <c r="M448" s="4">
        <v>0</v>
      </c>
      <c r="N448" s="4" t="s">
        <v>3</v>
      </c>
      <c r="O448" s="4">
        <v>2</v>
      </c>
      <c r="P448" s="4"/>
      <c r="Q448" s="4"/>
      <c r="R448" s="4"/>
      <c r="S448" s="4"/>
      <c r="T448" s="4"/>
      <c r="U448" s="4"/>
      <c r="V448" s="4"/>
      <c r="W448" s="4"/>
    </row>
    <row r="450" spans="1:206" x14ac:dyDescent="0.2">
      <c r="A450" s="2">
        <v>51</v>
      </c>
      <c r="B450" s="2">
        <f>B12</f>
        <v>508</v>
      </c>
      <c r="C450" s="2">
        <f>A12</f>
        <v>1</v>
      </c>
      <c r="D450" s="2">
        <f>ROW(A12)</f>
        <v>12</v>
      </c>
      <c r="E450" s="2"/>
      <c r="F450" s="2" t="str">
        <f>IF(F12&lt;&gt;"",F12,"")</f>
        <v>Новый объект</v>
      </c>
      <c r="G450" s="2" t="str">
        <f>IF(G12&lt;&gt;"",G12,"")</f>
        <v>на капитальный ремонт помещений мужских туалетов 3, 4 этажей здания учебного корпуса НИЯУ  МИФИ по адресу: г.Москва,Холодильный переулок,д.1,корп.1,стр.2</v>
      </c>
      <c r="H450" s="2">
        <v>0</v>
      </c>
      <c r="I450" s="2"/>
      <c r="J450" s="2"/>
      <c r="K450" s="2"/>
      <c r="L450" s="2"/>
      <c r="M450" s="2"/>
      <c r="N450" s="2"/>
      <c r="O450" s="2">
        <f t="shared" ref="O450:T450" si="349">ROUND(O418,2)</f>
        <v>816002.52</v>
      </c>
      <c r="P450" s="2">
        <f t="shared" si="349"/>
        <v>674187.31</v>
      </c>
      <c r="Q450" s="2">
        <f t="shared" si="349"/>
        <v>19869</v>
      </c>
      <c r="R450" s="2">
        <f t="shared" si="349"/>
        <v>3157.39</v>
      </c>
      <c r="S450" s="2">
        <f t="shared" si="349"/>
        <v>121946.21</v>
      </c>
      <c r="T450" s="2">
        <f t="shared" si="349"/>
        <v>0</v>
      </c>
      <c r="U450" s="2">
        <f>U418</f>
        <v>2032.6533711999998</v>
      </c>
      <c r="V450" s="2">
        <f>V418</f>
        <v>41.863432499999995</v>
      </c>
      <c r="W450" s="2">
        <f>ROUND(W418,2)</f>
        <v>0</v>
      </c>
      <c r="X450" s="2">
        <f>ROUND(X418,2)</f>
        <v>122968.97</v>
      </c>
      <c r="Y450" s="2">
        <f>ROUND(Y418,2)</f>
        <v>70869.81</v>
      </c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>
        <f t="shared" ref="AO450:BC450" si="350">ROUND(AO418,2)</f>
        <v>0</v>
      </c>
      <c r="AP450" s="2">
        <f t="shared" si="350"/>
        <v>0</v>
      </c>
      <c r="AQ450" s="2">
        <f t="shared" si="350"/>
        <v>0</v>
      </c>
      <c r="AR450" s="2">
        <f t="shared" si="350"/>
        <v>1009841.3</v>
      </c>
      <c r="AS450" s="2">
        <f t="shared" si="350"/>
        <v>950806.17</v>
      </c>
      <c r="AT450" s="2">
        <f t="shared" si="350"/>
        <v>53947.65</v>
      </c>
      <c r="AU450" s="2">
        <f t="shared" si="350"/>
        <v>5087.4799999999996</v>
      </c>
      <c r="AV450" s="2">
        <f t="shared" si="350"/>
        <v>674187.31</v>
      </c>
      <c r="AW450" s="2">
        <f t="shared" si="350"/>
        <v>674187.31</v>
      </c>
      <c r="AX450" s="2">
        <f t="shared" si="350"/>
        <v>0</v>
      </c>
      <c r="AY450" s="2">
        <f t="shared" si="350"/>
        <v>674187.31</v>
      </c>
      <c r="AZ450" s="2">
        <f t="shared" si="350"/>
        <v>0</v>
      </c>
      <c r="BA450" s="2">
        <f t="shared" si="350"/>
        <v>0</v>
      </c>
      <c r="BB450" s="2">
        <f t="shared" si="350"/>
        <v>0</v>
      </c>
      <c r="BC450" s="2">
        <f t="shared" si="350"/>
        <v>0</v>
      </c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>
        <v>0</v>
      </c>
    </row>
    <row r="452" spans="1:206" x14ac:dyDescent="0.2">
      <c r="A452" s="4">
        <v>50</v>
      </c>
      <c r="B452" s="4">
        <v>0</v>
      </c>
      <c r="C452" s="4">
        <v>0</v>
      </c>
      <c r="D452" s="4">
        <v>1</v>
      </c>
      <c r="E452" s="4">
        <v>201</v>
      </c>
      <c r="F452" s="4">
        <f>ROUND(Source!O450,O452)</f>
        <v>816002.52</v>
      </c>
      <c r="G452" s="4" t="s">
        <v>251</v>
      </c>
      <c r="H452" s="4" t="s">
        <v>252</v>
      </c>
      <c r="I452" s="4"/>
      <c r="J452" s="4"/>
      <c r="K452" s="4">
        <v>201</v>
      </c>
      <c r="L452" s="4">
        <v>1</v>
      </c>
      <c r="M452" s="4">
        <v>3</v>
      </c>
      <c r="N452" s="4" t="s">
        <v>3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06" x14ac:dyDescent="0.2">
      <c r="A453" s="4">
        <v>50</v>
      </c>
      <c r="B453" s="4">
        <v>0</v>
      </c>
      <c r="C453" s="4">
        <v>0</v>
      </c>
      <c r="D453" s="4">
        <v>1</v>
      </c>
      <c r="E453" s="4">
        <v>202</v>
      </c>
      <c r="F453" s="4">
        <f>ROUND(Source!P450,O453)</f>
        <v>674187.31</v>
      </c>
      <c r="G453" s="4" t="s">
        <v>253</v>
      </c>
      <c r="H453" s="4" t="s">
        <v>254</v>
      </c>
      <c r="I453" s="4"/>
      <c r="J453" s="4"/>
      <c r="K453" s="4">
        <v>202</v>
      </c>
      <c r="L453" s="4">
        <v>2</v>
      </c>
      <c r="M453" s="4">
        <v>3</v>
      </c>
      <c r="N453" s="4" t="s">
        <v>3</v>
      </c>
      <c r="O453" s="4">
        <v>2</v>
      </c>
      <c r="P453" s="4"/>
      <c r="Q453" s="4"/>
      <c r="R453" s="4"/>
      <c r="S453" s="4"/>
      <c r="T453" s="4"/>
      <c r="U453" s="4"/>
      <c r="V453" s="4"/>
      <c r="W453" s="4"/>
    </row>
    <row r="454" spans="1:206" x14ac:dyDescent="0.2">
      <c r="A454" s="4">
        <v>50</v>
      </c>
      <c r="B454" s="4">
        <v>0</v>
      </c>
      <c r="C454" s="4">
        <v>0</v>
      </c>
      <c r="D454" s="4">
        <v>1</v>
      </c>
      <c r="E454" s="4">
        <v>222</v>
      </c>
      <c r="F454" s="4">
        <f>ROUND(Source!AO450,O454)</f>
        <v>0</v>
      </c>
      <c r="G454" s="4" t="s">
        <v>255</v>
      </c>
      <c r="H454" s="4" t="s">
        <v>256</v>
      </c>
      <c r="I454" s="4"/>
      <c r="J454" s="4"/>
      <c r="K454" s="4">
        <v>222</v>
      </c>
      <c r="L454" s="4">
        <v>3</v>
      </c>
      <c r="M454" s="4">
        <v>3</v>
      </c>
      <c r="N454" s="4" t="s">
        <v>3</v>
      </c>
      <c r="O454" s="4">
        <v>2</v>
      </c>
      <c r="P454" s="4"/>
      <c r="Q454" s="4"/>
      <c r="R454" s="4"/>
      <c r="S454" s="4"/>
      <c r="T454" s="4"/>
      <c r="U454" s="4"/>
      <c r="V454" s="4"/>
      <c r="W454" s="4"/>
    </row>
    <row r="455" spans="1:206" x14ac:dyDescent="0.2">
      <c r="A455" s="4">
        <v>50</v>
      </c>
      <c r="B455" s="4">
        <v>0</v>
      </c>
      <c r="C455" s="4">
        <v>0</v>
      </c>
      <c r="D455" s="4">
        <v>1</v>
      </c>
      <c r="E455" s="4">
        <v>225</v>
      </c>
      <c r="F455" s="4">
        <f>ROUND(Source!AV450,O455)</f>
        <v>674187.31</v>
      </c>
      <c r="G455" s="4" t="s">
        <v>257</v>
      </c>
      <c r="H455" s="4" t="s">
        <v>258</v>
      </c>
      <c r="I455" s="4"/>
      <c r="J455" s="4"/>
      <c r="K455" s="4">
        <v>225</v>
      </c>
      <c r="L455" s="4">
        <v>4</v>
      </c>
      <c r="M455" s="4">
        <v>3</v>
      </c>
      <c r="N455" s="4" t="s">
        <v>3</v>
      </c>
      <c r="O455" s="4">
        <v>2</v>
      </c>
      <c r="P455" s="4"/>
      <c r="Q455" s="4"/>
      <c r="R455" s="4"/>
      <c r="S455" s="4"/>
      <c r="T455" s="4"/>
      <c r="U455" s="4"/>
      <c r="V455" s="4"/>
      <c r="W455" s="4"/>
    </row>
    <row r="456" spans="1:206" x14ac:dyDescent="0.2">
      <c r="A456" s="4">
        <v>50</v>
      </c>
      <c r="B456" s="4">
        <v>0</v>
      </c>
      <c r="C456" s="4">
        <v>0</v>
      </c>
      <c r="D456" s="4">
        <v>1</v>
      </c>
      <c r="E456" s="4">
        <v>226</v>
      </c>
      <c r="F456" s="4">
        <f>ROUND(Source!AW450,O456)</f>
        <v>674187.31</v>
      </c>
      <c r="G456" s="4" t="s">
        <v>259</v>
      </c>
      <c r="H456" s="4" t="s">
        <v>260</v>
      </c>
      <c r="I456" s="4"/>
      <c r="J456" s="4"/>
      <c r="K456" s="4">
        <v>226</v>
      </c>
      <c r="L456" s="4">
        <v>5</v>
      </c>
      <c r="M456" s="4">
        <v>3</v>
      </c>
      <c r="N456" s="4" t="s">
        <v>3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06" x14ac:dyDescent="0.2">
      <c r="A457" s="4">
        <v>50</v>
      </c>
      <c r="B457" s="4">
        <v>0</v>
      </c>
      <c r="C457" s="4">
        <v>0</v>
      </c>
      <c r="D457" s="4">
        <v>1</v>
      </c>
      <c r="E457" s="4">
        <v>227</v>
      </c>
      <c r="F457" s="4">
        <f>ROUND(Source!AX450,O457)</f>
        <v>0</v>
      </c>
      <c r="G457" s="4" t="s">
        <v>261</v>
      </c>
      <c r="H457" s="4" t="s">
        <v>262</v>
      </c>
      <c r="I457" s="4"/>
      <c r="J457" s="4"/>
      <c r="K457" s="4">
        <v>227</v>
      </c>
      <c r="L457" s="4">
        <v>6</v>
      </c>
      <c r="M457" s="4">
        <v>3</v>
      </c>
      <c r="N457" s="4" t="s">
        <v>3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06" x14ac:dyDescent="0.2">
      <c r="A458" s="4">
        <v>50</v>
      </c>
      <c r="B458" s="4">
        <v>0</v>
      </c>
      <c r="C458" s="4">
        <v>0</v>
      </c>
      <c r="D458" s="4">
        <v>1</v>
      </c>
      <c r="E458" s="4">
        <v>228</v>
      </c>
      <c r="F458" s="4">
        <f>ROUND(Source!AY450,O458)</f>
        <v>674187.31</v>
      </c>
      <c r="G458" s="4" t="s">
        <v>263</v>
      </c>
      <c r="H458" s="4" t="s">
        <v>264</v>
      </c>
      <c r="I458" s="4"/>
      <c r="J458" s="4"/>
      <c r="K458" s="4">
        <v>228</v>
      </c>
      <c r="L458" s="4">
        <v>7</v>
      </c>
      <c r="M458" s="4">
        <v>3</v>
      </c>
      <c r="N458" s="4" t="s">
        <v>3</v>
      </c>
      <c r="O458" s="4">
        <v>2</v>
      </c>
      <c r="P458" s="4"/>
      <c r="Q458" s="4"/>
      <c r="R458" s="4"/>
      <c r="S458" s="4"/>
      <c r="T458" s="4"/>
      <c r="U458" s="4"/>
      <c r="V458" s="4"/>
      <c r="W458" s="4"/>
    </row>
    <row r="459" spans="1:206" x14ac:dyDescent="0.2">
      <c r="A459" s="4">
        <v>50</v>
      </c>
      <c r="B459" s="4">
        <v>0</v>
      </c>
      <c r="C459" s="4">
        <v>0</v>
      </c>
      <c r="D459" s="4">
        <v>1</v>
      </c>
      <c r="E459" s="4">
        <v>216</v>
      </c>
      <c r="F459" s="4">
        <f>ROUND(Source!AP450,O459)</f>
        <v>0</v>
      </c>
      <c r="G459" s="4" t="s">
        <v>265</v>
      </c>
      <c r="H459" s="4" t="s">
        <v>266</v>
      </c>
      <c r="I459" s="4"/>
      <c r="J459" s="4"/>
      <c r="K459" s="4">
        <v>216</v>
      </c>
      <c r="L459" s="4">
        <v>8</v>
      </c>
      <c r="M459" s="4">
        <v>3</v>
      </c>
      <c r="N459" s="4" t="s">
        <v>3</v>
      </c>
      <c r="O459" s="4">
        <v>2</v>
      </c>
      <c r="P459" s="4"/>
      <c r="Q459" s="4"/>
      <c r="R459" s="4"/>
      <c r="S459" s="4"/>
      <c r="T459" s="4"/>
      <c r="U459" s="4"/>
      <c r="V459" s="4"/>
      <c r="W459" s="4"/>
    </row>
    <row r="460" spans="1:206" x14ac:dyDescent="0.2">
      <c r="A460" s="4">
        <v>50</v>
      </c>
      <c r="B460" s="4">
        <v>0</v>
      </c>
      <c r="C460" s="4">
        <v>0</v>
      </c>
      <c r="D460" s="4">
        <v>1</v>
      </c>
      <c r="E460" s="4">
        <v>223</v>
      </c>
      <c r="F460" s="4">
        <f>ROUND(Source!AQ450,O460)</f>
        <v>0</v>
      </c>
      <c r="G460" s="4" t="s">
        <v>267</v>
      </c>
      <c r="H460" s="4" t="s">
        <v>268</v>
      </c>
      <c r="I460" s="4"/>
      <c r="J460" s="4"/>
      <c r="K460" s="4">
        <v>223</v>
      </c>
      <c r="L460" s="4">
        <v>9</v>
      </c>
      <c r="M460" s="4">
        <v>3</v>
      </c>
      <c r="N460" s="4" t="s">
        <v>3</v>
      </c>
      <c r="O460" s="4">
        <v>2</v>
      </c>
      <c r="P460" s="4"/>
      <c r="Q460" s="4"/>
      <c r="R460" s="4"/>
      <c r="S460" s="4"/>
      <c r="T460" s="4"/>
      <c r="U460" s="4"/>
      <c r="V460" s="4"/>
      <c r="W460" s="4"/>
    </row>
    <row r="461" spans="1:206" x14ac:dyDescent="0.2">
      <c r="A461" s="4">
        <v>50</v>
      </c>
      <c r="B461" s="4">
        <v>0</v>
      </c>
      <c r="C461" s="4">
        <v>0</v>
      </c>
      <c r="D461" s="4">
        <v>1</v>
      </c>
      <c r="E461" s="4">
        <v>229</v>
      </c>
      <c r="F461" s="4">
        <f>ROUND(Source!AZ450,O461)</f>
        <v>0</v>
      </c>
      <c r="G461" s="4" t="s">
        <v>269</v>
      </c>
      <c r="H461" s="4" t="s">
        <v>270</v>
      </c>
      <c r="I461" s="4"/>
      <c r="J461" s="4"/>
      <c r="K461" s="4">
        <v>229</v>
      </c>
      <c r="L461" s="4">
        <v>10</v>
      </c>
      <c r="M461" s="4">
        <v>3</v>
      </c>
      <c r="N461" s="4" t="s">
        <v>3</v>
      </c>
      <c r="O461" s="4">
        <v>2</v>
      </c>
      <c r="P461" s="4"/>
      <c r="Q461" s="4"/>
      <c r="R461" s="4"/>
      <c r="S461" s="4"/>
      <c r="T461" s="4"/>
      <c r="U461" s="4"/>
      <c r="V461" s="4"/>
      <c r="W461" s="4"/>
    </row>
    <row r="462" spans="1:206" x14ac:dyDescent="0.2">
      <c r="A462" s="4">
        <v>50</v>
      </c>
      <c r="B462" s="4">
        <v>0</v>
      </c>
      <c r="C462" s="4">
        <v>0</v>
      </c>
      <c r="D462" s="4">
        <v>1</v>
      </c>
      <c r="E462" s="4">
        <v>203</v>
      </c>
      <c r="F462" s="4">
        <f>ROUND(Source!Q450,O462)</f>
        <v>19869</v>
      </c>
      <c r="G462" s="4" t="s">
        <v>271</v>
      </c>
      <c r="H462" s="4" t="s">
        <v>272</v>
      </c>
      <c r="I462" s="4"/>
      <c r="J462" s="4"/>
      <c r="K462" s="4">
        <v>203</v>
      </c>
      <c r="L462" s="4">
        <v>11</v>
      </c>
      <c r="M462" s="4">
        <v>3</v>
      </c>
      <c r="N462" s="4" t="s">
        <v>3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06" x14ac:dyDescent="0.2">
      <c r="A463" s="4">
        <v>50</v>
      </c>
      <c r="B463" s="4">
        <v>0</v>
      </c>
      <c r="C463" s="4">
        <v>0</v>
      </c>
      <c r="D463" s="4">
        <v>1</v>
      </c>
      <c r="E463" s="4">
        <v>231</v>
      </c>
      <c r="F463" s="4">
        <f>ROUND(Source!BB450,O463)</f>
        <v>0</v>
      </c>
      <c r="G463" s="4" t="s">
        <v>273</v>
      </c>
      <c r="H463" s="4" t="s">
        <v>274</v>
      </c>
      <c r="I463" s="4"/>
      <c r="J463" s="4"/>
      <c r="K463" s="4">
        <v>231</v>
      </c>
      <c r="L463" s="4">
        <v>12</v>
      </c>
      <c r="M463" s="4">
        <v>3</v>
      </c>
      <c r="N463" s="4" t="s">
        <v>3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06" x14ac:dyDescent="0.2">
      <c r="A464" s="4">
        <v>50</v>
      </c>
      <c r="B464" s="4">
        <v>0</v>
      </c>
      <c r="C464" s="4">
        <v>0</v>
      </c>
      <c r="D464" s="4">
        <v>1</v>
      </c>
      <c r="E464" s="4">
        <v>204</v>
      </c>
      <c r="F464" s="4">
        <f>ROUND(Source!R450,O464)</f>
        <v>3157.39</v>
      </c>
      <c r="G464" s="4" t="s">
        <v>275</v>
      </c>
      <c r="H464" s="4" t="s">
        <v>276</v>
      </c>
      <c r="I464" s="4"/>
      <c r="J464" s="4"/>
      <c r="K464" s="4">
        <v>204</v>
      </c>
      <c r="L464" s="4">
        <v>13</v>
      </c>
      <c r="M464" s="4">
        <v>3</v>
      </c>
      <c r="N464" s="4" t="s">
        <v>3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5" spans="1:23" x14ac:dyDescent="0.2">
      <c r="A465" s="4">
        <v>50</v>
      </c>
      <c r="B465" s="4">
        <v>0</v>
      </c>
      <c r="C465" s="4">
        <v>0</v>
      </c>
      <c r="D465" s="4">
        <v>1</v>
      </c>
      <c r="E465" s="4">
        <v>205</v>
      </c>
      <c r="F465" s="4">
        <f>ROUND(Source!S450,O465)</f>
        <v>121946.21</v>
      </c>
      <c r="G465" s="4" t="s">
        <v>277</v>
      </c>
      <c r="H465" s="4" t="s">
        <v>278</v>
      </c>
      <c r="I465" s="4"/>
      <c r="J465" s="4"/>
      <c r="K465" s="4">
        <v>205</v>
      </c>
      <c r="L465" s="4">
        <v>14</v>
      </c>
      <c r="M465" s="4">
        <v>3</v>
      </c>
      <c r="N465" s="4" t="s">
        <v>3</v>
      </c>
      <c r="O465" s="4">
        <v>2</v>
      </c>
      <c r="P465" s="4"/>
      <c r="Q465" s="4"/>
      <c r="R465" s="4"/>
      <c r="S465" s="4"/>
      <c r="T465" s="4"/>
      <c r="U465" s="4"/>
      <c r="V465" s="4"/>
      <c r="W465" s="4"/>
    </row>
    <row r="466" spans="1:23" x14ac:dyDescent="0.2">
      <c r="A466" s="4">
        <v>50</v>
      </c>
      <c r="B466" s="4">
        <v>0</v>
      </c>
      <c r="C466" s="4">
        <v>0</v>
      </c>
      <c r="D466" s="4">
        <v>1</v>
      </c>
      <c r="E466" s="4">
        <v>232</v>
      </c>
      <c r="F466" s="4">
        <f>ROUND(Source!BC450,O466)</f>
        <v>0</v>
      </c>
      <c r="G466" s="4" t="s">
        <v>279</v>
      </c>
      <c r="H466" s="4" t="s">
        <v>280</v>
      </c>
      <c r="I466" s="4"/>
      <c r="J466" s="4"/>
      <c r="K466" s="4">
        <v>232</v>
      </c>
      <c r="L466" s="4">
        <v>15</v>
      </c>
      <c r="M466" s="4">
        <v>3</v>
      </c>
      <c r="N466" s="4" t="s">
        <v>3</v>
      </c>
      <c r="O466" s="4">
        <v>2</v>
      </c>
      <c r="P466" s="4"/>
      <c r="Q466" s="4"/>
      <c r="R466" s="4"/>
      <c r="S466" s="4"/>
      <c r="T466" s="4"/>
      <c r="U466" s="4"/>
      <c r="V466" s="4"/>
      <c r="W466" s="4"/>
    </row>
    <row r="467" spans="1:23" x14ac:dyDescent="0.2">
      <c r="A467" s="4">
        <v>50</v>
      </c>
      <c r="B467" s="4">
        <v>0</v>
      </c>
      <c r="C467" s="4">
        <v>0</v>
      </c>
      <c r="D467" s="4">
        <v>1</v>
      </c>
      <c r="E467" s="4">
        <v>214</v>
      </c>
      <c r="F467" s="4">
        <f>ROUND(Source!AS450,O467)</f>
        <v>950806.17</v>
      </c>
      <c r="G467" s="4" t="s">
        <v>281</v>
      </c>
      <c r="H467" s="4" t="s">
        <v>282</v>
      </c>
      <c r="I467" s="4"/>
      <c r="J467" s="4"/>
      <c r="K467" s="4">
        <v>214</v>
      </c>
      <c r="L467" s="4">
        <v>16</v>
      </c>
      <c r="M467" s="4">
        <v>3</v>
      </c>
      <c r="N467" s="4" t="s">
        <v>3</v>
      </c>
      <c r="O467" s="4">
        <v>2</v>
      </c>
      <c r="P467" s="4"/>
      <c r="Q467" s="4"/>
      <c r="R467" s="4"/>
      <c r="S467" s="4"/>
      <c r="T467" s="4"/>
      <c r="U467" s="4"/>
      <c r="V467" s="4"/>
      <c r="W467" s="4"/>
    </row>
    <row r="468" spans="1:23" x14ac:dyDescent="0.2">
      <c r="A468" s="4">
        <v>50</v>
      </c>
      <c r="B468" s="4">
        <v>0</v>
      </c>
      <c r="C468" s="4">
        <v>0</v>
      </c>
      <c r="D468" s="4">
        <v>1</v>
      </c>
      <c r="E468" s="4">
        <v>215</v>
      </c>
      <c r="F468" s="4">
        <f>ROUND(Source!AT450,O468)</f>
        <v>53947.65</v>
      </c>
      <c r="G468" s="4" t="s">
        <v>283</v>
      </c>
      <c r="H468" s="4" t="s">
        <v>284</v>
      </c>
      <c r="I468" s="4"/>
      <c r="J468" s="4"/>
      <c r="K468" s="4">
        <v>215</v>
      </c>
      <c r="L468" s="4">
        <v>17</v>
      </c>
      <c r="M468" s="4">
        <v>3</v>
      </c>
      <c r="N468" s="4" t="s">
        <v>3</v>
      </c>
      <c r="O468" s="4">
        <v>2</v>
      </c>
      <c r="P468" s="4"/>
      <c r="Q468" s="4"/>
      <c r="R468" s="4"/>
      <c r="S468" s="4"/>
      <c r="T468" s="4"/>
      <c r="U468" s="4"/>
      <c r="V468" s="4"/>
      <c r="W468" s="4"/>
    </row>
    <row r="469" spans="1:23" x14ac:dyDescent="0.2">
      <c r="A469" s="4">
        <v>50</v>
      </c>
      <c r="B469" s="4">
        <v>0</v>
      </c>
      <c r="C469" s="4">
        <v>0</v>
      </c>
      <c r="D469" s="4">
        <v>1</v>
      </c>
      <c r="E469" s="4">
        <v>217</v>
      </c>
      <c r="F469" s="4">
        <f>ROUND(Source!AU450,O469)</f>
        <v>5087.4799999999996</v>
      </c>
      <c r="G469" s="4" t="s">
        <v>285</v>
      </c>
      <c r="H469" s="4" t="s">
        <v>286</v>
      </c>
      <c r="I469" s="4"/>
      <c r="J469" s="4"/>
      <c r="K469" s="4">
        <v>217</v>
      </c>
      <c r="L469" s="4">
        <v>18</v>
      </c>
      <c r="M469" s="4">
        <v>3</v>
      </c>
      <c r="N469" s="4" t="s">
        <v>3</v>
      </c>
      <c r="O469" s="4">
        <v>2</v>
      </c>
      <c r="P469" s="4"/>
      <c r="Q469" s="4"/>
      <c r="R469" s="4"/>
      <c r="S469" s="4"/>
      <c r="T469" s="4"/>
      <c r="U469" s="4"/>
      <c r="V469" s="4"/>
      <c r="W469" s="4"/>
    </row>
    <row r="470" spans="1:23" x14ac:dyDescent="0.2">
      <c r="A470" s="4">
        <v>50</v>
      </c>
      <c r="B470" s="4">
        <v>0</v>
      </c>
      <c r="C470" s="4">
        <v>0</v>
      </c>
      <c r="D470" s="4">
        <v>1</v>
      </c>
      <c r="E470" s="4">
        <v>230</v>
      </c>
      <c r="F470" s="4">
        <f>ROUND(Source!BA450,O470)</f>
        <v>0</v>
      </c>
      <c r="G470" s="4" t="s">
        <v>287</v>
      </c>
      <c r="H470" s="4" t="s">
        <v>288</v>
      </c>
      <c r="I470" s="4"/>
      <c r="J470" s="4"/>
      <c r="K470" s="4">
        <v>230</v>
      </c>
      <c r="L470" s="4">
        <v>19</v>
      </c>
      <c r="M470" s="4">
        <v>3</v>
      </c>
      <c r="N470" s="4" t="s">
        <v>3</v>
      </c>
      <c r="O470" s="4">
        <v>2</v>
      </c>
      <c r="P470" s="4"/>
      <c r="Q470" s="4"/>
      <c r="R470" s="4"/>
      <c r="S470" s="4"/>
      <c r="T470" s="4"/>
      <c r="U470" s="4"/>
      <c r="V470" s="4"/>
      <c r="W470" s="4"/>
    </row>
    <row r="471" spans="1:23" x14ac:dyDescent="0.2">
      <c r="A471" s="4">
        <v>50</v>
      </c>
      <c r="B471" s="4">
        <v>0</v>
      </c>
      <c r="C471" s="4">
        <v>0</v>
      </c>
      <c r="D471" s="4">
        <v>1</v>
      </c>
      <c r="E471" s="4">
        <v>206</v>
      </c>
      <c r="F471" s="4">
        <f>ROUND(Source!T450,O471)</f>
        <v>0</v>
      </c>
      <c r="G471" s="4" t="s">
        <v>289</v>
      </c>
      <c r="H471" s="4" t="s">
        <v>290</v>
      </c>
      <c r="I471" s="4"/>
      <c r="J471" s="4"/>
      <c r="K471" s="4">
        <v>206</v>
      </c>
      <c r="L471" s="4">
        <v>20</v>
      </c>
      <c r="M471" s="4">
        <v>3</v>
      </c>
      <c r="N471" s="4" t="s">
        <v>3</v>
      </c>
      <c r="O471" s="4">
        <v>2</v>
      </c>
      <c r="P471" s="4"/>
      <c r="Q471" s="4"/>
      <c r="R471" s="4"/>
      <c r="S471" s="4"/>
      <c r="T471" s="4"/>
      <c r="U471" s="4"/>
      <c r="V471" s="4"/>
      <c r="W471" s="4"/>
    </row>
    <row r="472" spans="1:23" x14ac:dyDescent="0.2">
      <c r="A472" s="4">
        <v>50</v>
      </c>
      <c r="B472" s="4">
        <v>0</v>
      </c>
      <c r="C472" s="4">
        <v>0</v>
      </c>
      <c r="D472" s="4">
        <v>1</v>
      </c>
      <c r="E472" s="4">
        <v>207</v>
      </c>
      <c r="F472" s="4">
        <f>Source!U450</f>
        <v>2032.6533711999998</v>
      </c>
      <c r="G472" s="4" t="s">
        <v>291</v>
      </c>
      <c r="H472" s="4" t="s">
        <v>292</v>
      </c>
      <c r="I472" s="4"/>
      <c r="J472" s="4"/>
      <c r="K472" s="4">
        <v>207</v>
      </c>
      <c r="L472" s="4">
        <v>21</v>
      </c>
      <c r="M472" s="4">
        <v>3</v>
      </c>
      <c r="N472" s="4" t="s">
        <v>3</v>
      </c>
      <c r="O472" s="4">
        <v>-1</v>
      </c>
      <c r="P472" s="4"/>
      <c r="Q472" s="4"/>
      <c r="R472" s="4"/>
      <c r="S472" s="4"/>
      <c r="T472" s="4"/>
      <c r="U472" s="4"/>
      <c r="V472" s="4"/>
      <c r="W472" s="4"/>
    </row>
    <row r="473" spans="1:23" x14ac:dyDescent="0.2">
      <c r="A473" s="4">
        <v>50</v>
      </c>
      <c r="B473" s="4">
        <v>0</v>
      </c>
      <c r="C473" s="4">
        <v>0</v>
      </c>
      <c r="D473" s="4">
        <v>1</v>
      </c>
      <c r="E473" s="4">
        <v>208</v>
      </c>
      <c r="F473" s="4">
        <f>Source!V450</f>
        <v>41.863432499999995</v>
      </c>
      <c r="G473" s="4" t="s">
        <v>293</v>
      </c>
      <c r="H473" s="4" t="s">
        <v>294</v>
      </c>
      <c r="I473" s="4"/>
      <c r="J473" s="4"/>
      <c r="K473" s="4">
        <v>208</v>
      </c>
      <c r="L473" s="4">
        <v>22</v>
      </c>
      <c r="M473" s="4">
        <v>3</v>
      </c>
      <c r="N473" s="4" t="s">
        <v>3</v>
      </c>
      <c r="O473" s="4">
        <v>-1</v>
      </c>
      <c r="P473" s="4"/>
      <c r="Q473" s="4"/>
      <c r="R473" s="4"/>
      <c r="S473" s="4"/>
      <c r="T473" s="4"/>
      <c r="U473" s="4"/>
      <c r="V473" s="4"/>
      <c r="W473" s="4"/>
    </row>
    <row r="474" spans="1:23" x14ac:dyDescent="0.2">
      <c r="A474" s="4">
        <v>50</v>
      </c>
      <c r="B474" s="4">
        <v>0</v>
      </c>
      <c r="C474" s="4">
        <v>0</v>
      </c>
      <c r="D474" s="4">
        <v>1</v>
      </c>
      <c r="E474" s="4">
        <v>209</v>
      </c>
      <c r="F474" s="4">
        <f>ROUND(Source!W450,O474)</f>
        <v>0</v>
      </c>
      <c r="G474" s="4" t="s">
        <v>295</v>
      </c>
      <c r="H474" s="4" t="s">
        <v>296</v>
      </c>
      <c r="I474" s="4"/>
      <c r="J474" s="4"/>
      <c r="K474" s="4">
        <v>209</v>
      </c>
      <c r="L474" s="4">
        <v>23</v>
      </c>
      <c r="M474" s="4">
        <v>3</v>
      </c>
      <c r="N474" s="4" t="s">
        <v>3</v>
      </c>
      <c r="O474" s="4">
        <v>2</v>
      </c>
      <c r="P474" s="4"/>
      <c r="Q474" s="4"/>
      <c r="R474" s="4"/>
      <c r="S474" s="4"/>
      <c r="T474" s="4"/>
      <c r="U474" s="4"/>
      <c r="V474" s="4"/>
      <c r="W474" s="4"/>
    </row>
    <row r="475" spans="1:23" x14ac:dyDescent="0.2">
      <c r="A475" s="4">
        <v>50</v>
      </c>
      <c r="B475" s="4">
        <v>0</v>
      </c>
      <c r="C475" s="4">
        <v>0</v>
      </c>
      <c r="D475" s="4">
        <v>1</v>
      </c>
      <c r="E475" s="4">
        <v>210</v>
      </c>
      <c r="F475" s="4">
        <f>ROUND(Source!X450,O475)</f>
        <v>122968.97</v>
      </c>
      <c r="G475" s="4" t="s">
        <v>297</v>
      </c>
      <c r="H475" s="4" t="s">
        <v>298</v>
      </c>
      <c r="I475" s="4"/>
      <c r="J475" s="4"/>
      <c r="K475" s="4">
        <v>210</v>
      </c>
      <c r="L475" s="4">
        <v>24</v>
      </c>
      <c r="M475" s="4">
        <v>3</v>
      </c>
      <c r="N475" s="4" t="s">
        <v>3</v>
      </c>
      <c r="O475" s="4">
        <v>2</v>
      </c>
      <c r="P475" s="4"/>
      <c r="Q475" s="4"/>
      <c r="R475" s="4"/>
      <c r="S475" s="4"/>
      <c r="T475" s="4"/>
      <c r="U475" s="4"/>
      <c r="V475" s="4"/>
      <c r="W475" s="4"/>
    </row>
    <row r="476" spans="1:23" x14ac:dyDescent="0.2">
      <c r="A476" s="4">
        <v>50</v>
      </c>
      <c r="B476" s="4">
        <v>0</v>
      </c>
      <c r="C476" s="4">
        <v>0</v>
      </c>
      <c r="D476" s="4">
        <v>1</v>
      </c>
      <c r="E476" s="4">
        <v>211</v>
      </c>
      <c r="F476" s="4">
        <f>ROUND(Source!Y450,O476)</f>
        <v>70869.81</v>
      </c>
      <c r="G476" s="4" t="s">
        <v>299</v>
      </c>
      <c r="H476" s="4" t="s">
        <v>300</v>
      </c>
      <c r="I476" s="4"/>
      <c r="J476" s="4"/>
      <c r="K476" s="4">
        <v>211</v>
      </c>
      <c r="L476" s="4">
        <v>25</v>
      </c>
      <c r="M476" s="4">
        <v>3</v>
      </c>
      <c r="N476" s="4" t="s">
        <v>3</v>
      </c>
      <c r="O476" s="4">
        <v>2</v>
      </c>
      <c r="P476" s="4"/>
      <c r="Q476" s="4"/>
      <c r="R476" s="4"/>
      <c r="S476" s="4"/>
      <c r="T476" s="4"/>
      <c r="U476" s="4"/>
      <c r="V476" s="4"/>
      <c r="W476" s="4"/>
    </row>
    <row r="477" spans="1:23" x14ac:dyDescent="0.2">
      <c r="A477" s="4">
        <v>50</v>
      </c>
      <c r="B477" s="4">
        <v>0</v>
      </c>
      <c r="C477" s="4">
        <v>0</v>
      </c>
      <c r="D477" s="4">
        <v>1</v>
      </c>
      <c r="E477" s="4">
        <v>224</v>
      </c>
      <c r="F477" s="4">
        <f>ROUND(Source!AR450,O477)</f>
        <v>1009841.3</v>
      </c>
      <c r="G477" s="4" t="s">
        <v>301</v>
      </c>
      <c r="H477" s="4" t="s">
        <v>302</v>
      </c>
      <c r="I477" s="4"/>
      <c r="J477" s="4"/>
      <c r="K477" s="4">
        <v>224</v>
      </c>
      <c r="L477" s="4">
        <v>26</v>
      </c>
      <c r="M477" s="4">
        <v>3</v>
      </c>
      <c r="N477" s="4" t="s">
        <v>3</v>
      </c>
      <c r="O477" s="4">
        <v>2</v>
      </c>
      <c r="P477" s="4"/>
      <c r="Q477" s="4"/>
      <c r="R477" s="4"/>
      <c r="S477" s="4"/>
      <c r="T477" s="4"/>
      <c r="U477" s="4"/>
      <c r="V477" s="4"/>
      <c r="W477" s="4"/>
    </row>
    <row r="480" spans="1:23" x14ac:dyDescent="0.2">
      <c r="A480">
        <v>70</v>
      </c>
      <c r="B480">
        <v>1</v>
      </c>
      <c r="D480">
        <v>1</v>
      </c>
      <c r="E480" t="s">
        <v>773</v>
      </c>
      <c r="F480" t="s">
        <v>774</v>
      </c>
      <c r="G480">
        <v>0</v>
      </c>
      <c r="H480">
        <v>0</v>
      </c>
      <c r="I480" t="s">
        <v>3</v>
      </c>
      <c r="J480">
        <v>1</v>
      </c>
      <c r="K480">
        <v>0</v>
      </c>
      <c r="L480" t="s">
        <v>3</v>
      </c>
      <c r="M480" t="s">
        <v>3</v>
      </c>
      <c r="N480">
        <v>0</v>
      </c>
    </row>
    <row r="481" spans="1:14" x14ac:dyDescent="0.2">
      <c r="A481">
        <v>70</v>
      </c>
      <c r="B481">
        <v>1</v>
      </c>
      <c r="D481">
        <v>2</v>
      </c>
      <c r="E481" t="s">
        <v>775</v>
      </c>
      <c r="F481" t="s">
        <v>776</v>
      </c>
      <c r="G481">
        <v>1</v>
      </c>
      <c r="H481">
        <v>0</v>
      </c>
      <c r="I481" t="s">
        <v>3</v>
      </c>
      <c r="J481">
        <v>1</v>
      </c>
      <c r="K481">
        <v>0</v>
      </c>
      <c r="L481" t="s">
        <v>3</v>
      </c>
      <c r="M481" t="s">
        <v>3</v>
      </c>
      <c r="N481">
        <v>0</v>
      </c>
    </row>
    <row r="482" spans="1:14" x14ac:dyDescent="0.2">
      <c r="A482">
        <v>70</v>
      </c>
      <c r="B482">
        <v>1</v>
      </c>
      <c r="D482">
        <v>3</v>
      </c>
      <c r="E482" t="s">
        <v>777</v>
      </c>
      <c r="F482" t="s">
        <v>778</v>
      </c>
      <c r="G482">
        <v>0</v>
      </c>
      <c r="H482">
        <v>0</v>
      </c>
      <c r="I482" t="s">
        <v>3</v>
      </c>
      <c r="J482">
        <v>1</v>
      </c>
      <c r="K482">
        <v>0</v>
      </c>
      <c r="L482" t="s">
        <v>3</v>
      </c>
      <c r="M482" t="s">
        <v>3</v>
      </c>
      <c r="N482">
        <v>0</v>
      </c>
    </row>
    <row r="483" spans="1:14" x14ac:dyDescent="0.2">
      <c r="A483">
        <v>70</v>
      </c>
      <c r="B483">
        <v>1</v>
      </c>
      <c r="D483">
        <v>4</v>
      </c>
      <c r="E483" t="s">
        <v>779</v>
      </c>
      <c r="F483" t="s">
        <v>780</v>
      </c>
      <c r="G483">
        <v>0</v>
      </c>
      <c r="H483">
        <v>0</v>
      </c>
      <c r="I483" t="s">
        <v>781</v>
      </c>
      <c r="J483">
        <v>0</v>
      </c>
      <c r="K483">
        <v>0</v>
      </c>
      <c r="L483" t="s">
        <v>3</v>
      </c>
      <c r="M483" t="s">
        <v>3</v>
      </c>
      <c r="N483">
        <v>0</v>
      </c>
    </row>
    <row r="484" spans="1:14" x14ac:dyDescent="0.2">
      <c r="A484">
        <v>70</v>
      </c>
      <c r="B484">
        <v>1</v>
      </c>
      <c r="D484">
        <v>5</v>
      </c>
      <c r="E484" t="s">
        <v>782</v>
      </c>
      <c r="F484" t="s">
        <v>783</v>
      </c>
      <c r="G484">
        <v>0</v>
      </c>
      <c r="H484">
        <v>0</v>
      </c>
      <c r="I484" t="s">
        <v>784</v>
      </c>
      <c r="J484">
        <v>0</v>
      </c>
      <c r="K484">
        <v>0</v>
      </c>
      <c r="L484" t="s">
        <v>3</v>
      </c>
      <c r="M484" t="s">
        <v>3</v>
      </c>
      <c r="N484">
        <v>0</v>
      </c>
    </row>
    <row r="485" spans="1:14" x14ac:dyDescent="0.2">
      <c r="A485">
        <v>70</v>
      </c>
      <c r="B485">
        <v>1</v>
      </c>
      <c r="D485">
        <v>6</v>
      </c>
      <c r="E485" t="s">
        <v>785</v>
      </c>
      <c r="F485" t="s">
        <v>786</v>
      </c>
      <c r="G485">
        <v>0</v>
      </c>
      <c r="H485">
        <v>0</v>
      </c>
      <c r="I485" t="s">
        <v>787</v>
      </c>
      <c r="J485">
        <v>0</v>
      </c>
      <c r="K485">
        <v>0</v>
      </c>
      <c r="L485" t="s">
        <v>3</v>
      </c>
      <c r="M485" t="s">
        <v>3</v>
      </c>
      <c r="N485">
        <v>0</v>
      </c>
    </row>
    <row r="486" spans="1:14" x14ac:dyDescent="0.2">
      <c r="A486">
        <v>70</v>
      </c>
      <c r="B486">
        <v>1</v>
      </c>
      <c r="D486">
        <v>7</v>
      </c>
      <c r="E486" t="s">
        <v>788</v>
      </c>
      <c r="F486" t="s">
        <v>789</v>
      </c>
      <c r="G486">
        <v>0</v>
      </c>
      <c r="H486">
        <v>0</v>
      </c>
      <c r="I486" t="s">
        <v>3</v>
      </c>
      <c r="J486">
        <v>0</v>
      </c>
      <c r="K486">
        <v>0</v>
      </c>
      <c r="L486" t="s">
        <v>3</v>
      </c>
      <c r="M486" t="s">
        <v>3</v>
      </c>
      <c r="N486">
        <v>0</v>
      </c>
    </row>
    <row r="487" spans="1:14" x14ac:dyDescent="0.2">
      <c r="A487">
        <v>70</v>
      </c>
      <c r="B487">
        <v>1</v>
      </c>
      <c r="D487">
        <v>8</v>
      </c>
      <c r="E487" t="s">
        <v>790</v>
      </c>
      <c r="F487" t="s">
        <v>791</v>
      </c>
      <c r="G487">
        <v>0</v>
      </c>
      <c r="H487">
        <v>0</v>
      </c>
      <c r="I487" t="s">
        <v>792</v>
      </c>
      <c r="J487">
        <v>0</v>
      </c>
      <c r="K487">
        <v>0</v>
      </c>
      <c r="L487" t="s">
        <v>3</v>
      </c>
      <c r="M487" t="s">
        <v>3</v>
      </c>
      <c r="N487">
        <v>0</v>
      </c>
    </row>
    <row r="488" spans="1:14" x14ac:dyDescent="0.2">
      <c r="A488">
        <v>70</v>
      </c>
      <c r="B488">
        <v>1</v>
      </c>
      <c r="D488">
        <v>9</v>
      </c>
      <c r="E488" t="s">
        <v>793</v>
      </c>
      <c r="F488" t="s">
        <v>794</v>
      </c>
      <c r="G488">
        <v>0</v>
      </c>
      <c r="H488">
        <v>0</v>
      </c>
      <c r="I488" t="s">
        <v>795</v>
      </c>
      <c r="J488">
        <v>0</v>
      </c>
      <c r="K488">
        <v>0</v>
      </c>
      <c r="L488" t="s">
        <v>3</v>
      </c>
      <c r="M488" t="s">
        <v>3</v>
      </c>
      <c r="N488">
        <v>0</v>
      </c>
    </row>
    <row r="489" spans="1:14" x14ac:dyDescent="0.2">
      <c r="A489">
        <v>70</v>
      </c>
      <c r="B489">
        <v>1</v>
      </c>
      <c r="D489">
        <v>10</v>
      </c>
      <c r="E489" t="s">
        <v>796</v>
      </c>
      <c r="F489" t="s">
        <v>797</v>
      </c>
      <c r="G489">
        <v>0</v>
      </c>
      <c r="H489">
        <v>0</v>
      </c>
      <c r="I489" t="s">
        <v>798</v>
      </c>
      <c r="J489">
        <v>0</v>
      </c>
      <c r="K489">
        <v>0</v>
      </c>
      <c r="L489" t="s">
        <v>3</v>
      </c>
      <c r="M489" t="s">
        <v>3</v>
      </c>
      <c r="N489">
        <v>0</v>
      </c>
    </row>
    <row r="490" spans="1:14" x14ac:dyDescent="0.2">
      <c r="A490">
        <v>70</v>
      </c>
      <c r="B490">
        <v>1</v>
      </c>
      <c r="D490">
        <v>11</v>
      </c>
      <c r="E490" t="s">
        <v>799</v>
      </c>
      <c r="F490" t="s">
        <v>800</v>
      </c>
      <c r="G490">
        <v>0</v>
      </c>
      <c r="H490">
        <v>0</v>
      </c>
      <c r="I490" t="s">
        <v>801</v>
      </c>
      <c r="J490">
        <v>0</v>
      </c>
      <c r="K490">
        <v>0</v>
      </c>
      <c r="L490" t="s">
        <v>3</v>
      </c>
      <c r="M490" t="s">
        <v>3</v>
      </c>
      <c r="N490">
        <v>0</v>
      </c>
    </row>
    <row r="491" spans="1:14" x14ac:dyDescent="0.2">
      <c r="A491">
        <v>70</v>
      </c>
      <c r="B491">
        <v>1</v>
      </c>
      <c r="D491">
        <v>12</v>
      </c>
      <c r="E491" t="s">
        <v>802</v>
      </c>
      <c r="F491" t="s">
        <v>803</v>
      </c>
      <c r="G491">
        <v>0</v>
      </c>
      <c r="H491">
        <v>0</v>
      </c>
      <c r="I491" t="s">
        <v>3</v>
      </c>
      <c r="J491">
        <v>0</v>
      </c>
      <c r="K491">
        <v>0</v>
      </c>
      <c r="L491" t="s">
        <v>3</v>
      </c>
      <c r="M491" t="s">
        <v>3</v>
      </c>
      <c r="N491">
        <v>0</v>
      </c>
    </row>
    <row r="492" spans="1:14" x14ac:dyDescent="0.2">
      <c r="A492">
        <v>70</v>
      </c>
      <c r="B492">
        <v>1</v>
      </c>
      <c r="D492">
        <v>1</v>
      </c>
      <c r="E492" t="s">
        <v>804</v>
      </c>
      <c r="F492" t="s">
        <v>805</v>
      </c>
      <c r="G492">
        <v>0.9</v>
      </c>
      <c r="H492">
        <v>1</v>
      </c>
      <c r="I492" t="s">
        <v>806</v>
      </c>
      <c r="J492">
        <v>0</v>
      </c>
      <c r="K492">
        <v>0</v>
      </c>
      <c r="L492" t="s">
        <v>3</v>
      </c>
      <c r="M492" t="s">
        <v>3</v>
      </c>
      <c r="N492">
        <v>0</v>
      </c>
    </row>
    <row r="493" spans="1:14" x14ac:dyDescent="0.2">
      <c r="A493">
        <v>70</v>
      </c>
      <c r="B493">
        <v>1</v>
      </c>
      <c r="D493">
        <v>2</v>
      </c>
      <c r="E493" t="s">
        <v>807</v>
      </c>
      <c r="F493" t="s">
        <v>808</v>
      </c>
      <c r="G493">
        <v>0.85</v>
      </c>
      <c r="H493">
        <v>1</v>
      </c>
      <c r="I493" t="s">
        <v>809</v>
      </c>
      <c r="J493">
        <v>0</v>
      </c>
      <c r="K493">
        <v>0</v>
      </c>
      <c r="L493" t="s">
        <v>3</v>
      </c>
      <c r="M493" t="s">
        <v>3</v>
      </c>
      <c r="N493">
        <v>0</v>
      </c>
    </row>
    <row r="494" spans="1:14" x14ac:dyDescent="0.2">
      <c r="A494">
        <v>70</v>
      </c>
      <c r="B494">
        <v>1</v>
      </c>
      <c r="D494">
        <v>3</v>
      </c>
      <c r="E494" t="s">
        <v>810</v>
      </c>
      <c r="F494" t="s">
        <v>811</v>
      </c>
      <c r="G494">
        <v>1</v>
      </c>
      <c r="H494">
        <v>0.85</v>
      </c>
      <c r="I494" t="s">
        <v>812</v>
      </c>
      <c r="J494">
        <v>0</v>
      </c>
      <c r="K494">
        <v>0</v>
      </c>
      <c r="L494" t="s">
        <v>3</v>
      </c>
      <c r="M494" t="s">
        <v>3</v>
      </c>
      <c r="N494">
        <v>0</v>
      </c>
    </row>
    <row r="495" spans="1:14" x14ac:dyDescent="0.2">
      <c r="A495">
        <v>70</v>
      </c>
      <c r="B495">
        <v>1</v>
      </c>
      <c r="D495">
        <v>4</v>
      </c>
      <c r="E495" t="s">
        <v>813</v>
      </c>
      <c r="F495" t="s">
        <v>814</v>
      </c>
      <c r="G495">
        <v>1</v>
      </c>
      <c r="H495">
        <v>0</v>
      </c>
      <c r="I495" t="s">
        <v>3</v>
      </c>
      <c r="J495">
        <v>0</v>
      </c>
      <c r="K495">
        <v>0</v>
      </c>
      <c r="L495" t="s">
        <v>3</v>
      </c>
      <c r="M495" t="s">
        <v>3</v>
      </c>
      <c r="N495">
        <v>0</v>
      </c>
    </row>
    <row r="496" spans="1:14" x14ac:dyDescent="0.2">
      <c r="A496">
        <v>70</v>
      </c>
      <c r="B496">
        <v>1</v>
      </c>
      <c r="D496">
        <v>5</v>
      </c>
      <c r="E496" t="s">
        <v>815</v>
      </c>
      <c r="F496" t="s">
        <v>816</v>
      </c>
      <c r="G496">
        <v>1</v>
      </c>
      <c r="H496">
        <v>0.8</v>
      </c>
      <c r="I496" t="s">
        <v>817</v>
      </c>
      <c r="J496">
        <v>0</v>
      </c>
      <c r="K496">
        <v>0</v>
      </c>
      <c r="L496" t="s">
        <v>3</v>
      </c>
      <c r="M496" t="s">
        <v>3</v>
      </c>
      <c r="N496">
        <v>0</v>
      </c>
    </row>
    <row r="497" spans="1:34" x14ac:dyDescent="0.2">
      <c r="A497">
        <v>70</v>
      </c>
      <c r="B497">
        <v>1</v>
      </c>
      <c r="D497">
        <v>6</v>
      </c>
      <c r="E497" t="s">
        <v>818</v>
      </c>
      <c r="F497" t="s">
        <v>819</v>
      </c>
      <c r="G497">
        <v>0.85</v>
      </c>
      <c r="H497">
        <v>0</v>
      </c>
      <c r="I497" t="s">
        <v>3</v>
      </c>
      <c r="J497">
        <v>0</v>
      </c>
      <c r="K497">
        <v>0</v>
      </c>
      <c r="L497" t="s">
        <v>3</v>
      </c>
      <c r="M497" t="s">
        <v>3</v>
      </c>
      <c r="N497">
        <v>0</v>
      </c>
    </row>
    <row r="498" spans="1:34" x14ac:dyDescent="0.2">
      <c r="A498">
        <v>70</v>
      </c>
      <c r="B498">
        <v>1</v>
      </c>
      <c r="D498">
        <v>7</v>
      </c>
      <c r="E498" t="s">
        <v>820</v>
      </c>
      <c r="F498" t="s">
        <v>821</v>
      </c>
      <c r="G498">
        <v>0.8</v>
      </c>
      <c r="H498">
        <v>0</v>
      </c>
      <c r="I498" t="s">
        <v>3</v>
      </c>
      <c r="J498">
        <v>0</v>
      </c>
      <c r="K498">
        <v>0</v>
      </c>
      <c r="L498" t="s">
        <v>3</v>
      </c>
      <c r="M498" t="s">
        <v>3</v>
      </c>
      <c r="N498">
        <v>0</v>
      </c>
    </row>
    <row r="499" spans="1:34" x14ac:dyDescent="0.2">
      <c r="A499">
        <v>70</v>
      </c>
      <c r="B499">
        <v>1</v>
      </c>
      <c r="D499">
        <v>8</v>
      </c>
      <c r="E499" t="s">
        <v>822</v>
      </c>
      <c r="F499" t="s">
        <v>823</v>
      </c>
      <c r="G499">
        <v>0.94</v>
      </c>
      <c r="H499">
        <v>0</v>
      </c>
      <c r="I499" t="s">
        <v>3</v>
      </c>
      <c r="J499">
        <v>0</v>
      </c>
      <c r="K499">
        <v>0</v>
      </c>
      <c r="L499" t="s">
        <v>3</v>
      </c>
      <c r="M499" t="s">
        <v>3</v>
      </c>
      <c r="N499">
        <v>0</v>
      </c>
    </row>
    <row r="500" spans="1:34" x14ac:dyDescent="0.2">
      <c r="A500">
        <v>70</v>
      </c>
      <c r="B500">
        <v>1</v>
      </c>
      <c r="D500">
        <v>9</v>
      </c>
      <c r="E500" t="s">
        <v>824</v>
      </c>
      <c r="F500" t="s">
        <v>825</v>
      </c>
      <c r="G500">
        <v>0.9</v>
      </c>
      <c r="H500">
        <v>0</v>
      </c>
      <c r="I500" t="s">
        <v>3</v>
      </c>
      <c r="J500">
        <v>0</v>
      </c>
      <c r="K500">
        <v>0</v>
      </c>
      <c r="L500" t="s">
        <v>3</v>
      </c>
      <c r="M500" t="s">
        <v>3</v>
      </c>
      <c r="N500">
        <v>0</v>
      </c>
    </row>
    <row r="501" spans="1:34" x14ac:dyDescent="0.2">
      <c r="A501">
        <v>70</v>
      </c>
      <c r="B501">
        <v>1</v>
      </c>
      <c r="D501">
        <v>10</v>
      </c>
      <c r="E501" t="s">
        <v>826</v>
      </c>
      <c r="F501" t="s">
        <v>827</v>
      </c>
      <c r="G501">
        <v>0.6</v>
      </c>
      <c r="H501">
        <v>0</v>
      </c>
      <c r="I501" t="s">
        <v>3</v>
      </c>
      <c r="J501">
        <v>0</v>
      </c>
      <c r="K501">
        <v>0</v>
      </c>
      <c r="L501" t="s">
        <v>3</v>
      </c>
      <c r="M501" t="s">
        <v>3</v>
      </c>
      <c r="N501">
        <v>0</v>
      </c>
    </row>
    <row r="502" spans="1:34" x14ac:dyDescent="0.2">
      <c r="A502">
        <v>70</v>
      </c>
      <c r="B502">
        <v>1</v>
      </c>
      <c r="D502">
        <v>11</v>
      </c>
      <c r="E502" t="s">
        <v>828</v>
      </c>
      <c r="F502" t="s">
        <v>829</v>
      </c>
      <c r="G502">
        <v>1.2</v>
      </c>
      <c r="H502">
        <v>0</v>
      </c>
      <c r="I502" t="s">
        <v>3</v>
      </c>
      <c r="J502">
        <v>0</v>
      </c>
      <c r="K502">
        <v>0</v>
      </c>
      <c r="L502" t="s">
        <v>3</v>
      </c>
      <c r="M502" t="s">
        <v>3</v>
      </c>
      <c r="N502">
        <v>0</v>
      </c>
    </row>
    <row r="503" spans="1:34" x14ac:dyDescent="0.2">
      <c r="A503">
        <v>70</v>
      </c>
      <c r="B503">
        <v>1</v>
      </c>
      <c r="D503">
        <v>12</v>
      </c>
      <c r="E503" t="s">
        <v>830</v>
      </c>
      <c r="F503" t="s">
        <v>831</v>
      </c>
      <c r="G503">
        <v>0</v>
      </c>
      <c r="H503">
        <v>0</v>
      </c>
      <c r="I503" t="s">
        <v>3</v>
      </c>
      <c r="J503">
        <v>0</v>
      </c>
      <c r="K503">
        <v>0</v>
      </c>
      <c r="L503" t="s">
        <v>3</v>
      </c>
      <c r="M503" t="s">
        <v>3</v>
      </c>
      <c r="N503">
        <v>0</v>
      </c>
    </row>
    <row r="504" spans="1:34" x14ac:dyDescent="0.2">
      <c r="A504">
        <v>70</v>
      </c>
      <c r="B504">
        <v>1</v>
      </c>
      <c r="D504">
        <v>13</v>
      </c>
      <c r="E504" t="s">
        <v>832</v>
      </c>
      <c r="F504" t="s">
        <v>833</v>
      </c>
      <c r="G504">
        <v>0.94</v>
      </c>
      <c r="H504">
        <v>0</v>
      </c>
      <c r="I504" t="s">
        <v>3</v>
      </c>
      <c r="J504">
        <v>0</v>
      </c>
      <c r="K504">
        <v>0</v>
      </c>
      <c r="L504" t="s">
        <v>3</v>
      </c>
      <c r="M504" t="s">
        <v>3</v>
      </c>
      <c r="N504">
        <v>0</v>
      </c>
    </row>
    <row r="506" spans="1:34" x14ac:dyDescent="0.2">
      <c r="A506">
        <v>-1</v>
      </c>
    </row>
    <row r="508" spans="1:34" x14ac:dyDescent="0.2">
      <c r="A508" s="3">
        <v>75</v>
      </c>
      <c r="B508" s="3" t="s">
        <v>834</v>
      </c>
      <c r="C508" s="3">
        <v>2018</v>
      </c>
      <c r="D508" s="3">
        <v>1</v>
      </c>
      <c r="E508" s="3">
        <v>0</v>
      </c>
      <c r="F508" s="3">
        <v>0</v>
      </c>
      <c r="G508" s="3">
        <v>0</v>
      </c>
      <c r="H508" s="3">
        <v>1</v>
      </c>
      <c r="I508" s="3">
        <v>0</v>
      </c>
      <c r="J508" s="3">
        <v>1</v>
      </c>
      <c r="K508" s="3">
        <v>0</v>
      </c>
      <c r="L508" s="3">
        <v>0</v>
      </c>
      <c r="M508" s="3">
        <v>0</v>
      </c>
      <c r="N508" s="3">
        <v>39083528</v>
      </c>
      <c r="O508" s="3">
        <v>1</v>
      </c>
    </row>
    <row r="509" spans="1:34" x14ac:dyDescent="0.2">
      <c r="A509" s="5">
        <v>3</v>
      </c>
      <c r="B509" s="5" t="s">
        <v>835</v>
      </c>
      <c r="C509" s="5">
        <v>1</v>
      </c>
      <c r="D509" s="5">
        <v>1</v>
      </c>
      <c r="E509" s="5">
        <v>1</v>
      </c>
      <c r="F509" s="5">
        <v>1</v>
      </c>
      <c r="G509" s="5">
        <v>1</v>
      </c>
      <c r="H509" s="5">
        <v>1</v>
      </c>
      <c r="I509" s="5">
        <v>1</v>
      </c>
      <c r="J509" s="5">
        <v>2</v>
      </c>
      <c r="K509" s="5">
        <v>1</v>
      </c>
      <c r="L509" s="5">
        <v>1</v>
      </c>
      <c r="M509" s="5">
        <v>1</v>
      </c>
      <c r="N509" s="5">
        <v>1</v>
      </c>
      <c r="O509" s="5">
        <v>1</v>
      </c>
      <c r="P509" s="5">
        <v>1</v>
      </c>
      <c r="Q509" s="5">
        <v>1</v>
      </c>
      <c r="R509" s="5">
        <v>1</v>
      </c>
      <c r="S509" s="5" t="s">
        <v>3</v>
      </c>
      <c r="T509" s="5" t="s">
        <v>3</v>
      </c>
      <c r="U509" s="5" t="s">
        <v>3</v>
      </c>
      <c r="V509" s="5" t="s">
        <v>3</v>
      </c>
      <c r="W509" s="5" t="s">
        <v>3</v>
      </c>
      <c r="X509" s="5" t="s">
        <v>3</v>
      </c>
      <c r="Y509" s="5" t="s">
        <v>3</v>
      </c>
      <c r="Z509" s="5" t="s">
        <v>3</v>
      </c>
      <c r="AA509" s="5" t="s">
        <v>3</v>
      </c>
      <c r="AB509" s="5" t="s">
        <v>3</v>
      </c>
      <c r="AC509" s="5" t="s">
        <v>3</v>
      </c>
      <c r="AD509" s="5" t="s">
        <v>3</v>
      </c>
      <c r="AE509" s="5" t="s">
        <v>3</v>
      </c>
      <c r="AF509" s="5" t="s">
        <v>3</v>
      </c>
      <c r="AG509" s="5" t="s">
        <v>3</v>
      </c>
      <c r="AH509" s="5" t="s">
        <v>3</v>
      </c>
    </row>
    <row r="510" spans="1:34" x14ac:dyDescent="0.2">
      <c r="A510" s="5">
        <v>3</v>
      </c>
      <c r="B510" s="5" t="s">
        <v>835</v>
      </c>
      <c r="C510" s="5">
        <v>6.53</v>
      </c>
      <c r="D510" s="5">
        <v>1</v>
      </c>
      <c r="E510" s="5">
        <v>1</v>
      </c>
      <c r="F510" s="5">
        <v>1</v>
      </c>
      <c r="G510" s="5">
        <v>1</v>
      </c>
      <c r="H510" s="5">
        <v>1</v>
      </c>
      <c r="I510" s="5">
        <v>1</v>
      </c>
      <c r="J510" s="5">
        <v>1</v>
      </c>
      <c r="K510" s="5">
        <v>18.850000000000001</v>
      </c>
      <c r="L510" s="5">
        <v>1</v>
      </c>
      <c r="M510" s="5">
        <v>6.53</v>
      </c>
      <c r="N510" s="5">
        <v>1</v>
      </c>
      <c r="O510" s="5">
        <v>1</v>
      </c>
      <c r="P510" s="5">
        <v>1</v>
      </c>
      <c r="Q510" s="5">
        <v>18.850000000000001</v>
      </c>
      <c r="R510" s="5">
        <v>1</v>
      </c>
      <c r="S510" s="5" t="s">
        <v>3</v>
      </c>
      <c r="T510" s="5" t="s">
        <v>3</v>
      </c>
      <c r="U510" s="5" t="s">
        <v>3</v>
      </c>
      <c r="V510" s="5" t="s">
        <v>3</v>
      </c>
      <c r="W510" s="5" t="s">
        <v>3</v>
      </c>
      <c r="X510" s="5" t="s">
        <v>3</v>
      </c>
      <c r="Y510" s="5" t="s">
        <v>3</v>
      </c>
      <c r="Z510" s="5" t="s">
        <v>3</v>
      </c>
      <c r="AA510" s="5" t="s">
        <v>3</v>
      </c>
      <c r="AB510" s="5" t="s">
        <v>3</v>
      </c>
      <c r="AC510" s="5" t="s">
        <v>3</v>
      </c>
      <c r="AD510" s="5" t="s">
        <v>3</v>
      </c>
      <c r="AE510" s="5" t="s">
        <v>3</v>
      </c>
      <c r="AF510" s="5" t="s">
        <v>3</v>
      </c>
      <c r="AG510" s="5" t="s">
        <v>3</v>
      </c>
      <c r="AH510" s="5" t="s">
        <v>3</v>
      </c>
    </row>
    <row r="514" spans="1:5" x14ac:dyDescent="0.2">
      <c r="A514">
        <v>65</v>
      </c>
      <c r="C514">
        <v>1</v>
      </c>
      <c r="D514">
        <v>0</v>
      </c>
      <c r="E51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836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39083528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(Source!F435)/1000</f>
        <v>950.80617000000007</v>
      </c>
      <c r="F16" s="7">
        <f>(Source!F436)/1000</f>
        <v>53.947650000000003</v>
      </c>
      <c r="G16" s="7">
        <f>(Source!F427)/1000</f>
        <v>0</v>
      </c>
      <c r="H16" s="7">
        <f>(Source!F437)/1000+(Source!F438)/1000</f>
        <v>5.0874799999999993</v>
      </c>
      <c r="I16" s="7">
        <f>E16+F16+G16+H16</f>
        <v>1009.8413</v>
      </c>
      <c r="J16" s="7">
        <f>(Source!F433)/1000</f>
        <v>121.94621000000001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816002.52</v>
      </c>
      <c r="AU16" s="7">
        <v>674187.31</v>
      </c>
      <c r="AV16" s="7">
        <v>0</v>
      </c>
      <c r="AW16" s="7">
        <v>0</v>
      </c>
      <c r="AX16" s="7">
        <v>0</v>
      </c>
      <c r="AY16" s="7">
        <v>19869</v>
      </c>
      <c r="AZ16" s="7">
        <v>3157.39</v>
      </c>
      <c r="BA16" s="7">
        <v>121946.21</v>
      </c>
      <c r="BB16" s="7">
        <v>950806.17</v>
      </c>
      <c r="BC16" s="7">
        <v>53947.65</v>
      </c>
      <c r="BD16" s="7">
        <v>5087.4799999999996</v>
      </c>
      <c r="BE16" s="7">
        <v>0</v>
      </c>
      <c r="BF16" s="7">
        <v>2032.6533711999994</v>
      </c>
      <c r="BG16" s="7">
        <v>41.863432500000002</v>
      </c>
      <c r="BH16" s="7">
        <v>0</v>
      </c>
      <c r="BI16" s="7">
        <v>122968.97</v>
      </c>
      <c r="BJ16" s="7">
        <v>70869.81</v>
      </c>
      <c r="BK16" s="7">
        <v>1009841.3</v>
      </c>
    </row>
    <row r="18" spans="1:19" x14ac:dyDescent="0.2">
      <c r="A18">
        <v>51</v>
      </c>
      <c r="E18" s="8">
        <f>SUMIF(A16:A17,3,E16:E17)</f>
        <v>950.80617000000007</v>
      </c>
      <c r="F18" s="8">
        <f>SUMIF(A16:A17,3,F16:F17)</f>
        <v>53.947650000000003</v>
      </c>
      <c r="G18" s="8">
        <f>SUMIF(A16:A17,3,G16:G17)</f>
        <v>0</v>
      </c>
      <c r="H18" s="8">
        <f>SUMIF(A16:A17,3,H16:H17)</f>
        <v>5.0874799999999993</v>
      </c>
      <c r="I18" s="8">
        <f>SUMIF(A16:A17,3,I16:I17)</f>
        <v>1009.8413</v>
      </c>
      <c r="J18" s="8">
        <f>SUMIF(A16:A17,3,J16:J17)</f>
        <v>121.94621000000001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816002.52</v>
      </c>
      <c r="G20" s="4" t="s">
        <v>251</v>
      </c>
      <c r="H20" s="4" t="s">
        <v>252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674187.31</v>
      </c>
      <c r="G21" s="4" t="s">
        <v>253</v>
      </c>
      <c r="H21" s="4" t="s">
        <v>254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255</v>
      </c>
      <c r="H22" s="4" t="s">
        <v>256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674187.31</v>
      </c>
      <c r="G23" s="4" t="s">
        <v>257</v>
      </c>
      <c r="H23" s="4" t="s">
        <v>258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674187.31</v>
      </c>
      <c r="G24" s="4" t="s">
        <v>259</v>
      </c>
      <c r="H24" s="4" t="s">
        <v>260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261</v>
      </c>
      <c r="H25" s="4" t="s">
        <v>262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674187.31</v>
      </c>
      <c r="G26" s="4" t="s">
        <v>263</v>
      </c>
      <c r="H26" s="4" t="s">
        <v>264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265</v>
      </c>
      <c r="H27" s="4" t="s">
        <v>266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267</v>
      </c>
      <c r="H28" s="4" t="s">
        <v>268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269</v>
      </c>
      <c r="H29" s="4" t="s">
        <v>270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19869</v>
      </c>
      <c r="G30" s="4" t="s">
        <v>271</v>
      </c>
      <c r="H30" s="4" t="s">
        <v>272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273</v>
      </c>
      <c r="H31" s="4" t="s">
        <v>274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3157.39</v>
      </c>
      <c r="G32" s="4" t="s">
        <v>275</v>
      </c>
      <c r="H32" s="4" t="s">
        <v>276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121946.21</v>
      </c>
      <c r="G33" s="4" t="s">
        <v>277</v>
      </c>
      <c r="H33" s="4" t="s">
        <v>278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279</v>
      </c>
      <c r="H34" s="4" t="s">
        <v>280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950806.17</v>
      </c>
      <c r="G35" s="4" t="s">
        <v>281</v>
      </c>
      <c r="H35" s="4" t="s">
        <v>282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53947.65</v>
      </c>
      <c r="G36" s="4" t="s">
        <v>283</v>
      </c>
      <c r="H36" s="4" t="s">
        <v>284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5087.4799999999996</v>
      </c>
      <c r="G37" s="4" t="s">
        <v>285</v>
      </c>
      <c r="H37" s="4" t="s">
        <v>286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287</v>
      </c>
      <c r="H38" s="4" t="s">
        <v>288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289</v>
      </c>
      <c r="H39" s="4" t="s">
        <v>290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2032.6533711999994</v>
      </c>
      <c r="G40" s="4" t="s">
        <v>291</v>
      </c>
      <c r="H40" s="4" t="s">
        <v>292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41.863432500000002</v>
      </c>
      <c r="G41" s="4" t="s">
        <v>293</v>
      </c>
      <c r="H41" s="4" t="s">
        <v>294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295</v>
      </c>
      <c r="H42" s="4" t="s">
        <v>296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122968.97</v>
      </c>
      <c r="G43" s="4" t="s">
        <v>297</v>
      </c>
      <c r="H43" s="4" t="s">
        <v>298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70869.81</v>
      </c>
      <c r="G44" s="4" t="s">
        <v>299</v>
      </c>
      <c r="H44" s="4" t="s">
        <v>300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1009841.3</v>
      </c>
      <c r="G45" s="4" t="s">
        <v>301</v>
      </c>
      <c r="H45" s="4" t="s">
        <v>302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834</v>
      </c>
      <c r="C50" s="3">
        <v>2018</v>
      </c>
      <c r="D50" s="3">
        <v>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39083528</v>
      </c>
      <c r="O50" s="3">
        <v>1</v>
      </c>
    </row>
    <row r="51" spans="1:34" x14ac:dyDescent="0.2">
      <c r="A51" s="5">
        <v>3</v>
      </c>
      <c r="B51" s="5" t="s">
        <v>835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2</v>
      </c>
      <c r="K51" s="5">
        <v>1</v>
      </c>
      <c r="L51" s="5">
        <v>1</v>
      </c>
      <c r="M51" s="5">
        <v>1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  <row r="52" spans="1:34" x14ac:dyDescent="0.2">
      <c r="A52" s="5">
        <v>3</v>
      </c>
      <c r="B52" s="5" t="s">
        <v>835</v>
      </c>
      <c r="C52" s="5">
        <v>6.53</v>
      </c>
      <c r="D52" s="5">
        <v>1</v>
      </c>
      <c r="E52" s="5">
        <v>1</v>
      </c>
      <c r="F52" s="5">
        <v>1</v>
      </c>
      <c r="G52" s="5">
        <v>1</v>
      </c>
      <c r="H52" s="5">
        <v>1</v>
      </c>
      <c r="I52" s="5">
        <v>1</v>
      </c>
      <c r="J52" s="5">
        <v>1</v>
      </c>
      <c r="K52" s="5">
        <v>18.850000000000001</v>
      </c>
      <c r="L52" s="5">
        <v>1</v>
      </c>
      <c r="M52" s="5">
        <v>6.53</v>
      </c>
      <c r="N52" s="5">
        <v>1</v>
      </c>
      <c r="O52" s="5">
        <v>1</v>
      </c>
      <c r="P52" s="5">
        <v>1</v>
      </c>
      <c r="Q52" s="5">
        <v>18.850000000000001</v>
      </c>
      <c r="R52" s="5">
        <v>1</v>
      </c>
      <c r="S52" s="5" t="s">
        <v>3</v>
      </c>
      <c r="T52" s="5" t="s">
        <v>3</v>
      </c>
      <c r="U52" s="5" t="s">
        <v>3</v>
      </c>
      <c r="V52" s="5" t="s">
        <v>3</v>
      </c>
      <c r="W52" s="5" t="s">
        <v>3</v>
      </c>
      <c r="X52" s="5" t="s">
        <v>3</v>
      </c>
      <c r="Y52" s="5" t="s">
        <v>3</v>
      </c>
      <c r="Z52" s="5" t="s">
        <v>3</v>
      </c>
      <c r="AA52" s="5" t="s">
        <v>3</v>
      </c>
      <c r="AB52" s="5" t="s">
        <v>3</v>
      </c>
      <c r="AC52" s="5" t="s">
        <v>3</v>
      </c>
      <c r="AD52" s="5" t="s">
        <v>3</v>
      </c>
      <c r="AE52" s="5" t="s">
        <v>3</v>
      </c>
      <c r="AF52" s="5" t="s">
        <v>3</v>
      </c>
      <c r="AG52" s="5" t="s">
        <v>3</v>
      </c>
      <c r="AH52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6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39083528</v>
      </c>
      <c r="C1">
        <v>39085496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837</v>
      </c>
      <c r="J1" t="s">
        <v>3</v>
      </c>
      <c r="K1" t="s">
        <v>838</v>
      </c>
      <c r="L1">
        <v>1191</v>
      </c>
      <c r="N1">
        <v>1013</v>
      </c>
      <c r="O1" t="s">
        <v>839</v>
      </c>
      <c r="P1" t="s">
        <v>839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52.83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6.53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39085500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7.8971599999999995</v>
      </c>
      <c r="CY1">
        <f>AD1</f>
        <v>52.83</v>
      </c>
      <c r="CZ1">
        <f>AH1</f>
        <v>8.09</v>
      </c>
      <c r="DA1">
        <f>AL1</f>
        <v>6.53</v>
      </c>
      <c r="DB1">
        <v>0</v>
      </c>
    </row>
    <row r="2" spans="1:106" x14ac:dyDescent="0.2">
      <c r="A2">
        <f>ROW(Source!A28)</f>
        <v>28</v>
      </c>
      <c r="B2">
        <v>39083528</v>
      </c>
      <c r="C2">
        <v>39085496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840</v>
      </c>
      <c r="J2" t="s">
        <v>3</v>
      </c>
      <c r="K2" t="s">
        <v>841</v>
      </c>
      <c r="L2">
        <v>1191</v>
      </c>
      <c r="N2">
        <v>1013</v>
      </c>
      <c r="O2" t="s">
        <v>839</v>
      </c>
      <c r="P2" t="s">
        <v>839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6.53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39085501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0.58823999999999999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39083528</v>
      </c>
      <c r="C3">
        <v>39085496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842</v>
      </c>
      <c r="J3" t="s">
        <v>843</v>
      </c>
      <c r="K3" t="s">
        <v>844</v>
      </c>
      <c r="L3">
        <v>1368</v>
      </c>
      <c r="N3">
        <v>1011</v>
      </c>
      <c r="O3" t="s">
        <v>845</v>
      </c>
      <c r="P3" t="s">
        <v>845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204.13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6.53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39085502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0.58823999999999999</v>
      </c>
      <c r="CY3">
        <f>AB3</f>
        <v>204.13</v>
      </c>
      <c r="CZ3">
        <f>AF3</f>
        <v>31.26</v>
      </c>
      <c r="DA3">
        <f>AJ3</f>
        <v>6.53</v>
      </c>
      <c r="DB3">
        <v>0</v>
      </c>
    </row>
    <row r="4" spans="1:106" x14ac:dyDescent="0.2">
      <c r="A4">
        <f>ROW(Source!A29)</f>
        <v>29</v>
      </c>
      <c r="B4">
        <v>39083528</v>
      </c>
      <c r="C4">
        <v>39089108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837</v>
      </c>
      <c r="J4" t="s">
        <v>3</v>
      </c>
      <c r="K4" t="s">
        <v>838</v>
      </c>
      <c r="L4">
        <v>1191</v>
      </c>
      <c r="N4">
        <v>1013</v>
      </c>
      <c r="O4" t="s">
        <v>839</v>
      </c>
      <c r="P4" t="s">
        <v>839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52.83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6.53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188.54</v>
      </c>
      <c r="AU4" t="s">
        <v>3</v>
      </c>
      <c r="AV4">
        <v>1</v>
      </c>
      <c r="AW4">
        <v>2</v>
      </c>
      <c r="AX4">
        <v>39089109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8.9367959999999993</v>
      </c>
      <c r="CY4">
        <f>AD4</f>
        <v>52.83</v>
      </c>
      <c r="CZ4">
        <f>AH4</f>
        <v>8.09</v>
      </c>
      <c r="DA4">
        <f>AL4</f>
        <v>6.53</v>
      </c>
      <c r="DB4">
        <v>0</v>
      </c>
    </row>
    <row r="5" spans="1:106" x14ac:dyDescent="0.2">
      <c r="A5">
        <f>ROW(Source!A29)</f>
        <v>29</v>
      </c>
      <c r="B5">
        <v>39083528</v>
      </c>
      <c r="C5">
        <v>39089108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840</v>
      </c>
      <c r="J5" t="s">
        <v>3</v>
      </c>
      <c r="K5" t="s">
        <v>841</v>
      </c>
      <c r="L5">
        <v>1191</v>
      </c>
      <c r="N5">
        <v>1013</v>
      </c>
      <c r="O5" t="s">
        <v>839</v>
      </c>
      <c r="P5" t="s">
        <v>839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6.53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7.74</v>
      </c>
      <c r="AU5" t="s">
        <v>3</v>
      </c>
      <c r="AV5">
        <v>2</v>
      </c>
      <c r="AW5">
        <v>2</v>
      </c>
      <c r="AX5">
        <v>39089110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0.36687599999999998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39083528</v>
      </c>
      <c r="C6">
        <v>39089108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842</v>
      </c>
      <c r="J6" t="s">
        <v>843</v>
      </c>
      <c r="K6" t="s">
        <v>844</v>
      </c>
      <c r="L6">
        <v>1368</v>
      </c>
      <c r="N6">
        <v>1011</v>
      </c>
      <c r="O6" t="s">
        <v>845</v>
      </c>
      <c r="P6" t="s">
        <v>845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204.13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6.53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7.74</v>
      </c>
      <c r="AU6" t="s">
        <v>3</v>
      </c>
      <c r="AV6">
        <v>0</v>
      </c>
      <c r="AW6">
        <v>2</v>
      </c>
      <c r="AX6">
        <v>39089111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0.36687599999999998</v>
      </c>
      <c r="CY6">
        <f>AB6</f>
        <v>204.13</v>
      </c>
      <c r="CZ6">
        <f>AF6</f>
        <v>31.26</v>
      </c>
      <c r="DA6">
        <f>AJ6</f>
        <v>6.53</v>
      </c>
      <c r="DB6">
        <v>0</v>
      </c>
    </row>
    <row r="7" spans="1:106" x14ac:dyDescent="0.2">
      <c r="A7">
        <f>ROW(Source!A30)</f>
        <v>30</v>
      </c>
      <c r="B7">
        <v>39083528</v>
      </c>
      <c r="C7">
        <v>39085510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846</v>
      </c>
      <c r="J7" t="s">
        <v>3</v>
      </c>
      <c r="K7" t="s">
        <v>847</v>
      </c>
      <c r="L7">
        <v>1191</v>
      </c>
      <c r="N7">
        <v>1013</v>
      </c>
      <c r="O7" t="s">
        <v>839</v>
      </c>
      <c r="P7" t="s">
        <v>839</v>
      </c>
      <c r="Q7">
        <v>1</v>
      </c>
      <c r="W7">
        <v>0</v>
      </c>
      <c r="X7">
        <v>-400197608</v>
      </c>
      <c r="Y7">
        <v>41.41</v>
      </c>
      <c r="AA7">
        <v>0</v>
      </c>
      <c r="AB7">
        <v>0</v>
      </c>
      <c r="AC7">
        <v>0</v>
      </c>
      <c r="AD7">
        <v>55.7</v>
      </c>
      <c r="AE7">
        <v>0</v>
      </c>
      <c r="AF7">
        <v>0</v>
      </c>
      <c r="AG7">
        <v>0</v>
      </c>
      <c r="AH7">
        <v>8.5299999999999994</v>
      </c>
      <c r="AI7">
        <v>1</v>
      </c>
      <c r="AJ7">
        <v>1</v>
      </c>
      <c r="AK7">
        <v>1</v>
      </c>
      <c r="AL7">
        <v>6.53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41.41</v>
      </c>
      <c r="AU7" t="s">
        <v>3</v>
      </c>
      <c r="AV7">
        <v>1</v>
      </c>
      <c r="AW7">
        <v>2</v>
      </c>
      <c r="AX7">
        <v>39085518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1.093224</v>
      </c>
      <c r="CY7">
        <f>AD7</f>
        <v>55.7</v>
      </c>
      <c r="CZ7">
        <f>AH7</f>
        <v>8.5299999999999994</v>
      </c>
      <c r="DA7">
        <f>AL7</f>
        <v>6.53</v>
      </c>
      <c r="DB7">
        <v>0</v>
      </c>
    </row>
    <row r="8" spans="1:106" x14ac:dyDescent="0.2">
      <c r="A8">
        <f>ROW(Source!A30)</f>
        <v>30</v>
      </c>
      <c r="B8">
        <v>39083528</v>
      </c>
      <c r="C8">
        <v>39085510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840</v>
      </c>
      <c r="J8" t="s">
        <v>3</v>
      </c>
      <c r="K8" t="s">
        <v>841</v>
      </c>
      <c r="L8">
        <v>1191</v>
      </c>
      <c r="N8">
        <v>1013</v>
      </c>
      <c r="O8" t="s">
        <v>839</v>
      </c>
      <c r="P8" t="s">
        <v>839</v>
      </c>
      <c r="Q8">
        <v>1</v>
      </c>
      <c r="W8">
        <v>0</v>
      </c>
      <c r="X8">
        <v>-1417349443</v>
      </c>
      <c r="Y8">
        <v>0.12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6.53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0.12</v>
      </c>
      <c r="AU8" t="s">
        <v>3</v>
      </c>
      <c r="AV8">
        <v>2</v>
      </c>
      <c r="AW8">
        <v>2</v>
      </c>
      <c r="AX8">
        <v>39085519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3.1679999999999998E-3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39083528</v>
      </c>
      <c r="C9">
        <v>39085510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842</v>
      </c>
      <c r="J9" t="s">
        <v>843</v>
      </c>
      <c r="K9" t="s">
        <v>844</v>
      </c>
      <c r="L9">
        <v>1368</v>
      </c>
      <c r="N9">
        <v>1011</v>
      </c>
      <c r="O9" t="s">
        <v>845</v>
      </c>
      <c r="P9" t="s">
        <v>845</v>
      </c>
      <c r="Q9">
        <v>1</v>
      </c>
      <c r="W9">
        <v>0</v>
      </c>
      <c r="X9">
        <v>1188625873</v>
      </c>
      <c r="Y9">
        <v>0.08</v>
      </c>
      <c r="AA9">
        <v>0</v>
      </c>
      <c r="AB9">
        <v>204.13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6.53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0.08</v>
      </c>
      <c r="AU9" t="s">
        <v>3</v>
      </c>
      <c r="AV9">
        <v>0</v>
      </c>
      <c r="AW9">
        <v>2</v>
      </c>
      <c r="AX9">
        <v>39085520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2.1120000000000002E-3</v>
      </c>
      <c r="CY9">
        <f>AB9</f>
        <v>204.13</v>
      </c>
      <c r="CZ9">
        <f>AF9</f>
        <v>31.26</v>
      </c>
      <c r="DA9">
        <f>AJ9</f>
        <v>6.53</v>
      </c>
      <c r="DB9">
        <v>0</v>
      </c>
    </row>
    <row r="10" spans="1:106" x14ac:dyDescent="0.2">
      <c r="A10">
        <f>ROW(Source!A30)</f>
        <v>30</v>
      </c>
      <c r="B10">
        <v>39083528</v>
      </c>
      <c r="C10">
        <v>39085510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848</v>
      </c>
      <c r="J10" t="s">
        <v>849</v>
      </c>
      <c r="K10" t="s">
        <v>850</v>
      </c>
      <c r="L10">
        <v>1368</v>
      </c>
      <c r="N10">
        <v>1011</v>
      </c>
      <c r="O10" t="s">
        <v>845</v>
      </c>
      <c r="P10" t="s">
        <v>845</v>
      </c>
      <c r="Q10">
        <v>1</v>
      </c>
      <c r="W10">
        <v>0</v>
      </c>
      <c r="X10">
        <v>1372534845</v>
      </c>
      <c r="Y10">
        <v>0.04</v>
      </c>
      <c r="AA10">
        <v>0</v>
      </c>
      <c r="AB10">
        <v>429.09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6.53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0.04</v>
      </c>
      <c r="AU10" t="s">
        <v>3</v>
      </c>
      <c r="AV10">
        <v>0</v>
      </c>
      <c r="AW10">
        <v>2</v>
      </c>
      <c r="AX10">
        <v>39085521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1.0560000000000001E-3</v>
      </c>
      <c r="CY10">
        <f>AB10</f>
        <v>429.09</v>
      </c>
      <c r="CZ10">
        <f>AF10</f>
        <v>65.709999999999994</v>
      </c>
      <c r="DA10">
        <f>AJ10</f>
        <v>6.53</v>
      </c>
      <c r="DB10">
        <v>0</v>
      </c>
    </row>
    <row r="11" spans="1:106" x14ac:dyDescent="0.2">
      <c r="A11">
        <f>ROW(Source!A30)</f>
        <v>30</v>
      </c>
      <c r="B11">
        <v>39083528</v>
      </c>
      <c r="C11">
        <v>39085510</v>
      </c>
      <c r="D11">
        <v>36804545</v>
      </c>
      <c r="E11">
        <v>1</v>
      </c>
      <c r="F11">
        <v>1</v>
      </c>
      <c r="G11">
        <v>1</v>
      </c>
      <c r="H11">
        <v>3</v>
      </c>
      <c r="I11" t="s">
        <v>851</v>
      </c>
      <c r="J11" t="s">
        <v>852</v>
      </c>
      <c r="K11" t="s">
        <v>853</v>
      </c>
      <c r="L11">
        <v>1348</v>
      </c>
      <c r="N11">
        <v>1009</v>
      </c>
      <c r="O11" t="s">
        <v>64</v>
      </c>
      <c r="P11" t="s">
        <v>64</v>
      </c>
      <c r="Q11">
        <v>1000</v>
      </c>
      <c r="W11">
        <v>0</v>
      </c>
      <c r="X11">
        <v>1174701286</v>
      </c>
      <c r="Y11">
        <v>4.0000000000000001E-3</v>
      </c>
      <c r="AA11">
        <v>78216.34</v>
      </c>
      <c r="AB11">
        <v>0</v>
      </c>
      <c r="AC11">
        <v>0</v>
      </c>
      <c r="AD11">
        <v>0</v>
      </c>
      <c r="AE11">
        <v>11978</v>
      </c>
      <c r="AF11">
        <v>0</v>
      </c>
      <c r="AG11">
        <v>0</v>
      </c>
      <c r="AH11">
        <v>0</v>
      </c>
      <c r="AI11">
        <v>6.53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4.0000000000000001E-3</v>
      </c>
      <c r="AU11" t="s">
        <v>3</v>
      </c>
      <c r="AV11">
        <v>0</v>
      </c>
      <c r="AW11">
        <v>2</v>
      </c>
      <c r="AX11">
        <v>39085523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1.0560000000000001E-4</v>
      </c>
      <c r="CY11">
        <f>AA11</f>
        <v>78216.34</v>
      </c>
      <c r="CZ11">
        <f>AE11</f>
        <v>11978</v>
      </c>
      <c r="DA11">
        <f>AI11</f>
        <v>6.53</v>
      </c>
      <c r="DB11">
        <v>0</v>
      </c>
    </row>
    <row r="12" spans="1:106" x14ac:dyDescent="0.2">
      <c r="A12">
        <f>ROW(Source!A30)</f>
        <v>30</v>
      </c>
      <c r="B12">
        <v>39083528</v>
      </c>
      <c r="C12">
        <v>39085510</v>
      </c>
      <c r="D12">
        <v>36824133</v>
      </c>
      <c r="E12">
        <v>1</v>
      </c>
      <c r="F12">
        <v>1</v>
      </c>
      <c r="G12">
        <v>1</v>
      </c>
      <c r="H12">
        <v>3</v>
      </c>
      <c r="I12" t="s">
        <v>36</v>
      </c>
      <c r="J12" t="s">
        <v>39</v>
      </c>
      <c r="K12" t="s">
        <v>37</v>
      </c>
      <c r="L12">
        <v>2233</v>
      </c>
      <c r="N12">
        <v>1013</v>
      </c>
      <c r="O12" t="s">
        <v>38</v>
      </c>
      <c r="P12" t="s">
        <v>38</v>
      </c>
      <c r="Q12">
        <v>1</v>
      </c>
      <c r="W12">
        <v>0</v>
      </c>
      <c r="X12">
        <v>977476121</v>
      </c>
      <c r="Y12">
        <v>100</v>
      </c>
      <c r="AA12">
        <v>172.46</v>
      </c>
      <c r="AB12">
        <v>0</v>
      </c>
      <c r="AC12">
        <v>0</v>
      </c>
      <c r="AD12">
        <v>0</v>
      </c>
      <c r="AE12">
        <v>26.41</v>
      </c>
      <c r="AF12">
        <v>0</v>
      </c>
      <c r="AG12">
        <v>0</v>
      </c>
      <c r="AH12">
        <v>0</v>
      </c>
      <c r="AI12">
        <v>6.53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3</v>
      </c>
      <c r="AT12">
        <v>100</v>
      </c>
      <c r="AU12" t="s">
        <v>3</v>
      </c>
      <c r="AV12">
        <v>0</v>
      </c>
      <c r="AW12">
        <v>1</v>
      </c>
      <c r="AX12">
        <v>-1</v>
      </c>
      <c r="AY12">
        <v>0</v>
      </c>
      <c r="AZ12">
        <v>0</v>
      </c>
      <c r="BA12" t="s">
        <v>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2.64</v>
      </c>
      <c r="CY12">
        <f>AA12</f>
        <v>172.46</v>
      </c>
      <c r="CZ12">
        <f>AE12</f>
        <v>26.41</v>
      </c>
      <c r="DA12">
        <f>AI12</f>
        <v>6.53</v>
      </c>
      <c r="DB12">
        <v>0</v>
      </c>
    </row>
    <row r="13" spans="1:106" x14ac:dyDescent="0.2">
      <c r="A13">
        <f>ROW(Source!A30)</f>
        <v>30</v>
      </c>
      <c r="B13">
        <v>39083528</v>
      </c>
      <c r="C13">
        <v>39085510</v>
      </c>
      <c r="D13">
        <v>36825632</v>
      </c>
      <c r="E13">
        <v>1</v>
      </c>
      <c r="F13">
        <v>1</v>
      </c>
      <c r="G13">
        <v>1</v>
      </c>
      <c r="H13">
        <v>3</v>
      </c>
      <c r="I13" t="s">
        <v>854</v>
      </c>
      <c r="J13" t="s">
        <v>855</v>
      </c>
      <c r="K13" t="s">
        <v>856</v>
      </c>
      <c r="L13">
        <v>1348</v>
      </c>
      <c r="N13">
        <v>1009</v>
      </c>
      <c r="O13" t="s">
        <v>64</v>
      </c>
      <c r="P13" t="s">
        <v>64</v>
      </c>
      <c r="Q13">
        <v>1000</v>
      </c>
      <c r="W13">
        <v>0</v>
      </c>
      <c r="X13">
        <v>-740471490</v>
      </c>
      <c r="Y13">
        <v>6.0000000000000001E-3</v>
      </c>
      <c r="AA13">
        <v>52390.19</v>
      </c>
      <c r="AB13">
        <v>0</v>
      </c>
      <c r="AC13">
        <v>0</v>
      </c>
      <c r="AD13">
        <v>0</v>
      </c>
      <c r="AE13">
        <v>8023</v>
      </c>
      <c r="AF13">
        <v>0</v>
      </c>
      <c r="AG13">
        <v>0</v>
      </c>
      <c r="AH13">
        <v>0</v>
      </c>
      <c r="AI13">
        <v>6.53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6.0000000000000001E-3</v>
      </c>
      <c r="AU13" t="s">
        <v>3</v>
      </c>
      <c r="AV13">
        <v>0</v>
      </c>
      <c r="AW13">
        <v>2</v>
      </c>
      <c r="AX13">
        <v>39085524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1.584E-4</v>
      </c>
      <c r="CY13">
        <f>AA13</f>
        <v>52390.19</v>
      </c>
      <c r="CZ13">
        <f>AE13</f>
        <v>8023</v>
      </c>
      <c r="DA13">
        <f>AI13</f>
        <v>6.53</v>
      </c>
      <c r="DB13">
        <v>0</v>
      </c>
    </row>
    <row r="14" spans="1:106" x14ac:dyDescent="0.2">
      <c r="A14">
        <f>ROW(Source!A32)</f>
        <v>32</v>
      </c>
      <c r="B14">
        <v>39083528</v>
      </c>
      <c r="C14">
        <v>39085527</v>
      </c>
      <c r="D14">
        <v>37065946</v>
      </c>
      <c r="E14">
        <v>1</v>
      </c>
      <c r="F14">
        <v>1</v>
      </c>
      <c r="G14">
        <v>1</v>
      </c>
      <c r="H14">
        <v>1</v>
      </c>
      <c r="I14" t="s">
        <v>857</v>
      </c>
      <c r="J14" t="s">
        <v>3</v>
      </c>
      <c r="K14" t="s">
        <v>858</v>
      </c>
      <c r="L14">
        <v>1191</v>
      </c>
      <c r="N14">
        <v>1013</v>
      </c>
      <c r="O14" t="s">
        <v>839</v>
      </c>
      <c r="P14" t="s">
        <v>839</v>
      </c>
      <c r="Q14">
        <v>1</v>
      </c>
      <c r="W14">
        <v>0</v>
      </c>
      <c r="X14">
        <v>152375061</v>
      </c>
      <c r="Y14">
        <v>74.3</v>
      </c>
      <c r="AA14">
        <v>0</v>
      </c>
      <c r="AB14">
        <v>0</v>
      </c>
      <c r="AC14">
        <v>0</v>
      </c>
      <c r="AD14">
        <v>51.39</v>
      </c>
      <c r="AE14">
        <v>0</v>
      </c>
      <c r="AF14">
        <v>0</v>
      </c>
      <c r="AG14">
        <v>0</v>
      </c>
      <c r="AH14">
        <v>7.87</v>
      </c>
      <c r="AI14">
        <v>1</v>
      </c>
      <c r="AJ14">
        <v>1</v>
      </c>
      <c r="AK14">
        <v>1</v>
      </c>
      <c r="AL14">
        <v>6.53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74.3</v>
      </c>
      <c r="AU14" t="s">
        <v>3</v>
      </c>
      <c r="AV14">
        <v>1</v>
      </c>
      <c r="AW14">
        <v>2</v>
      </c>
      <c r="AX14">
        <v>39085533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66.602519999999998</v>
      </c>
      <c r="CY14">
        <f>AD14</f>
        <v>51.39</v>
      </c>
      <c r="CZ14">
        <f>AH14</f>
        <v>7.87</v>
      </c>
      <c r="DA14">
        <f>AL14</f>
        <v>6.53</v>
      </c>
      <c r="DB14">
        <v>0</v>
      </c>
    </row>
    <row r="15" spans="1:106" x14ac:dyDescent="0.2">
      <c r="A15">
        <f>ROW(Source!A32)</f>
        <v>32</v>
      </c>
      <c r="B15">
        <v>39083528</v>
      </c>
      <c r="C15">
        <v>39085527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840</v>
      </c>
      <c r="J15" t="s">
        <v>3</v>
      </c>
      <c r="K15" t="s">
        <v>841</v>
      </c>
      <c r="L15">
        <v>1191</v>
      </c>
      <c r="N15">
        <v>1013</v>
      </c>
      <c r="O15" t="s">
        <v>839</v>
      </c>
      <c r="P15" t="s">
        <v>839</v>
      </c>
      <c r="Q15">
        <v>1</v>
      </c>
      <c r="W15">
        <v>0</v>
      </c>
      <c r="X15">
        <v>-1417349443</v>
      </c>
      <c r="Y15">
        <v>0.35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6.53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0.35</v>
      </c>
      <c r="AU15" t="s">
        <v>3</v>
      </c>
      <c r="AV15">
        <v>2</v>
      </c>
      <c r="AW15">
        <v>2</v>
      </c>
      <c r="AX15">
        <v>39085534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0.31373999999999996</v>
      </c>
      <c r="CY15">
        <f>AD15</f>
        <v>0</v>
      </c>
      <c r="CZ15">
        <f>AH15</f>
        <v>0</v>
      </c>
      <c r="DA15">
        <f>AL15</f>
        <v>1</v>
      </c>
      <c r="DB15">
        <v>0</v>
      </c>
    </row>
    <row r="16" spans="1:106" x14ac:dyDescent="0.2">
      <c r="A16">
        <f>ROW(Source!A32)</f>
        <v>32</v>
      </c>
      <c r="B16">
        <v>39083528</v>
      </c>
      <c r="C16">
        <v>39085527</v>
      </c>
      <c r="D16">
        <v>36882452</v>
      </c>
      <c r="E16">
        <v>1</v>
      </c>
      <c r="F16">
        <v>1</v>
      </c>
      <c r="G16">
        <v>1</v>
      </c>
      <c r="H16">
        <v>2</v>
      </c>
      <c r="I16" t="s">
        <v>842</v>
      </c>
      <c r="J16" t="s">
        <v>843</v>
      </c>
      <c r="K16" t="s">
        <v>844</v>
      </c>
      <c r="L16">
        <v>1368</v>
      </c>
      <c r="N16">
        <v>1011</v>
      </c>
      <c r="O16" t="s">
        <v>845</v>
      </c>
      <c r="P16" t="s">
        <v>845</v>
      </c>
      <c r="Q16">
        <v>1</v>
      </c>
      <c r="W16">
        <v>0</v>
      </c>
      <c r="X16">
        <v>1188625873</v>
      </c>
      <c r="Y16">
        <v>0.35</v>
      </c>
      <c r="AA16">
        <v>0</v>
      </c>
      <c r="AB16">
        <v>204.13</v>
      </c>
      <c r="AC16">
        <v>13.5</v>
      </c>
      <c r="AD16">
        <v>0</v>
      </c>
      <c r="AE16">
        <v>0</v>
      </c>
      <c r="AF16">
        <v>31.26</v>
      </c>
      <c r="AG16">
        <v>13.5</v>
      </c>
      <c r="AH16">
        <v>0</v>
      </c>
      <c r="AI16">
        <v>1</v>
      </c>
      <c r="AJ16">
        <v>6.53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0.35</v>
      </c>
      <c r="AU16" t="s">
        <v>3</v>
      </c>
      <c r="AV16">
        <v>0</v>
      </c>
      <c r="AW16">
        <v>2</v>
      </c>
      <c r="AX16">
        <v>39085535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0.31373999999999996</v>
      </c>
      <c r="CY16">
        <f>AB16</f>
        <v>204.13</v>
      </c>
      <c r="CZ16">
        <f>AF16</f>
        <v>31.26</v>
      </c>
      <c r="DA16">
        <f>AJ16</f>
        <v>6.53</v>
      </c>
      <c r="DB16">
        <v>0</v>
      </c>
    </row>
    <row r="17" spans="1:106" x14ac:dyDescent="0.2">
      <c r="A17">
        <f>ROW(Source!A32)</f>
        <v>32</v>
      </c>
      <c r="B17">
        <v>39083528</v>
      </c>
      <c r="C17">
        <v>39085527</v>
      </c>
      <c r="D17">
        <v>36883883</v>
      </c>
      <c r="E17">
        <v>1</v>
      </c>
      <c r="F17">
        <v>1</v>
      </c>
      <c r="G17">
        <v>1</v>
      </c>
      <c r="H17">
        <v>2</v>
      </c>
      <c r="I17" t="s">
        <v>859</v>
      </c>
      <c r="J17" t="s">
        <v>860</v>
      </c>
      <c r="K17" t="s">
        <v>861</v>
      </c>
      <c r="L17">
        <v>1368</v>
      </c>
      <c r="N17">
        <v>1011</v>
      </c>
      <c r="O17" t="s">
        <v>845</v>
      </c>
      <c r="P17" t="s">
        <v>845</v>
      </c>
      <c r="Q17">
        <v>1</v>
      </c>
      <c r="W17">
        <v>0</v>
      </c>
      <c r="X17">
        <v>-2111251057</v>
      </c>
      <c r="Y17">
        <v>1.64</v>
      </c>
      <c r="AA17">
        <v>0</v>
      </c>
      <c r="AB17">
        <v>212.23</v>
      </c>
      <c r="AC17">
        <v>0</v>
      </c>
      <c r="AD17">
        <v>0</v>
      </c>
      <c r="AE17">
        <v>0</v>
      </c>
      <c r="AF17">
        <v>32.5</v>
      </c>
      <c r="AG17">
        <v>0</v>
      </c>
      <c r="AH17">
        <v>0</v>
      </c>
      <c r="AI17">
        <v>1</v>
      </c>
      <c r="AJ17">
        <v>6.53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1.64</v>
      </c>
      <c r="AU17" t="s">
        <v>3</v>
      </c>
      <c r="AV17">
        <v>0</v>
      </c>
      <c r="AW17">
        <v>2</v>
      </c>
      <c r="AX17">
        <v>39085536</v>
      </c>
      <c r="AY17">
        <v>1</v>
      </c>
      <c r="AZ17">
        <v>0</v>
      </c>
      <c r="BA17">
        <v>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1.4700959999999998</v>
      </c>
      <c r="CY17">
        <f>AB17</f>
        <v>212.23</v>
      </c>
      <c r="CZ17">
        <f>AF17</f>
        <v>32.5</v>
      </c>
      <c r="DA17">
        <f>AJ17</f>
        <v>6.53</v>
      </c>
      <c r="DB17">
        <v>0</v>
      </c>
    </row>
    <row r="18" spans="1:106" x14ac:dyDescent="0.2">
      <c r="A18">
        <f>ROW(Source!A32)</f>
        <v>32</v>
      </c>
      <c r="B18">
        <v>39083528</v>
      </c>
      <c r="C18">
        <v>39085527</v>
      </c>
      <c r="D18">
        <v>36884481</v>
      </c>
      <c r="E18">
        <v>1</v>
      </c>
      <c r="F18">
        <v>1</v>
      </c>
      <c r="G18">
        <v>1</v>
      </c>
      <c r="H18">
        <v>2</v>
      </c>
      <c r="I18" t="s">
        <v>862</v>
      </c>
      <c r="J18" t="s">
        <v>863</v>
      </c>
      <c r="K18" t="s">
        <v>864</v>
      </c>
      <c r="L18">
        <v>1368</v>
      </c>
      <c r="N18">
        <v>1011</v>
      </c>
      <c r="O18" t="s">
        <v>845</v>
      </c>
      <c r="P18" t="s">
        <v>845</v>
      </c>
      <c r="Q18">
        <v>1</v>
      </c>
      <c r="W18">
        <v>0</v>
      </c>
      <c r="X18">
        <v>1518765163</v>
      </c>
      <c r="Y18">
        <v>3.28</v>
      </c>
      <c r="AA18">
        <v>0</v>
      </c>
      <c r="AB18">
        <v>9.99</v>
      </c>
      <c r="AC18">
        <v>0</v>
      </c>
      <c r="AD18">
        <v>0</v>
      </c>
      <c r="AE18">
        <v>0</v>
      </c>
      <c r="AF18">
        <v>1.53</v>
      </c>
      <c r="AG18">
        <v>0</v>
      </c>
      <c r="AH18">
        <v>0</v>
      </c>
      <c r="AI18">
        <v>1</v>
      </c>
      <c r="AJ18">
        <v>6.53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3.28</v>
      </c>
      <c r="AU18" t="s">
        <v>3</v>
      </c>
      <c r="AV18">
        <v>0</v>
      </c>
      <c r="AW18">
        <v>2</v>
      </c>
      <c r="AX18">
        <v>39085537</v>
      </c>
      <c r="AY18">
        <v>1</v>
      </c>
      <c r="AZ18">
        <v>0</v>
      </c>
      <c r="BA18">
        <v>19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2.9401919999999997</v>
      </c>
      <c r="CY18">
        <f>AB18</f>
        <v>9.99</v>
      </c>
      <c r="CZ18">
        <f>AF18</f>
        <v>1.53</v>
      </c>
      <c r="DA18">
        <f>AJ18</f>
        <v>6.53</v>
      </c>
      <c r="DB18">
        <v>0</v>
      </c>
    </row>
    <row r="19" spans="1:106" x14ac:dyDescent="0.2">
      <c r="A19">
        <f>ROW(Source!A33)</f>
        <v>33</v>
      </c>
      <c r="B19">
        <v>39083528</v>
      </c>
      <c r="C19">
        <v>39085538</v>
      </c>
      <c r="D19">
        <v>37064998</v>
      </c>
      <c r="E19">
        <v>1</v>
      </c>
      <c r="F19">
        <v>1</v>
      </c>
      <c r="G19">
        <v>1</v>
      </c>
      <c r="H19">
        <v>1</v>
      </c>
      <c r="I19" t="s">
        <v>865</v>
      </c>
      <c r="J19" t="s">
        <v>3</v>
      </c>
      <c r="K19" t="s">
        <v>866</v>
      </c>
      <c r="L19">
        <v>1191</v>
      </c>
      <c r="N19">
        <v>1013</v>
      </c>
      <c r="O19" t="s">
        <v>839</v>
      </c>
      <c r="P19" t="s">
        <v>839</v>
      </c>
      <c r="Q19">
        <v>1</v>
      </c>
      <c r="W19">
        <v>0</v>
      </c>
      <c r="X19">
        <v>735429535</v>
      </c>
      <c r="Y19">
        <v>22.82</v>
      </c>
      <c r="AA19">
        <v>0</v>
      </c>
      <c r="AB19">
        <v>0</v>
      </c>
      <c r="AC19">
        <v>0</v>
      </c>
      <c r="AD19">
        <v>50.93</v>
      </c>
      <c r="AE19">
        <v>0</v>
      </c>
      <c r="AF19">
        <v>0</v>
      </c>
      <c r="AG19">
        <v>0</v>
      </c>
      <c r="AH19">
        <v>7.8</v>
      </c>
      <c r="AI19">
        <v>1</v>
      </c>
      <c r="AJ19">
        <v>1</v>
      </c>
      <c r="AK19">
        <v>1</v>
      </c>
      <c r="AL19">
        <v>6.53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22.82</v>
      </c>
      <c r="AU19" t="s">
        <v>3</v>
      </c>
      <c r="AV19">
        <v>1</v>
      </c>
      <c r="AW19">
        <v>2</v>
      </c>
      <c r="AX19">
        <v>39085540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48.104559999999999</v>
      </c>
      <c r="CY19">
        <f>AD19</f>
        <v>50.93</v>
      </c>
      <c r="CZ19">
        <f>AH19</f>
        <v>7.8</v>
      </c>
      <c r="DA19">
        <f>AL19</f>
        <v>6.53</v>
      </c>
      <c r="DB19">
        <v>0</v>
      </c>
    </row>
    <row r="20" spans="1:106" x14ac:dyDescent="0.2">
      <c r="A20">
        <f>ROW(Source!A34)</f>
        <v>34</v>
      </c>
      <c r="B20">
        <v>39083528</v>
      </c>
      <c r="C20">
        <v>39085541</v>
      </c>
      <c r="D20">
        <v>37064978</v>
      </c>
      <c r="E20">
        <v>1</v>
      </c>
      <c r="F20">
        <v>1</v>
      </c>
      <c r="G20">
        <v>1</v>
      </c>
      <c r="H20">
        <v>1</v>
      </c>
      <c r="I20" t="s">
        <v>867</v>
      </c>
      <c r="J20" t="s">
        <v>3</v>
      </c>
      <c r="K20" t="s">
        <v>868</v>
      </c>
      <c r="L20">
        <v>1191</v>
      </c>
      <c r="N20">
        <v>1013</v>
      </c>
      <c r="O20" t="s">
        <v>839</v>
      </c>
      <c r="P20" t="s">
        <v>839</v>
      </c>
      <c r="Q20">
        <v>1</v>
      </c>
      <c r="W20">
        <v>0</v>
      </c>
      <c r="X20">
        <v>-719309759</v>
      </c>
      <c r="Y20">
        <v>8.24</v>
      </c>
      <c r="AA20">
        <v>0</v>
      </c>
      <c r="AB20">
        <v>0</v>
      </c>
      <c r="AC20">
        <v>0</v>
      </c>
      <c r="AD20">
        <v>57.86</v>
      </c>
      <c r="AE20">
        <v>0</v>
      </c>
      <c r="AF20">
        <v>0</v>
      </c>
      <c r="AG20">
        <v>0</v>
      </c>
      <c r="AH20">
        <v>8.86</v>
      </c>
      <c r="AI20">
        <v>1</v>
      </c>
      <c r="AJ20">
        <v>1</v>
      </c>
      <c r="AK20">
        <v>1</v>
      </c>
      <c r="AL20">
        <v>6.53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8.24</v>
      </c>
      <c r="AU20" t="s">
        <v>3</v>
      </c>
      <c r="AV20">
        <v>1</v>
      </c>
      <c r="AW20">
        <v>2</v>
      </c>
      <c r="AX20">
        <v>39085545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73.171200000000013</v>
      </c>
      <c r="CY20">
        <f>AD20</f>
        <v>57.86</v>
      </c>
      <c r="CZ20">
        <f>AH20</f>
        <v>8.86</v>
      </c>
      <c r="DA20">
        <f>AL20</f>
        <v>6.53</v>
      </c>
      <c r="DB20">
        <v>0</v>
      </c>
    </row>
    <row r="21" spans="1:106" x14ac:dyDescent="0.2">
      <c r="A21">
        <f>ROW(Source!A34)</f>
        <v>34</v>
      </c>
      <c r="B21">
        <v>39083528</v>
      </c>
      <c r="C21">
        <v>39085541</v>
      </c>
      <c r="D21">
        <v>36883883</v>
      </c>
      <c r="E21">
        <v>1</v>
      </c>
      <c r="F21">
        <v>1</v>
      </c>
      <c r="G21">
        <v>1</v>
      </c>
      <c r="H21">
        <v>2</v>
      </c>
      <c r="I21" t="s">
        <v>859</v>
      </c>
      <c r="J21" t="s">
        <v>860</v>
      </c>
      <c r="K21" t="s">
        <v>861</v>
      </c>
      <c r="L21">
        <v>1368</v>
      </c>
      <c r="N21">
        <v>1011</v>
      </c>
      <c r="O21" t="s">
        <v>845</v>
      </c>
      <c r="P21" t="s">
        <v>845</v>
      </c>
      <c r="Q21">
        <v>1</v>
      </c>
      <c r="W21">
        <v>0</v>
      </c>
      <c r="X21">
        <v>-2111251057</v>
      </c>
      <c r="Y21">
        <v>1.1499999999999999</v>
      </c>
      <c r="AA21">
        <v>0</v>
      </c>
      <c r="AB21">
        <v>212.23</v>
      </c>
      <c r="AC21">
        <v>0</v>
      </c>
      <c r="AD21">
        <v>0</v>
      </c>
      <c r="AE21">
        <v>0</v>
      </c>
      <c r="AF21">
        <v>32.5</v>
      </c>
      <c r="AG21">
        <v>0</v>
      </c>
      <c r="AH21">
        <v>0</v>
      </c>
      <c r="AI21">
        <v>1</v>
      </c>
      <c r="AJ21">
        <v>6.53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1.1499999999999999</v>
      </c>
      <c r="AU21" t="s">
        <v>3</v>
      </c>
      <c r="AV21">
        <v>0</v>
      </c>
      <c r="AW21">
        <v>2</v>
      </c>
      <c r="AX21">
        <v>39085546</v>
      </c>
      <c r="AY21">
        <v>1</v>
      </c>
      <c r="AZ21">
        <v>0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10.212</v>
      </c>
      <c r="CY21">
        <f>AB21</f>
        <v>212.23</v>
      </c>
      <c r="CZ21">
        <f>AF21</f>
        <v>32.5</v>
      </c>
      <c r="DA21">
        <f>AJ21</f>
        <v>6.53</v>
      </c>
      <c r="DB21">
        <v>0</v>
      </c>
    </row>
    <row r="22" spans="1:106" x14ac:dyDescent="0.2">
      <c r="A22">
        <f>ROW(Source!A34)</f>
        <v>34</v>
      </c>
      <c r="B22">
        <v>39083528</v>
      </c>
      <c r="C22">
        <v>39085541</v>
      </c>
      <c r="D22">
        <v>36884481</v>
      </c>
      <c r="E22">
        <v>1</v>
      </c>
      <c r="F22">
        <v>1</v>
      </c>
      <c r="G22">
        <v>1</v>
      </c>
      <c r="H22">
        <v>2</v>
      </c>
      <c r="I22" t="s">
        <v>862</v>
      </c>
      <c r="J22" t="s">
        <v>863</v>
      </c>
      <c r="K22" t="s">
        <v>864</v>
      </c>
      <c r="L22">
        <v>1368</v>
      </c>
      <c r="N22">
        <v>1011</v>
      </c>
      <c r="O22" t="s">
        <v>845</v>
      </c>
      <c r="P22" t="s">
        <v>845</v>
      </c>
      <c r="Q22">
        <v>1</v>
      </c>
      <c r="W22">
        <v>0</v>
      </c>
      <c r="X22">
        <v>1518765163</v>
      </c>
      <c r="Y22">
        <v>2.2999999999999998</v>
      </c>
      <c r="AA22">
        <v>0</v>
      </c>
      <c r="AB22">
        <v>9.99</v>
      </c>
      <c r="AC22">
        <v>0</v>
      </c>
      <c r="AD22">
        <v>0</v>
      </c>
      <c r="AE22">
        <v>0</v>
      </c>
      <c r="AF22">
        <v>1.53</v>
      </c>
      <c r="AG22">
        <v>0</v>
      </c>
      <c r="AH22">
        <v>0</v>
      </c>
      <c r="AI22">
        <v>1</v>
      </c>
      <c r="AJ22">
        <v>6.53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2.2999999999999998</v>
      </c>
      <c r="AU22" t="s">
        <v>3</v>
      </c>
      <c r="AV22">
        <v>0</v>
      </c>
      <c r="AW22">
        <v>2</v>
      </c>
      <c r="AX22">
        <v>39085547</v>
      </c>
      <c r="AY22">
        <v>1</v>
      </c>
      <c r="AZ22">
        <v>0</v>
      </c>
      <c r="BA22">
        <v>23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20.423999999999999</v>
      </c>
      <c r="CY22">
        <f>AB22</f>
        <v>9.99</v>
      </c>
      <c r="CZ22">
        <f>AF22</f>
        <v>1.53</v>
      </c>
      <c r="DA22">
        <f>AJ22</f>
        <v>6.53</v>
      </c>
      <c r="DB22">
        <v>0</v>
      </c>
    </row>
    <row r="23" spans="1:106" x14ac:dyDescent="0.2">
      <c r="A23">
        <f>ROW(Source!A35)</f>
        <v>35</v>
      </c>
      <c r="B23">
        <v>39083528</v>
      </c>
      <c r="C23">
        <v>39085548</v>
      </c>
      <c r="D23">
        <v>37065248</v>
      </c>
      <c r="E23">
        <v>1</v>
      </c>
      <c r="F23">
        <v>1</v>
      </c>
      <c r="G23">
        <v>1</v>
      </c>
      <c r="H23">
        <v>1</v>
      </c>
      <c r="I23" t="s">
        <v>846</v>
      </c>
      <c r="J23" t="s">
        <v>3</v>
      </c>
      <c r="K23" t="s">
        <v>847</v>
      </c>
      <c r="L23">
        <v>1191</v>
      </c>
      <c r="N23">
        <v>1013</v>
      </c>
      <c r="O23" t="s">
        <v>839</v>
      </c>
      <c r="P23" t="s">
        <v>839</v>
      </c>
      <c r="Q23">
        <v>1</v>
      </c>
      <c r="W23">
        <v>0</v>
      </c>
      <c r="X23">
        <v>-400197608</v>
      </c>
      <c r="Y23">
        <v>69.87</v>
      </c>
      <c r="AA23">
        <v>0</v>
      </c>
      <c r="AB23">
        <v>0</v>
      </c>
      <c r="AC23">
        <v>0</v>
      </c>
      <c r="AD23">
        <v>55.7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6.53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69.87</v>
      </c>
      <c r="AU23" t="s">
        <v>3</v>
      </c>
      <c r="AV23">
        <v>1</v>
      </c>
      <c r="AW23">
        <v>2</v>
      </c>
      <c r="AX23">
        <v>39085553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26.690340000000003</v>
      </c>
      <c r="CY23">
        <f>AD23</f>
        <v>55.7</v>
      </c>
      <c r="CZ23">
        <f>AH23</f>
        <v>8.5299999999999994</v>
      </c>
      <c r="DA23">
        <f>AL23</f>
        <v>6.53</v>
      </c>
      <c r="DB23">
        <v>0</v>
      </c>
    </row>
    <row r="24" spans="1:106" x14ac:dyDescent="0.2">
      <c r="A24">
        <f>ROW(Source!A35)</f>
        <v>35</v>
      </c>
      <c r="B24">
        <v>39083528</v>
      </c>
      <c r="C24">
        <v>39085548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840</v>
      </c>
      <c r="J24" t="s">
        <v>3</v>
      </c>
      <c r="K24" t="s">
        <v>841</v>
      </c>
      <c r="L24">
        <v>1191</v>
      </c>
      <c r="N24">
        <v>1013</v>
      </c>
      <c r="O24" t="s">
        <v>839</v>
      </c>
      <c r="P24" t="s">
        <v>839</v>
      </c>
      <c r="Q24">
        <v>1</v>
      </c>
      <c r="W24">
        <v>0</v>
      </c>
      <c r="X24">
        <v>-1417349443</v>
      </c>
      <c r="Y24">
        <v>1.44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6.53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1.44</v>
      </c>
      <c r="AU24" t="s">
        <v>3</v>
      </c>
      <c r="AV24">
        <v>2</v>
      </c>
      <c r="AW24">
        <v>2</v>
      </c>
      <c r="AX24">
        <v>39085554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0.55008000000000001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ROW(Source!A35)</f>
        <v>35</v>
      </c>
      <c r="B25">
        <v>39083528</v>
      </c>
      <c r="C25">
        <v>39085548</v>
      </c>
      <c r="D25">
        <v>36882452</v>
      </c>
      <c r="E25">
        <v>1</v>
      </c>
      <c r="F25">
        <v>1</v>
      </c>
      <c r="G25">
        <v>1</v>
      </c>
      <c r="H25">
        <v>2</v>
      </c>
      <c r="I25" t="s">
        <v>842</v>
      </c>
      <c r="J25" t="s">
        <v>843</v>
      </c>
      <c r="K25" t="s">
        <v>844</v>
      </c>
      <c r="L25">
        <v>1368</v>
      </c>
      <c r="N25">
        <v>1011</v>
      </c>
      <c r="O25" t="s">
        <v>845</v>
      </c>
      <c r="P25" t="s">
        <v>845</v>
      </c>
      <c r="Q25">
        <v>1</v>
      </c>
      <c r="W25">
        <v>0</v>
      </c>
      <c r="X25">
        <v>1188625873</v>
      </c>
      <c r="Y25">
        <v>1.44</v>
      </c>
      <c r="AA25">
        <v>0</v>
      </c>
      <c r="AB25">
        <v>204.13</v>
      </c>
      <c r="AC25">
        <v>13.5</v>
      </c>
      <c r="AD25">
        <v>0</v>
      </c>
      <c r="AE25">
        <v>0</v>
      </c>
      <c r="AF25">
        <v>31.26</v>
      </c>
      <c r="AG25">
        <v>13.5</v>
      </c>
      <c r="AH25">
        <v>0</v>
      </c>
      <c r="AI25">
        <v>1</v>
      </c>
      <c r="AJ25">
        <v>6.53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1.44</v>
      </c>
      <c r="AU25" t="s">
        <v>3</v>
      </c>
      <c r="AV25">
        <v>0</v>
      </c>
      <c r="AW25">
        <v>2</v>
      </c>
      <c r="AX25">
        <v>39085555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0.55008000000000001</v>
      </c>
      <c r="CY25">
        <f>AB25</f>
        <v>204.13</v>
      </c>
      <c r="CZ25">
        <f>AF25</f>
        <v>31.26</v>
      </c>
      <c r="DA25">
        <f>AJ25</f>
        <v>6.53</v>
      </c>
      <c r="DB25">
        <v>0</v>
      </c>
    </row>
    <row r="26" spans="1:106" x14ac:dyDescent="0.2">
      <c r="A26">
        <f>ROW(Source!A35)</f>
        <v>35</v>
      </c>
      <c r="B26">
        <v>39083528</v>
      </c>
      <c r="C26">
        <v>39085548</v>
      </c>
      <c r="D26">
        <v>36799072</v>
      </c>
      <c r="E26">
        <v>17</v>
      </c>
      <c r="F26">
        <v>1</v>
      </c>
      <c r="G26">
        <v>1</v>
      </c>
      <c r="H26">
        <v>3</v>
      </c>
      <c r="I26" t="s">
        <v>62</v>
      </c>
      <c r="J26" t="s">
        <v>3</v>
      </c>
      <c r="K26" t="s">
        <v>63</v>
      </c>
      <c r="L26">
        <v>1348</v>
      </c>
      <c r="N26">
        <v>1009</v>
      </c>
      <c r="O26" t="s">
        <v>64</v>
      </c>
      <c r="P26" t="s">
        <v>64</v>
      </c>
      <c r="Q26">
        <v>1000</v>
      </c>
      <c r="W26">
        <v>0</v>
      </c>
      <c r="X26">
        <v>-179832266</v>
      </c>
      <c r="Y26">
        <v>5.2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6.53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5.2</v>
      </c>
      <c r="AU26" t="s">
        <v>3</v>
      </c>
      <c r="AV26">
        <v>0</v>
      </c>
      <c r="AW26">
        <v>2</v>
      </c>
      <c r="AX26">
        <v>39085556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1.9864000000000002</v>
      </c>
      <c r="CY26">
        <f>AA26</f>
        <v>0</v>
      </c>
      <c r="CZ26">
        <f>AE26</f>
        <v>0</v>
      </c>
      <c r="DA26">
        <f>AI26</f>
        <v>6.53</v>
      </c>
      <c r="DB26">
        <v>0</v>
      </c>
    </row>
    <row r="27" spans="1:106" x14ac:dyDescent="0.2">
      <c r="A27">
        <f>ROW(Source!A37)</f>
        <v>37</v>
      </c>
      <c r="B27">
        <v>39083528</v>
      </c>
      <c r="C27">
        <v>39085558</v>
      </c>
      <c r="D27">
        <v>37065248</v>
      </c>
      <c r="E27">
        <v>1</v>
      </c>
      <c r="F27">
        <v>1</v>
      </c>
      <c r="G27">
        <v>1</v>
      </c>
      <c r="H27">
        <v>1</v>
      </c>
      <c r="I27" t="s">
        <v>846</v>
      </c>
      <c r="J27" t="s">
        <v>3</v>
      </c>
      <c r="K27" t="s">
        <v>847</v>
      </c>
      <c r="L27">
        <v>1191</v>
      </c>
      <c r="N27">
        <v>1013</v>
      </c>
      <c r="O27" t="s">
        <v>839</v>
      </c>
      <c r="P27" t="s">
        <v>839</v>
      </c>
      <c r="Q27">
        <v>1</v>
      </c>
      <c r="W27">
        <v>0</v>
      </c>
      <c r="X27">
        <v>-400197608</v>
      </c>
      <c r="Y27">
        <v>111.2</v>
      </c>
      <c r="AA27">
        <v>0</v>
      </c>
      <c r="AB27">
        <v>0</v>
      </c>
      <c r="AC27">
        <v>0</v>
      </c>
      <c r="AD27">
        <v>55.7</v>
      </c>
      <c r="AE27">
        <v>0</v>
      </c>
      <c r="AF27">
        <v>0</v>
      </c>
      <c r="AG27">
        <v>0</v>
      </c>
      <c r="AH27">
        <v>8.5299999999999994</v>
      </c>
      <c r="AI27">
        <v>1</v>
      </c>
      <c r="AJ27">
        <v>1</v>
      </c>
      <c r="AK27">
        <v>1</v>
      </c>
      <c r="AL27">
        <v>6.53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111.2</v>
      </c>
      <c r="AU27" t="s">
        <v>3</v>
      </c>
      <c r="AV27">
        <v>1</v>
      </c>
      <c r="AW27">
        <v>2</v>
      </c>
      <c r="AX27">
        <v>39085565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Y27*Source!I37</f>
        <v>42.478400000000001</v>
      </c>
      <c r="CY27">
        <f>AD27</f>
        <v>55.7</v>
      </c>
      <c r="CZ27">
        <f>AH27</f>
        <v>8.5299999999999994</v>
      </c>
      <c r="DA27">
        <f>AL27</f>
        <v>6.53</v>
      </c>
      <c r="DB27">
        <v>0</v>
      </c>
    </row>
    <row r="28" spans="1:106" x14ac:dyDescent="0.2">
      <c r="A28">
        <f>ROW(Source!A37)</f>
        <v>37</v>
      </c>
      <c r="B28">
        <v>39083528</v>
      </c>
      <c r="C28">
        <v>39085558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840</v>
      </c>
      <c r="J28" t="s">
        <v>3</v>
      </c>
      <c r="K28" t="s">
        <v>841</v>
      </c>
      <c r="L28">
        <v>1191</v>
      </c>
      <c r="N28">
        <v>1013</v>
      </c>
      <c r="O28" t="s">
        <v>839</v>
      </c>
      <c r="P28" t="s">
        <v>839</v>
      </c>
      <c r="Q28">
        <v>1</v>
      </c>
      <c r="W28">
        <v>0</v>
      </c>
      <c r="X28">
        <v>-1417349443</v>
      </c>
      <c r="Y28">
        <v>1.8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6.53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1.8</v>
      </c>
      <c r="AU28" t="s">
        <v>3</v>
      </c>
      <c r="AV28">
        <v>2</v>
      </c>
      <c r="AW28">
        <v>2</v>
      </c>
      <c r="AX28">
        <v>39085566</v>
      </c>
      <c r="AY28">
        <v>1</v>
      </c>
      <c r="AZ28">
        <v>0</v>
      </c>
      <c r="BA28">
        <v>29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Y28*Source!I37</f>
        <v>0.68759999999999999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ROW(Source!A37)</f>
        <v>37</v>
      </c>
      <c r="B29">
        <v>39083528</v>
      </c>
      <c r="C29">
        <v>39085558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842</v>
      </c>
      <c r="J29" t="s">
        <v>843</v>
      </c>
      <c r="K29" t="s">
        <v>844</v>
      </c>
      <c r="L29">
        <v>1368</v>
      </c>
      <c r="N29">
        <v>1011</v>
      </c>
      <c r="O29" t="s">
        <v>845</v>
      </c>
      <c r="P29" t="s">
        <v>845</v>
      </c>
      <c r="Q29">
        <v>1</v>
      </c>
      <c r="W29">
        <v>0</v>
      </c>
      <c r="X29">
        <v>1188625873</v>
      </c>
      <c r="Y29">
        <v>1.8</v>
      </c>
      <c r="AA29">
        <v>0</v>
      </c>
      <c r="AB29">
        <v>204.13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6.53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1.8</v>
      </c>
      <c r="AU29" t="s">
        <v>3</v>
      </c>
      <c r="AV29">
        <v>0</v>
      </c>
      <c r="AW29">
        <v>2</v>
      </c>
      <c r="AX29">
        <v>39085567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0.68759999999999999</v>
      </c>
      <c r="CY29">
        <f>AB29</f>
        <v>204.13</v>
      </c>
      <c r="CZ29">
        <f>AF29</f>
        <v>31.26</v>
      </c>
      <c r="DA29">
        <f>AJ29</f>
        <v>6.53</v>
      </c>
      <c r="DB29">
        <v>0</v>
      </c>
    </row>
    <row r="30" spans="1:106" x14ac:dyDescent="0.2">
      <c r="A30">
        <f>ROW(Source!A37)</f>
        <v>37</v>
      </c>
      <c r="B30">
        <v>39083528</v>
      </c>
      <c r="C30">
        <v>39085558</v>
      </c>
      <c r="D30">
        <v>36883883</v>
      </c>
      <c r="E30">
        <v>1</v>
      </c>
      <c r="F30">
        <v>1</v>
      </c>
      <c r="G30">
        <v>1</v>
      </c>
      <c r="H30">
        <v>2</v>
      </c>
      <c r="I30" t="s">
        <v>859</v>
      </c>
      <c r="J30" t="s">
        <v>860</v>
      </c>
      <c r="K30" t="s">
        <v>861</v>
      </c>
      <c r="L30">
        <v>1368</v>
      </c>
      <c r="N30">
        <v>1011</v>
      </c>
      <c r="O30" t="s">
        <v>845</v>
      </c>
      <c r="P30" t="s">
        <v>845</v>
      </c>
      <c r="Q30">
        <v>1</v>
      </c>
      <c r="W30">
        <v>0</v>
      </c>
      <c r="X30">
        <v>-2111251057</v>
      </c>
      <c r="Y30">
        <v>19.2</v>
      </c>
      <c r="AA30">
        <v>0</v>
      </c>
      <c r="AB30">
        <v>212.23</v>
      </c>
      <c r="AC30">
        <v>0</v>
      </c>
      <c r="AD30">
        <v>0</v>
      </c>
      <c r="AE30">
        <v>0</v>
      </c>
      <c r="AF30">
        <v>32.5</v>
      </c>
      <c r="AG30">
        <v>0</v>
      </c>
      <c r="AH30">
        <v>0</v>
      </c>
      <c r="AI30">
        <v>1</v>
      </c>
      <c r="AJ30">
        <v>6.53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19.2</v>
      </c>
      <c r="AU30" t="s">
        <v>3</v>
      </c>
      <c r="AV30">
        <v>0</v>
      </c>
      <c r="AW30">
        <v>2</v>
      </c>
      <c r="AX30">
        <v>39085568</v>
      </c>
      <c r="AY30">
        <v>1</v>
      </c>
      <c r="AZ30">
        <v>0</v>
      </c>
      <c r="BA30">
        <v>31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</f>
        <v>7.3343999999999996</v>
      </c>
      <c r="CY30">
        <f>AB30</f>
        <v>212.23</v>
      </c>
      <c r="CZ30">
        <f>AF30</f>
        <v>32.5</v>
      </c>
      <c r="DA30">
        <f>AJ30</f>
        <v>6.53</v>
      </c>
      <c r="DB30">
        <v>0</v>
      </c>
    </row>
    <row r="31" spans="1:106" x14ac:dyDescent="0.2">
      <c r="A31">
        <f>ROW(Source!A37)</f>
        <v>37</v>
      </c>
      <c r="B31">
        <v>39083528</v>
      </c>
      <c r="C31">
        <v>39085558</v>
      </c>
      <c r="D31">
        <v>36884481</v>
      </c>
      <c r="E31">
        <v>1</v>
      </c>
      <c r="F31">
        <v>1</v>
      </c>
      <c r="G31">
        <v>1</v>
      </c>
      <c r="H31">
        <v>2</v>
      </c>
      <c r="I31" t="s">
        <v>862</v>
      </c>
      <c r="J31" t="s">
        <v>863</v>
      </c>
      <c r="K31" t="s">
        <v>864</v>
      </c>
      <c r="L31">
        <v>1368</v>
      </c>
      <c r="N31">
        <v>1011</v>
      </c>
      <c r="O31" t="s">
        <v>845</v>
      </c>
      <c r="P31" t="s">
        <v>845</v>
      </c>
      <c r="Q31">
        <v>1</v>
      </c>
      <c r="W31">
        <v>0</v>
      </c>
      <c r="X31">
        <v>1518765163</v>
      </c>
      <c r="Y31">
        <v>38.4</v>
      </c>
      <c r="AA31">
        <v>0</v>
      </c>
      <c r="AB31">
        <v>9.99</v>
      </c>
      <c r="AC31">
        <v>0</v>
      </c>
      <c r="AD31">
        <v>0</v>
      </c>
      <c r="AE31">
        <v>0</v>
      </c>
      <c r="AF31">
        <v>1.53</v>
      </c>
      <c r="AG31">
        <v>0</v>
      </c>
      <c r="AH31">
        <v>0</v>
      </c>
      <c r="AI31">
        <v>1</v>
      </c>
      <c r="AJ31">
        <v>6.53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38.4</v>
      </c>
      <c r="AU31" t="s">
        <v>3</v>
      </c>
      <c r="AV31">
        <v>0</v>
      </c>
      <c r="AW31">
        <v>2</v>
      </c>
      <c r="AX31">
        <v>39085569</v>
      </c>
      <c r="AY31">
        <v>1</v>
      </c>
      <c r="AZ31">
        <v>0</v>
      </c>
      <c r="BA31">
        <v>32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Y31*Source!I37</f>
        <v>14.668799999999999</v>
      </c>
      <c r="CY31">
        <f>AB31</f>
        <v>9.99</v>
      </c>
      <c r="CZ31">
        <f>AF31</f>
        <v>1.53</v>
      </c>
      <c r="DA31">
        <f>AJ31</f>
        <v>6.53</v>
      </c>
      <c r="DB31">
        <v>0</v>
      </c>
    </row>
    <row r="32" spans="1:106" x14ac:dyDescent="0.2">
      <c r="A32">
        <f>ROW(Source!A37)</f>
        <v>37</v>
      </c>
      <c r="B32">
        <v>39083528</v>
      </c>
      <c r="C32">
        <v>39085558</v>
      </c>
      <c r="D32">
        <v>36799072</v>
      </c>
      <c r="E32">
        <v>17</v>
      </c>
      <c r="F32">
        <v>1</v>
      </c>
      <c r="G32">
        <v>1</v>
      </c>
      <c r="H32">
        <v>3</v>
      </c>
      <c r="I32" t="s">
        <v>62</v>
      </c>
      <c r="J32" t="s">
        <v>3</v>
      </c>
      <c r="K32" t="s">
        <v>63</v>
      </c>
      <c r="L32">
        <v>1348</v>
      </c>
      <c r="N32">
        <v>1009</v>
      </c>
      <c r="O32" t="s">
        <v>64</v>
      </c>
      <c r="P32" t="s">
        <v>64</v>
      </c>
      <c r="Q32">
        <v>1000</v>
      </c>
      <c r="W32">
        <v>0</v>
      </c>
      <c r="X32">
        <v>-179832266</v>
      </c>
      <c r="Y32">
        <v>6.6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6.53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6.6</v>
      </c>
      <c r="AU32" t="s">
        <v>3</v>
      </c>
      <c r="AV32">
        <v>0</v>
      </c>
      <c r="AW32">
        <v>2</v>
      </c>
      <c r="AX32">
        <v>39085570</v>
      </c>
      <c r="AY32">
        <v>1</v>
      </c>
      <c r="AZ32">
        <v>0</v>
      </c>
      <c r="BA32">
        <v>33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Y32*Source!I37</f>
        <v>2.5211999999999999</v>
      </c>
      <c r="CY32">
        <f>AA32</f>
        <v>0</v>
      </c>
      <c r="CZ32">
        <f>AE32</f>
        <v>0</v>
      </c>
      <c r="DA32">
        <f>AI32</f>
        <v>6.53</v>
      </c>
      <c r="DB32">
        <v>0</v>
      </c>
    </row>
    <row r="33" spans="1:106" x14ac:dyDescent="0.2">
      <c r="A33">
        <f>ROW(Source!A39)</f>
        <v>39</v>
      </c>
      <c r="B33">
        <v>39083528</v>
      </c>
      <c r="C33">
        <v>39085572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846</v>
      </c>
      <c r="J33" t="s">
        <v>3</v>
      </c>
      <c r="K33" t="s">
        <v>847</v>
      </c>
      <c r="L33">
        <v>1191</v>
      </c>
      <c r="N33">
        <v>1013</v>
      </c>
      <c r="O33" t="s">
        <v>839</v>
      </c>
      <c r="P33" t="s">
        <v>839</v>
      </c>
      <c r="Q33">
        <v>1</v>
      </c>
      <c r="W33">
        <v>0</v>
      </c>
      <c r="X33">
        <v>-400197608</v>
      </c>
      <c r="Y33">
        <v>1.0349999999999999</v>
      </c>
      <c r="AA33">
        <v>0</v>
      </c>
      <c r="AB33">
        <v>0</v>
      </c>
      <c r="AC33">
        <v>0</v>
      </c>
      <c r="AD33">
        <v>55.7</v>
      </c>
      <c r="AE33">
        <v>0</v>
      </c>
      <c r="AF33">
        <v>0</v>
      </c>
      <c r="AG33">
        <v>0</v>
      </c>
      <c r="AH33">
        <v>8.5299999999999994</v>
      </c>
      <c r="AI33">
        <v>1</v>
      </c>
      <c r="AJ33">
        <v>1</v>
      </c>
      <c r="AK33">
        <v>1</v>
      </c>
      <c r="AL33">
        <v>6.53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0.9</v>
      </c>
      <c r="AU33" t="s">
        <v>76</v>
      </c>
      <c r="AV33">
        <v>1</v>
      </c>
      <c r="AW33">
        <v>2</v>
      </c>
      <c r="AX33">
        <v>39085574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39.536999999999999</v>
      </c>
      <c r="CY33">
        <f>AD33</f>
        <v>55.7</v>
      </c>
      <c r="CZ33">
        <f>AH33</f>
        <v>8.5299999999999994</v>
      </c>
      <c r="DA33">
        <f>AL33</f>
        <v>6.53</v>
      </c>
      <c r="DB33">
        <v>0</v>
      </c>
    </row>
    <row r="34" spans="1:106" x14ac:dyDescent="0.2">
      <c r="A34">
        <f>ROW(Source!A40)</f>
        <v>40</v>
      </c>
      <c r="B34">
        <v>39083528</v>
      </c>
      <c r="C34">
        <v>39085575</v>
      </c>
      <c r="D34">
        <v>37072767</v>
      </c>
      <c r="E34">
        <v>1</v>
      </c>
      <c r="F34">
        <v>1</v>
      </c>
      <c r="G34">
        <v>1</v>
      </c>
      <c r="H34">
        <v>1</v>
      </c>
      <c r="I34" t="s">
        <v>869</v>
      </c>
      <c r="J34" t="s">
        <v>3</v>
      </c>
      <c r="K34" t="s">
        <v>870</v>
      </c>
      <c r="L34">
        <v>1191</v>
      </c>
      <c r="N34">
        <v>1013</v>
      </c>
      <c r="O34" t="s">
        <v>839</v>
      </c>
      <c r="P34" t="s">
        <v>839</v>
      </c>
      <c r="Q34">
        <v>1</v>
      </c>
      <c r="W34">
        <v>0</v>
      </c>
      <c r="X34">
        <v>-1027537862</v>
      </c>
      <c r="Y34">
        <v>102.95949999999999</v>
      </c>
      <c r="AA34">
        <v>0</v>
      </c>
      <c r="AB34">
        <v>0</v>
      </c>
      <c r="AC34">
        <v>0</v>
      </c>
      <c r="AD34">
        <v>59.95</v>
      </c>
      <c r="AE34">
        <v>0</v>
      </c>
      <c r="AF34">
        <v>0</v>
      </c>
      <c r="AG34">
        <v>0</v>
      </c>
      <c r="AH34">
        <v>9.18</v>
      </c>
      <c r="AI34">
        <v>1</v>
      </c>
      <c r="AJ34">
        <v>1</v>
      </c>
      <c r="AK34">
        <v>1</v>
      </c>
      <c r="AL34">
        <v>6.53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89.53</v>
      </c>
      <c r="AU34" t="s">
        <v>76</v>
      </c>
      <c r="AV34">
        <v>1</v>
      </c>
      <c r="AW34">
        <v>2</v>
      </c>
      <c r="AX34">
        <v>39085587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Y34*Source!I40</f>
        <v>7.824921999999999</v>
      </c>
      <c r="CY34">
        <f>AD34</f>
        <v>59.95</v>
      </c>
      <c r="CZ34">
        <f>AH34</f>
        <v>9.18</v>
      </c>
      <c r="DA34">
        <f>AL34</f>
        <v>6.53</v>
      </c>
      <c r="DB34">
        <v>0</v>
      </c>
    </row>
    <row r="35" spans="1:106" x14ac:dyDescent="0.2">
      <c r="A35">
        <f>ROW(Source!A40)</f>
        <v>40</v>
      </c>
      <c r="B35">
        <v>39083528</v>
      </c>
      <c r="C35">
        <v>39085575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840</v>
      </c>
      <c r="J35" t="s">
        <v>3</v>
      </c>
      <c r="K35" t="s">
        <v>841</v>
      </c>
      <c r="L35">
        <v>1191</v>
      </c>
      <c r="N35">
        <v>1013</v>
      </c>
      <c r="O35" t="s">
        <v>839</v>
      </c>
      <c r="P35" t="s">
        <v>839</v>
      </c>
      <c r="Q35">
        <v>1</v>
      </c>
      <c r="W35">
        <v>0</v>
      </c>
      <c r="X35">
        <v>-1417349443</v>
      </c>
      <c r="Y35">
        <v>11.68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6.53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11.68</v>
      </c>
      <c r="AU35" t="s">
        <v>3</v>
      </c>
      <c r="AV35">
        <v>2</v>
      </c>
      <c r="AW35">
        <v>2</v>
      </c>
      <c r="AX35">
        <v>39085588</v>
      </c>
      <c r="AY35">
        <v>1</v>
      </c>
      <c r="AZ35">
        <v>2048</v>
      </c>
      <c r="BA35">
        <v>36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Y35*Source!I40</f>
        <v>0.88767999999999991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">
      <c r="A36">
        <f>ROW(Source!A40)</f>
        <v>40</v>
      </c>
      <c r="B36">
        <v>39083528</v>
      </c>
      <c r="C36">
        <v>39085575</v>
      </c>
      <c r="D36">
        <v>36882057</v>
      </c>
      <c r="E36">
        <v>1</v>
      </c>
      <c r="F36">
        <v>1</v>
      </c>
      <c r="G36">
        <v>1</v>
      </c>
      <c r="H36">
        <v>2</v>
      </c>
      <c r="I36" t="s">
        <v>871</v>
      </c>
      <c r="J36" t="s">
        <v>872</v>
      </c>
      <c r="K36" t="s">
        <v>873</v>
      </c>
      <c r="L36">
        <v>1368</v>
      </c>
      <c r="N36">
        <v>1011</v>
      </c>
      <c r="O36" t="s">
        <v>845</v>
      </c>
      <c r="P36" t="s">
        <v>845</v>
      </c>
      <c r="Q36">
        <v>1</v>
      </c>
      <c r="W36">
        <v>0</v>
      </c>
      <c r="X36">
        <v>-1460065968</v>
      </c>
      <c r="Y36">
        <v>12.112499999999999</v>
      </c>
      <c r="AA36">
        <v>0</v>
      </c>
      <c r="AB36">
        <v>564.19000000000005</v>
      </c>
      <c r="AC36">
        <v>13.5</v>
      </c>
      <c r="AD36">
        <v>0</v>
      </c>
      <c r="AE36">
        <v>0</v>
      </c>
      <c r="AF36">
        <v>86.4</v>
      </c>
      <c r="AG36">
        <v>13.5</v>
      </c>
      <c r="AH36">
        <v>0</v>
      </c>
      <c r="AI36">
        <v>1</v>
      </c>
      <c r="AJ36">
        <v>6.53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9.69</v>
      </c>
      <c r="AU36" t="s">
        <v>75</v>
      </c>
      <c r="AV36">
        <v>0</v>
      </c>
      <c r="AW36">
        <v>2</v>
      </c>
      <c r="AX36">
        <v>39085589</v>
      </c>
      <c r="AY36">
        <v>1</v>
      </c>
      <c r="AZ36">
        <v>0</v>
      </c>
      <c r="BA36">
        <v>37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Y36*Source!I40</f>
        <v>0.92054999999999987</v>
      </c>
      <c r="CY36">
        <f>AB36</f>
        <v>564.19000000000005</v>
      </c>
      <c r="CZ36">
        <f>AF36</f>
        <v>86.4</v>
      </c>
      <c r="DA36">
        <f>AJ36</f>
        <v>6.53</v>
      </c>
      <c r="DB36">
        <v>0</v>
      </c>
    </row>
    <row r="37" spans="1:106" x14ac:dyDescent="0.2">
      <c r="A37">
        <f>ROW(Source!A40)</f>
        <v>40</v>
      </c>
      <c r="B37">
        <v>39083528</v>
      </c>
      <c r="C37">
        <v>39085575</v>
      </c>
      <c r="D37">
        <v>36883554</v>
      </c>
      <c r="E37">
        <v>1</v>
      </c>
      <c r="F37">
        <v>1</v>
      </c>
      <c r="G37">
        <v>1</v>
      </c>
      <c r="H37">
        <v>2</v>
      </c>
      <c r="I37" t="s">
        <v>848</v>
      </c>
      <c r="J37" t="s">
        <v>849</v>
      </c>
      <c r="K37" t="s">
        <v>850</v>
      </c>
      <c r="L37">
        <v>1368</v>
      </c>
      <c r="N37">
        <v>1011</v>
      </c>
      <c r="O37" t="s">
        <v>845</v>
      </c>
      <c r="P37" t="s">
        <v>845</v>
      </c>
      <c r="Q37">
        <v>1</v>
      </c>
      <c r="W37">
        <v>0</v>
      </c>
      <c r="X37">
        <v>1372534845</v>
      </c>
      <c r="Y37">
        <v>2.4874999999999998</v>
      </c>
      <c r="AA37">
        <v>0</v>
      </c>
      <c r="AB37">
        <v>429.09</v>
      </c>
      <c r="AC37">
        <v>11.6</v>
      </c>
      <c r="AD37">
        <v>0</v>
      </c>
      <c r="AE37">
        <v>0</v>
      </c>
      <c r="AF37">
        <v>65.709999999999994</v>
      </c>
      <c r="AG37">
        <v>11.6</v>
      </c>
      <c r="AH37">
        <v>0</v>
      </c>
      <c r="AI37">
        <v>1</v>
      </c>
      <c r="AJ37">
        <v>6.53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1.99</v>
      </c>
      <c r="AU37" t="s">
        <v>75</v>
      </c>
      <c r="AV37">
        <v>0</v>
      </c>
      <c r="AW37">
        <v>2</v>
      </c>
      <c r="AX37">
        <v>39085590</v>
      </c>
      <c r="AY37">
        <v>1</v>
      </c>
      <c r="AZ37">
        <v>0</v>
      </c>
      <c r="BA37">
        <v>38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Y37*Source!I40</f>
        <v>0.18904999999999997</v>
      </c>
      <c r="CY37">
        <f>AB37</f>
        <v>429.09</v>
      </c>
      <c r="CZ37">
        <f>AF37</f>
        <v>65.709999999999994</v>
      </c>
      <c r="DA37">
        <f>AJ37</f>
        <v>6.53</v>
      </c>
      <c r="DB37">
        <v>0</v>
      </c>
    </row>
    <row r="38" spans="1:106" x14ac:dyDescent="0.2">
      <c r="A38">
        <f>ROW(Source!A40)</f>
        <v>40</v>
      </c>
      <c r="B38">
        <v>39083528</v>
      </c>
      <c r="C38">
        <v>39085575</v>
      </c>
      <c r="D38">
        <v>36801845</v>
      </c>
      <c r="E38">
        <v>1</v>
      </c>
      <c r="F38">
        <v>1</v>
      </c>
      <c r="G38">
        <v>1</v>
      </c>
      <c r="H38">
        <v>3</v>
      </c>
      <c r="I38" t="s">
        <v>87</v>
      </c>
      <c r="J38" t="s">
        <v>90</v>
      </c>
      <c r="K38" t="s">
        <v>88</v>
      </c>
      <c r="L38">
        <v>1035</v>
      </c>
      <c r="N38">
        <v>1013</v>
      </c>
      <c r="O38" t="s">
        <v>89</v>
      </c>
      <c r="P38" t="s">
        <v>89</v>
      </c>
      <c r="Q38">
        <v>1</v>
      </c>
      <c r="W38">
        <v>0</v>
      </c>
      <c r="X38">
        <v>602577485</v>
      </c>
      <c r="Y38">
        <v>52.631579000000002</v>
      </c>
      <c r="AA38">
        <v>618.26</v>
      </c>
      <c r="AB38">
        <v>0</v>
      </c>
      <c r="AC38">
        <v>0</v>
      </c>
      <c r="AD38">
        <v>0</v>
      </c>
      <c r="AE38">
        <v>94.68</v>
      </c>
      <c r="AF38">
        <v>0</v>
      </c>
      <c r="AG38">
        <v>0</v>
      </c>
      <c r="AH38">
        <v>0</v>
      </c>
      <c r="AI38">
        <v>6.53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52.631579000000002</v>
      </c>
      <c r="AU38" t="s">
        <v>3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Y38*Source!I40</f>
        <v>4.0000000040000003</v>
      </c>
      <c r="CY38">
        <f t="shared" ref="CY38:CY44" si="0">AA38</f>
        <v>618.26</v>
      </c>
      <c r="CZ38">
        <f t="shared" ref="CZ38:CZ44" si="1">AE38</f>
        <v>94.68</v>
      </c>
      <c r="DA38">
        <f t="shared" ref="DA38:DA44" si="2">AI38</f>
        <v>6.53</v>
      </c>
      <c r="DB38">
        <v>0</v>
      </c>
    </row>
    <row r="39" spans="1:106" x14ac:dyDescent="0.2">
      <c r="A39">
        <f>ROW(Source!A40)</f>
        <v>40</v>
      </c>
      <c r="B39">
        <v>39083528</v>
      </c>
      <c r="C39">
        <v>39085575</v>
      </c>
      <c r="D39">
        <v>36804545</v>
      </c>
      <c r="E39">
        <v>1</v>
      </c>
      <c r="F39">
        <v>1</v>
      </c>
      <c r="G39">
        <v>1</v>
      </c>
      <c r="H39">
        <v>3</v>
      </c>
      <c r="I39" t="s">
        <v>851</v>
      </c>
      <c r="J39" t="s">
        <v>852</v>
      </c>
      <c r="K39" t="s">
        <v>853</v>
      </c>
      <c r="L39">
        <v>1348</v>
      </c>
      <c r="N39">
        <v>1009</v>
      </c>
      <c r="O39" t="s">
        <v>64</v>
      </c>
      <c r="P39" t="s">
        <v>64</v>
      </c>
      <c r="Q39">
        <v>1000</v>
      </c>
      <c r="W39">
        <v>0</v>
      </c>
      <c r="X39">
        <v>1174701286</v>
      </c>
      <c r="Y39">
        <v>4.13E-3</v>
      </c>
      <c r="AA39">
        <v>78216.34</v>
      </c>
      <c r="AB39">
        <v>0</v>
      </c>
      <c r="AC39">
        <v>0</v>
      </c>
      <c r="AD39">
        <v>0</v>
      </c>
      <c r="AE39">
        <v>11978</v>
      </c>
      <c r="AF39">
        <v>0</v>
      </c>
      <c r="AG39">
        <v>0</v>
      </c>
      <c r="AH39">
        <v>0</v>
      </c>
      <c r="AI39">
        <v>6.53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4.13E-3</v>
      </c>
      <c r="AU39" t="s">
        <v>3</v>
      </c>
      <c r="AV39">
        <v>0</v>
      </c>
      <c r="AW39">
        <v>2</v>
      </c>
      <c r="AX39">
        <v>39085592</v>
      </c>
      <c r="AY39">
        <v>1</v>
      </c>
      <c r="AZ39">
        <v>0</v>
      </c>
      <c r="BA39">
        <v>40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Y39*Source!I40</f>
        <v>3.1388E-4</v>
      </c>
      <c r="CY39">
        <f t="shared" si="0"/>
        <v>78216.34</v>
      </c>
      <c r="CZ39">
        <f t="shared" si="1"/>
        <v>11978</v>
      </c>
      <c r="DA39">
        <f t="shared" si="2"/>
        <v>6.53</v>
      </c>
      <c r="DB39">
        <v>0</v>
      </c>
    </row>
    <row r="40" spans="1:106" x14ac:dyDescent="0.2">
      <c r="A40">
        <f>ROW(Source!A40)</f>
        <v>40</v>
      </c>
      <c r="B40">
        <v>39083528</v>
      </c>
      <c r="C40">
        <v>39085575</v>
      </c>
      <c r="D40">
        <v>36807324</v>
      </c>
      <c r="E40">
        <v>1</v>
      </c>
      <c r="F40">
        <v>1</v>
      </c>
      <c r="G40">
        <v>1</v>
      </c>
      <c r="H40">
        <v>3</v>
      </c>
      <c r="I40" t="s">
        <v>874</v>
      </c>
      <c r="J40" t="s">
        <v>875</v>
      </c>
      <c r="K40" t="s">
        <v>876</v>
      </c>
      <c r="L40">
        <v>1339</v>
      </c>
      <c r="N40">
        <v>1007</v>
      </c>
      <c r="O40" t="s">
        <v>53</v>
      </c>
      <c r="P40" t="s">
        <v>53</v>
      </c>
      <c r="Q40">
        <v>1</v>
      </c>
      <c r="W40">
        <v>0</v>
      </c>
      <c r="X40">
        <v>-2072708995</v>
      </c>
      <c r="Y40">
        <v>0.105</v>
      </c>
      <c r="AA40">
        <v>2990.74</v>
      </c>
      <c r="AB40">
        <v>0</v>
      </c>
      <c r="AC40">
        <v>0</v>
      </c>
      <c r="AD40">
        <v>0</v>
      </c>
      <c r="AE40">
        <v>458</v>
      </c>
      <c r="AF40">
        <v>0</v>
      </c>
      <c r="AG40">
        <v>0</v>
      </c>
      <c r="AH40">
        <v>0</v>
      </c>
      <c r="AI40">
        <v>6.53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0.105</v>
      </c>
      <c r="AU40" t="s">
        <v>3</v>
      </c>
      <c r="AV40">
        <v>0</v>
      </c>
      <c r="AW40">
        <v>2</v>
      </c>
      <c r="AX40">
        <v>39085593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Y40*Source!I40</f>
        <v>7.9799999999999992E-3</v>
      </c>
      <c r="CY40">
        <f t="shared" si="0"/>
        <v>2990.74</v>
      </c>
      <c r="CZ40">
        <f t="shared" si="1"/>
        <v>458</v>
      </c>
      <c r="DA40">
        <f t="shared" si="2"/>
        <v>6.53</v>
      </c>
      <c r="DB40">
        <v>0</v>
      </c>
    </row>
    <row r="41" spans="1:106" x14ac:dyDescent="0.2">
      <c r="A41">
        <f>ROW(Source!A40)</f>
        <v>40</v>
      </c>
      <c r="B41">
        <v>39083528</v>
      </c>
      <c r="C41">
        <v>39085575</v>
      </c>
      <c r="D41">
        <v>36830501</v>
      </c>
      <c r="E41">
        <v>1</v>
      </c>
      <c r="F41">
        <v>1</v>
      </c>
      <c r="G41">
        <v>1</v>
      </c>
      <c r="H41">
        <v>3</v>
      </c>
      <c r="I41" t="s">
        <v>877</v>
      </c>
      <c r="J41" t="s">
        <v>878</v>
      </c>
      <c r="K41" t="s">
        <v>879</v>
      </c>
      <c r="L41">
        <v>1339</v>
      </c>
      <c r="N41">
        <v>1007</v>
      </c>
      <c r="O41" t="s">
        <v>53</v>
      </c>
      <c r="P41" t="s">
        <v>53</v>
      </c>
      <c r="Q41">
        <v>1</v>
      </c>
      <c r="W41">
        <v>0</v>
      </c>
      <c r="X41">
        <v>2024089152</v>
      </c>
      <c r="Y41">
        <v>0.08</v>
      </c>
      <c r="AA41">
        <v>7183</v>
      </c>
      <c r="AB41">
        <v>0</v>
      </c>
      <c r="AC41">
        <v>0</v>
      </c>
      <c r="AD41">
        <v>0</v>
      </c>
      <c r="AE41">
        <v>1100</v>
      </c>
      <c r="AF41">
        <v>0</v>
      </c>
      <c r="AG41">
        <v>0</v>
      </c>
      <c r="AH41">
        <v>0</v>
      </c>
      <c r="AI41">
        <v>6.53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0.08</v>
      </c>
      <c r="AU41" t="s">
        <v>3</v>
      </c>
      <c r="AV41">
        <v>0</v>
      </c>
      <c r="AW41">
        <v>2</v>
      </c>
      <c r="AX41">
        <v>39085595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Y41*Source!I40</f>
        <v>6.0800000000000003E-3</v>
      </c>
      <c r="CY41">
        <f t="shared" si="0"/>
        <v>7183</v>
      </c>
      <c r="CZ41">
        <f t="shared" si="1"/>
        <v>1100</v>
      </c>
      <c r="DA41">
        <f t="shared" si="2"/>
        <v>6.53</v>
      </c>
      <c r="DB41">
        <v>0</v>
      </c>
    </row>
    <row r="42" spans="1:106" x14ac:dyDescent="0.2">
      <c r="A42">
        <f>ROW(Source!A40)</f>
        <v>40</v>
      </c>
      <c r="B42">
        <v>39083528</v>
      </c>
      <c r="C42">
        <v>39085575</v>
      </c>
      <c r="D42">
        <v>36830609</v>
      </c>
      <c r="E42">
        <v>1</v>
      </c>
      <c r="F42">
        <v>1</v>
      </c>
      <c r="G42">
        <v>1</v>
      </c>
      <c r="H42">
        <v>3</v>
      </c>
      <c r="I42" t="s">
        <v>92</v>
      </c>
      <c r="J42" t="s">
        <v>94</v>
      </c>
      <c r="K42" t="s">
        <v>93</v>
      </c>
      <c r="L42">
        <v>1327</v>
      </c>
      <c r="N42">
        <v>1005</v>
      </c>
      <c r="O42" t="s">
        <v>73</v>
      </c>
      <c r="P42" t="s">
        <v>73</v>
      </c>
      <c r="Q42">
        <v>1</v>
      </c>
      <c r="W42">
        <v>0</v>
      </c>
      <c r="X42">
        <v>1603208030</v>
      </c>
      <c r="Y42">
        <v>52.631579000000002</v>
      </c>
      <c r="AA42">
        <v>6497.55</v>
      </c>
      <c r="AB42">
        <v>0</v>
      </c>
      <c r="AC42">
        <v>0</v>
      </c>
      <c r="AD42">
        <v>0</v>
      </c>
      <c r="AE42">
        <v>995.03</v>
      </c>
      <c r="AF42">
        <v>0</v>
      </c>
      <c r="AG42">
        <v>0</v>
      </c>
      <c r="AH42">
        <v>0</v>
      </c>
      <c r="AI42">
        <v>6.53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52.631579000000002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Y42*Source!I40</f>
        <v>4.0000000040000003</v>
      </c>
      <c r="CY42">
        <f t="shared" si="0"/>
        <v>6497.55</v>
      </c>
      <c r="CZ42">
        <f t="shared" si="1"/>
        <v>995.03</v>
      </c>
      <c r="DA42">
        <f t="shared" si="2"/>
        <v>6.53</v>
      </c>
      <c r="DB42">
        <v>0</v>
      </c>
    </row>
    <row r="43" spans="1:106" x14ac:dyDescent="0.2">
      <c r="A43">
        <f>ROW(Source!A40)</f>
        <v>40</v>
      </c>
      <c r="B43">
        <v>39083528</v>
      </c>
      <c r="C43">
        <v>39085575</v>
      </c>
      <c r="D43">
        <v>36830619</v>
      </c>
      <c r="E43">
        <v>1</v>
      </c>
      <c r="F43">
        <v>1</v>
      </c>
      <c r="G43">
        <v>1</v>
      </c>
      <c r="H43">
        <v>3</v>
      </c>
      <c r="I43" t="s">
        <v>96</v>
      </c>
      <c r="J43" t="s">
        <v>98</v>
      </c>
      <c r="K43" t="s">
        <v>97</v>
      </c>
      <c r="L43">
        <v>1327</v>
      </c>
      <c r="N43">
        <v>1005</v>
      </c>
      <c r="O43" t="s">
        <v>73</v>
      </c>
      <c r="P43" t="s">
        <v>73</v>
      </c>
      <c r="Q43">
        <v>1</v>
      </c>
      <c r="W43">
        <v>0</v>
      </c>
      <c r="X43">
        <v>655187428</v>
      </c>
      <c r="Y43">
        <v>47.368420999999998</v>
      </c>
      <c r="AA43">
        <v>6073.36</v>
      </c>
      <c r="AB43">
        <v>0</v>
      </c>
      <c r="AC43">
        <v>0</v>
      </c>
      <c r="AD43">
        <v>0</v>
      </c>
      <c r="AE43">
        <v>930.07</v>
      </c>
      <c r="AF43">
        <v>0</v>
      </c>
      <c r="AG43">
        <v>0</v>
      </c>
      <c r="AH43">
        <v>0</v>
      </c>
      <c r="AI43">
        <v>6.53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47.368420999999998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3.5999999959999998</v>
      </c>
      <c r="CY43">
        <f t="shared" si="0"/>
        <v>6073.36</v>
      </c>
      <c r="CZ43">
        <f t="shared" si="1"/>
        <v>930.07</v>
      </c>
      <c r="DA43">
        <f t="shared" si="2"/>
        <v>6.53</v>
      </c>
      <c r="DB43">
        <v>0</v>
      </c>
    </row>
    <row r="44" spans="1:106" x14ac:dyDescent="0.2">
      <c r="A44">
        <f>ROW(Source!A40)</f>
        <v>40</v>
      </c>
      <c r="B44">
        <v>39083528</v>
      </c>
      <c r="C44">
        <v>39085575</v>
      </c>
      <c r="D44">
        <v>36838798</v>
      </c>
      <c r="E44">
        <v>1</v>
      </c>
      <c r="F44">
        <v>1</v>
      </c>
      <c r="G44">
        <v>1</v>
      </c>
      <c r="H44">
        <v>3</v>
      </c>
      <c r="I44" t="s">
        <v>880</v>
      </c>
      <c r="J44" t="s">
        <v>881</v>
      </c>
      <c r="K44" t="s">
        <v>882</v>
      </c>
      <c r="L44">
        <v>1296</v>
      </c>
      <c r="N44">
        <v>1002</v>
      </c>
      <c r="O44" t="s">
        <v>147</v>
      </c>
      <c r="P44" t="s">
        <v>147</v>
      </c>
      <c r="Q44">
        <v>1</v>
      </c>
      <c r="W44">
        <v>0</v>
      </c>
      <c r="X44">
        <v>-2122226716</v>
      </c>
      <c r="Y44">
        <v>32.4</v>
      </c>
      <c r="AA44">
        <v>306</v>
      </c>
      <c r="AB44">
        <v>0</v>
      </c>
      <c r="AC44">
        <v>0</v>
      </c>
      <c r="AD44">
        <v>0</v>
      </c>
      <c r="AE44">
        <v>46.86</v>
      </c>
      <c r="AF44">
        <v>0</v>
      </c>
      <c r="AG44">
        <v>0</v>
      </c>
      <c r="AH44">
        <v>0</v>
      </c>
      <c r="AI44">
        <v>6.53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32.4</v>
      </c>
      <c r="AU44" t="s">
        <v>3</v>
      </c>
      <c r="AV44">
        <v>0</v>
      </c>
      <c r="AW44">
        <v>2</v>
      </c>
      <c r="AX44">
        <v>39085597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2.4623999999999997</v>
      </c>
      <c r="CY44">
        <f t="shared" si="0"/>
        <v>306</v>
      </c>
      <c r="CZ44">
        <f t="shared" si="1"/>
        <v>46.86</v>
      </c>
      <c r="DA44">
        <f t="shared" si="2"/>
        <v>6.53</v>
      </c>
      <c r="DB44">
        <v>0</v>
      </c>
    </row>
    <row r="45" spans="1:106" x14ac:dyDescent="0.2">
      <c r="A45">
        <f>ROW(Source!A44)</f>
        <v>44</v>
      </c>
      <c r="B45">
        <v>39083528</v>
      </c>
      <c r="C45">
        <v>39085601</v>
      </c>
      <c r="D45">
        <v>37080781</v>
      </c>
      <c r="E45">
        <v>1</v>
      </c>
      <c r="F45">
        <v>1</v>
      </c>
      <c r="G45">
        <v>1</v>
      </c>
      <c r="H45">
        <v>1</v>
      </c>
      <c r="I45" t="s">
        <v>883</v>
      </c>
      <c r="J45" t="s">
        <v>3</v>
      </c>
      <c r="K45" t="s">
        <v>884</v>
      </c>
      <c r="L45">
        <v>1191</v>
      </c>
      <c r="N45">
        <v>1013</v>
      </c>
      <c r="O45" t="s">
        <v>839</v>
      </c>
      <c r="P45" t="s">
        <v>839</v>
      </c>
      <c r="Q45">
        <v>1</v>
      </c>
      <c r="W45">
        <v>0</v>
      </c>
      <c r="X45">
        <v>912892513</v>
      </c>
      <c r="Y45">
        <v>1.2765</v>
      </c>
      <c r="AA45">
        <v>0</v>
      </c>
      <c r="AB45">
        <v>0</v>
      </c>
      <c r="AC45">
        <v>0</v>
      </c>
      <c r="AD45">
        <v>64.78</v>
      </c>
      <c r="AE45">
        <v>0</v>
      </c>
      <c r="AF45">
        <v>0</v>
      </c>
      <c r="AG45">
        <v>0</v>
      </c>
      <c r="AH45">
        <v>9.92</v>
      </c>
      <c r="AI45">
        <v>1</v>
      </c>
      <c r="AJ45">
        <v>1</v>
      </c>
      <c r="AK45">
        <v>1</v>
      </c>
      <c r="AL45">
        <v>6.53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1.1100000000000001</v>
      </c>
      <c r="AU45" t="s">
        <v>76</v>
      </c>
      <c r="AV45">
        <v>1</v>
      </c>
      <c r="AW45">
        <v>2</v>
      </c>
      <c r="AX45">
        <v>39085609</v>
      </c>
      <c r="AY45">
        <v>1</v>
      </c>
      <c r="AZ45">
        <v>0</v>
      </c>
      <c r="BA45">
        <v>46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2.5529999999999999</v>
      </c>
      <c r="CY45">
        <f>AD45</f>
        <v>64.78</v>
      </c>
      <c r="CZ45">
        <f>AH45</f>
        <v>9.92</v>
      </c>
      <c r="DA45">
        <f>AL45</f>
        <v>6.53</v>
      </c>
      <c r="DB45">
        <v>0</v>
      </c>
    </row>
    <row r="46" spans="1:106" x14ac:dyDescent="0.2">
      <c r="A46">
        <f>ROW(Source!A44)</f>
        <v>44</v>
      </c>
      <c r="B46">
        <v>39083528</v>
      </c>
      <c r="C46">
        <v>39085601</v>
      </c>
      <c r="D46">
        <v>36883858</v>
      </c>
      <c r="E46">
        <v>1</v>
      </c>
      <c r="F46">
        <v>1</v>
      </c>
      <c r="G46">
        <v>1</v>
      </c>
      <c r="H46">
        <v>2</v>
      </c>
      <c r="I46" t="s">
        <v>885</v>
      </c>
      <c r="J46" t="s">
        <v>886</v>
      </c>
      <c r="K46" t="s">
        <v>887</v>
      </c>
      <c r="L46">
        <v>1368</v>
      </c>
      <c r="N46">
        <v>1011</v>
      </c>
      <c r="O46" t="s">
        <v>845</v>
      </c>
      <c r="P46" t="s">
        <v>845</v>
      </c>
      <c r="Q46">
        <v>1</v>
      </c>
      <c r="W46">
        <v>0</v>
      </c>
      <c r="X46">
        <v>-353815937</v>
      </c>
      <c r="Y46">
        <v>0.32500000000000001</v>
      </c>
      <c r="AA46">
        <v>0</v>
      </c>
      <c r="AB46">
        <v>52.89</v>
      </c>
      <c r="AC46">
        <v>0</v>
      </c>
      <c r="AD46">
        <v>0</v>
      </c>
      <c r="AE46">
        <v>0</v>
      </c>
      <c r="AF46">
        <v>8.1</v>
      </c>
      <c r="AG46">
        <v>0</v>
      </c>
      <c r="AH46">
        <v>0</v>
      </c>
      <c r="AI46">
        <v>1</v>
      </c>
      <c r="AJ46">
        <v>6.53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0.26</v>
      </c>
      <c r="AU46" t="s">
        <v>75</v>
      </c>
      <c r="AV46">
        <v>0</v>
      </c>
      <c r="AW46">
        <v>2</v>
      </c>
      <c r="AX46">
        <v>39085610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Y46*Source!I44</f>
        <v>0.65</v>
      </c>
      <c r="CY46">
        <f>AB46</f>
        <v>52.89</v>
      </c>
      <c r="CZ46">
        <f>AF46</f>
        <v>8.1</v>
      </c>
      <c r="DA46">
        <f>AJ46</f>
        <v>6.53</v>
      </c>
      <c r="DB46">
        <v>0</v>
      </c>
    </row>
    <row r="47" spans="1:106" x14ac:dyDescent="0.2">
      <c r="A47">
        <f>ROW(Source!A44)</f>
        <v>44</v>
      </c>
      <c r="B47">
        <v>39083528</v>
      </c>
      <c r="C47">
        <v>39085601</v>
      </c>
      <c r="D47">
        <v>36801814</v>
      </c>
      <c r="E47">
        <v>1</v>
      </c>
      <c r="F47">
        <v>1</v>
      </c>
      <c r="G47">
        <v>1</v>
      </c>
      <c r="H47">
        <v>3</v>
      </c>
      <c r="I47" t="s">
        <v>107</v>
      </c>
      <c r="J47" t="s">
        <v>110</v>
      </c>
      <c r="K47" t="s">
        <v>108</v>
      </c>
      <c r="L47">
        <v>1354</v>
      </c>
      <c r="N47">
        <v>1010</v>
      </c>
      <c r="O47" t="s">
        <v>109</v>
      </c>
      <c r="P47" t="s">
        <v>109</v>
      </c>
      <c r="Q47">
        <v>1</v>
      </c>
      <c r="W47">
        <v>0</v>
      </c>
      <c r="X47">
        <v>735354979</v>
      </c>
      <c r="Y47">
        <v>1</v>
      </c>
      <c r="AA47">
        <v>1777.6</v>
      </c>
      <c r="AB47">
        <v>0</v>
      </c>
      <c r="AC47">
        <v>0</v>
      </c>
      <c r="AD47">
        <v>0</v>
      </c>
      <c r="AE47">
        <v>272.22000000000003</v>
      </c>
      <c r="AF47">
        <v>0</v>
      </c>
      <c r="AG47">
        <v>0</v>
      </c>
      <c r="AH47">
        <v>0</v>
      </c>
      <c r="AI47">
        <v>6.53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3</v>
      </c>
      <c r="AT47">
        <v>1</v>
      </c>
      <c r="AU47" t="s">
        <v>3</v>
      </c>
      <c r="AV47">
        <v>0</v>
      </c>
      <c r="AW47">
        <v>1</v>
      </c>
      <c r="AX47">
        <v>-1</v>
      </c>
      <c r="AY47">
        <v>0</v>
      </c>
      <c r="AZ47">
        <v>0</v>
      </c>
      <c r="BA47" t="s">
        <v>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Y47*Source!I44</f>
        <v>2</v>
      </c>
      <c r="CY47">
        <f>AA47</f>
        <v>1777.6</v>
      </c>
      <c r="CZ47">
        <f>AE47</f>
        <v>272.22000000000003</v>
      </c>
      <c r="DA47">
        <f>AI47</f>
        <v>6.53</v>
      </c>
      <c r="DB47">
        <v>0</v>
      </c>
    </row>
    <row r="48" spans="1:106" x14ac:dyDescent="0.2">
      <c r="A48">
        <f>ROW(Source!A44)</f>
        <v>44</v>
      </c>
      <c r="B48">
        <v>39083528</v>
      </c>
      <c r="C48">
        <v>39085601</v>
      </c>
      <c r="D48">
        <v>36801925</v>
      </c>
      <c r="E48">
        <v>1</v>
      </c>
      <c r="F48">
        <v>1</v>
      </c>
      <c r="G48">
        <v>1</v>
      </c>
      <c r="H48">
        <v>3</v>
      </c>
      <c r="I48" t="s">
        <v>112</v>
      </c>
      <c r="J48" t="s">
        <v>114</v>
      </c>
      <c r="K48" t="s">
        <v>113</v>
      </c>
      <c r="L48">
        <v>1035</v>
      </c>
      <c r="N48">
        <v>1013</v>
      </c>
      <c r="O48" t="s">
        <v>89</v>
      </c>
      <c r="P48" t="s">
        <v>89</v>
      </c>
      <c r="Q48">
        <v>1</v>
      </c>
      <c r="W48">
        <v>0</v>
      </c>
      <c r="X48">
        <v>-35948077</v>
      </c>
      <c r="Y48">
        <v>1</v>
      </c>
      <c r="AA48">
        <v>54.2</v>
      </c>
      <c r="AB48">
        <v>0</v>
      </c>
      <c r="AC48">
        <v>0</v>
      </c>
      <c r="AD48">
        <v>0</v>
      </c>
      <c r="AE48">
        <v>8.3000000000000007</v>
      </c>
      <c r="AF48">
        <v>0</v>
      </c>
      <c r="AG48">
        <v>0</v>
      </c>
      <c r="AH48">
        <v>0</v>
      </c>
      <c r="AI48">
        <v>6.53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Y48*Source!I44</f>
        <v>2</v>
      </c>
      <c r="CY48">
        <f>AA48</f>
        <v>54.2</v>
      </c>
      <c r="CZ48">
        <f>AE48</f>
        <v>8.3000000000000007</v>
      </c>
      <c r="DA48">
        <f>AI48</f>
        <v>6.53</v>
      </c>
      <c r="DB48">
        <v>0</v>
      </c>
    </row>
    <row r="49" spans="1:106" x14ac:dyDescent="0.2">
      <c r="A49">
        <f>ROW(Source!A44)</f>
        <v>44</v>
      </c>
      <c r="B49">
        <v>39083528</v>
      </c>
      <c r="C49">
        <v>39085601</v>
      </c>
      <c r="D49">
        <v>36803256</v>
      </c>
      <c r="E49">
        <v>1</v>
      </c>
      <c r="F49">
        <v>1</v>
      </c>
      <c r="G49">
        <v>1</v>
      </c>
      <c r="H49">
        <v>3</v>
      </c>
      <c r="I49" t="s">
        <v>888</v>
      </c>
      <c r="J49" t="s">
        <v>889</v>
      </c>
      <c r="K49" t="s">
        <v>890</v>
      </c>
      <c r="L49">
        <v>1348</v>
      </c>
      <c r="N49">
        <v>1009</v>
      </c>
      <c r="O49" t="s">
        <v>64</v>
      </c>
      <c r="P49" t="s">
        <v>64</v>
      </c>
      <c r="Q49">
        <v>1000</v>
      </c>
      <c r="W49">
        <v>0</v>
      </c>
      <c r="X49">
        <v>-714836380</v>
      </c>
      <c r="Y49">
        <v>6.9999999999999994E-5</v>
      </c>
      <c r="AA49">
        <v>67357.02</v>
      </c>
      <c r="AB49">
        <v>0</v>
      </c>
      <c r="AC49">
        <v>0</v>
      </c>
      <c r="AD49">
        <v>0</v>
      </c>
      <c r="AE49">
        <v>10315.01</v>
      </c>
      <c r="AF49">
        <v>0</v>
      </c>
      <c r="AG49">
        <v>0</v>
      </c>
      <c r="AH49">
        <v>0</v>
      </c>
      <c r="AI49">
        <v>6.53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6.9999999999999994E-5</v>
      </c>
      <c r="AU49" t="s">
        <v>3</v>
      </c>
      <c r="AV49">
        <v>0</v>
      </c>
      <c r="AW49">
        <v>2</v>
      </c>
      <c r="AX49">
        <v>39085612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Y49*Source!I44</f>
        <v>1.3999999999999999E-4</v>
      </c>
      <c r="CY49">
        <f>AA49</f>
        <v>67357.02</v>
      </c>
      <c r="CZ49">
        <f>AE49</f>
        <v>10315.01</v>
      </c>
      <c r="DA49">
        <f>AI49</f>
        <v>6.53</v>
      </c>
      <c r="DB49">
        <v>0</v>
      </c>
    </row>
    <row r="50" spans="1:106" x14ac:dyDescent="0.2">
      <c r="A50">
        <f>ROW(Source!A44)</f>
        <v>44</v>
      </c>
      <c r="B50">
        <v>39083528</v>
      </c>
      <c r="C50">
        <v>39085601</v>
      </c>
      <c r="D50">
        <v>36804486</v>
      </c>
      <c r="E50">
        <v>1</v>
      </c>
      <c r="F50">
        <v>1</v>
      </c>
      <c r="G50">
        <v>1</v>
      </c>
      <c r="H50">
        <v>3</v>
      </c>
      <c r="I50" t="s">
        <v>891</v>
      </c>
      <c r="J50" t="s">
        <v>892</v>
      </c>
      <c r="K50" t="s">
        <v>893</v>
      </c>
      <c r="L50">
        <v>1355</v>
      </c>
      <c r="N50">
        <v>1010</v>
      </c>
      <c r="O50" t="s">
        <v>370</v>
      </c>
      <c r="P50" t="s">
        <v>370</v>
      </c>
      <c r="Q50">
        <v>100</v>
      </c>
      <c r="W50">
        <v>0</v>
      </c>
      <c r="X50">
        <v>-670451344</v>
      </c>
      <c r="Y50">
        <v>8.0000000000000007E-5</v>
      </c>
      <c r="AA50">
        <v>130.6</v>
      </c>
      <c r="AB50">
        <v>0</v>
      </c>
      <c r="AC50">
        <v>0</v>
      </c>
      <c r="AD50">
        <v>0</v>
      </c>
      <c r="AE50">
        <v>20</v>
      </c>
      <c r="AF50">
        <v>0</v>
      </c>
      <c r="AG50">
        <v>0</v>
      </c>
      <c r="AH50">
        <v>0</v>
      </c>
      <c r="AI50">
        <v>6.53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8.0000000000000007E-5</v>
      </c>
      <c r="AU50" t="s">
        <v>3</v>
      </c>
      <c r="AV50">
        <v>0</v>
      </c>
      <c r="AW50">
        <v>2</v>
      </c>
      <c r="AX50">
        <v>39085613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Y50*Source!I44</f>
        <v>1.6000000000000001E-4</v>
      </c>
      <c r="CY50">
        <f>AA50</f>
        <v>130.6</v>
      </c>
      <c r="CZ50">
        <f>AE50</f>
        <v>20</v>
      </c>
      <c r="DA50">
        <f>AI50</f>
        <v>6.53</v>
      </c>
      <c r="DB50">
        <v>0</v>
      </c>
    </row>
    <row r="51" spans="1:106" x14ac:dyDescent="0.2">
      <c r="A51">
        <f>ROW(Source!A47)</f>
        <v>47</v>
      </c>
      <c r="B51">
        <v>39083528</v>
      </c>
      <c r="C51">
        <v>39085617</v>
      </c>
      <c r="D51">
        <v>37070495</v>
      </c>
      <c r="E51">
        <v>1</v>
      </c>
      <c r="F51">
        <v>1</v>
      </c>
      <c r="G51">
        <v>1</v>
      </c>
      <c r="H51">
        <v>1</v>
      </c>
      <c r="I51" t="s">
        <v>894</v>
      </c>
      <c r="J51" t="s">
        <v>3</v>
      </c>
      <c r="K51" t="s">
        <v>895</v>
      </c>
      <c r="L51">
        <v>1191</v>
      </c>
      <c r="N51">
        <v>1013</v>
      </c>
      <c r="O51" t="s">
        <v>839</v>
      </c>
      <c r="P51" t="s">
        <v>839</v>
      </c>
      <c r="Q51">
        <v>1</v>
      </c>
      <c r="W51">
        <v>0</v>
      </c>
      <c r="X51">
        <v>-784637506</v>
      </c>
      <c r="Y51">
        <v>167.57799999999997</v>
      </c>
      <c r="AA51">
        <v>0</v>
      </c>
      <c r="AB51">
        <v>0</v>
      </c>
      <c r="AC51">
        <v>0</v>
      </c>
      <c r="AD51">
        <v>57.07</v>
      </c>
      <c r="AE51">
        <v>0</v>
      </c>
      <c r="AF51">
        <v>0</v>
      </c>
      <c r="AG51">
        <v>0</v>
      </c>
      <c r="AH51">
        <v>8.74</v>
      </c>
      <c r="AI51">
        <v>1</v>
      </c>
      <c r="AJ51">
        <v>1</v>
      </c>
      <c r="AK51">
        <v>1</v>
      </c>
      <c r="AL51">
        <v>6.53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145.72</v>
      </c>
      <c r="AU51" t="s">
        <v>76</v>
      </c>
      <c r="AV51">
        <v>1</v>
      </c>
      <c r="AW51">
        <v>2</v>
      </c>
      <c r="AX51">
        <v>39085630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Y51*Source!I47</f>
        <v>7.9431971999999984</v>
      </c>
      <c r="CY51">
        <f>AD51</f>
        <v>57.07</v>
      </c>
      <c r="CZ51">
        <f>AH51</f>
        <v>8.74</v>
      </c>
      <c r="DA51">
        <f>AL51</f>
        <v>6.53</v>
      </c>
      <c r="DB51">
        <v>0</v>
      </c>
    </row>
    <row r="52" spans="1:106" x14ac:dyDescent="0.2">
      <c r="A52">
        <f>ROW(Source!A47)</f>
        <v>47</v>
      </c>
      <c r="B52">
        <v>39083528</v>
      </c>
      <c r="C52">
        <v>39085617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840</v>
      </c>
      <c r="J52" t="s">
        <v>3</v>
      </c>
      <c r="K52" t="s">
        <v>841</v>
      </c>
      <c r="L52">
        <v>1191</v>
      </c>
      <c r="N52">
        <v>1013</v>
      </c>
      <c r="O52" t="s">
        <v>839</v>
      </c>
      <c r="P52" t="s">
        <v>839</v>
      </c>
      <c r="Q52">
        <v>1</v>
      </c>
      <c r="W52">
        <v>0</v>
      </c>
      <c r="X52">
        <v>-1417349443</v>
      </c>
      <c r="Y52">
        <v>4.2300000000000004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6.53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4.2300000000000004</v>
      </c>
      <c r="AU52" t="s">
        <v>3</v>
      </c>
      <c r="AV52">
        <v>2</v>
      </c>
      <c r="AW52">
        <v>2</v>
      </c>
      <c r="AX52">
        <v>39085631</v>
      </c>
      <c r="AY52">
        <v>1</v>
      </c>
      <c r="AZ52">
        <v>2048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Y52*Source!I47</f>
        <v>0.20050200000000001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ROW(Source!A47)</f>
        <v>47</v>
      </c>
      <c r="B53">
        <v>39083528</v>
      </c>
      <c r="C53">
        <v>39085617</v>
      </c>
      <c r="D53">
        <v>36882452</v>
      </c>
      <c r="E53">
        <v>1</v>
      </c>
      <c r="F53">
        <v>1</v>
      </c>
      <c r="G53">
        <v>1</v>
      </c>
      <c r="H53">
        <v>2</v>
      </c>
      <c r="I53" t="s">
        <v>842</v>
      </c>
      <c r="J53" t="s">
        <v>843</v>
      </c>
      <c r="K53" t="s">
        <v>844</v>
      </c>
      <c r="L53">
        <v>1368</v>
      </c>
      <c r="N53">
        <v>1011</v>
      </c>
      <c r="O53" t="s">
        <v>845</v>
      </c>
      <c r="P53" t="s">
        <v>845</v>
      </c>
      <c r="Q53">
        <v>1</v>
      </c>
      <c r="W53">
        <v>0</v>
      </c>
      <c r="X53">
        <v>1188625873</v>
      </c>
      <c r="Y53">
        <v>0.82500000000000007</v>
      </c>
      <c r="AA53">
        <v>0</v>
      </c>
      <c r="AB53">
        <v>204.13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6.53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0.66</v>
      </c>
      <c r="AU53" t="s">
        <v>75</v>
      </c>
      <c r="AV53">
        <v>0</v>
      </c>
      <c r="AW53">
        <v>2</v>
      </c>
      <c r="AX53">
        <v>39085632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Y53*Source!I47</f>
        <v>3.9105000000000001E-2</v>
      </c>
      <c r="CY53">
        <f>AB53</f>
        <v>204.13</v>
      </c>
      <c r="CZ53">
        <f>AF53</f>
        <v>31.26</v>
      </c>
      <c r="DA53">
        <f>AJ53</f>
        <v>6.53</v>
      </c>
      <c r="DB53">
        <v>0</v>
      </c>
    </row>
    <row r="54" spans="1:106" x14ac:dyDescent="0.2">
      <c r="A54">
        <f>ROW(Source!A47)</f>
        <v>47</v>
      </c>
      <c r="B54">
        <v>39083528</v>
      </c>
      <c r="C54">
        <v>39085617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848</v>
      </c>
      <c r="J54" t="s">
        <v>849</v>
      </c>
      <c r="K54" t="s">
        <v>850</v>
      </c>
      <c r="L54">
        <v>1368</v>
      </c>
      <c r="N54">
        <v>1011</v>
      </c>
      <c r="O54" t="s">
        <v>845</v>
      </c>
      <c r="P54" t="s">
        <v>845</v>
      </c>
      <c r="Q54">
        <v>1</v>
      </c>
      <c r="W54">
        <v>0</v>
      </c>
      <c r="X54">
        <v>1372534845</v>
      </c>
      <c r="Y54">
        <v>4.4624999999999995</v>
      </c>
      <c r="AA54">
        <v>0</v>
      </c>
      <c r="AB54">
        <v>429.09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6.53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3.57</v>
      </c>
      <c r="AU54" t="s">
        <v>75</v>
      </c>
      <c r="AV54">
        <v>0</v>
      </c>
      <c r="AW54">
        <v>2</v>
      </c>
      <c r="AX54">
        <v>39085633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Y54*Source!I47</f>
        <v>0.21152249999999997</v>
      </c>
      <c r="CY54">
        <f>AB54</f>
        <v>429.09</v>
      </c>
      <c r="CZ54">
        <f>AF54</f>
        <v>65.709999999999994</v>
      </c>
      <c r="DA54">
        <f>AJ54</f>
        <v>6.53</v>
      </c>
      <c r="DB54">
        <v>0</v>
      </c>
    </row>
    <row r="55" spans="1:106" x14ac:dyDescent="0.2">
      <c r="A55">
        <f>ROW(Source!A47)</f>
        <v>47</v>
      </c>
      <c r="B55">
        <v>39083528</v>
      </c>
      <c r="C55">
        <v>39085617</v>
      </c>
      <c r="D55">
        <v>36802057</v>
      </c>
      <c r="E55">
        <v>1</v>
      </c>
      <c r="F55">
        <v>1</v>
      </c>
      <c r="G55">
        <v>1</v>
      </c>
      <c r="H55">
        <v>3</v>
      </c>
      <c r="I55" t="s">
        <v>896</v>
      </c>
      <c r="J55" t="s">
        <v>897</v>
      </c>
      <c r="K55" t="s">
        <v>898</v>
      </c>
      <c r="L55">
        <v>1301</v>
      </c>
      <c r="N55">
        <v>1003</v>
      </c>
      <c r="O55" t="s">
        <v>133</v>
      </c>
      <c r="P55" t="s">
        <v>133</v>
      </c>
      <c r="Q55">
        <v>1</v>
      </c>
      <c r="W55">
        <v>0</v>
      </c>
      <c r="X55">
        <v>751777312</v>
      </c>
      <c r="Y55">
        <v>244</v>
      </c>
      <c r="AA55">
        <v>41.66</v>
      </c>
      <c r="AB55">
        <v>0</v>
      </c>
      <c r="AC55">
        <v>0</v>
      </c>
      <c r="AD55">
        <v>0</v>
      </c>
      <c r="AE55">
        <v>6.38</v>
      </c>
      <c r="AF55">
        <v>0</v>
      </c>
      <c r="AG55">
        <v>0</v>
      </c>
      <c r="AH55">
        <v>0</v>
      </c>
      <c r="AI55">
        <v>6.53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244</v>
      </c>
      <c r="AU55" t="s">
        <v>3</v>
      </c>
      <c r="AV55">
        <v>0</v>
      </c>
      <c r="AW55">
        <v>2</v>
      </c>
      <c r="AX55">
        <v>39085634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Y55*Source!I47</f>
        <v>11.5656</v>
      </c>
      <c r="CY55">
        <f t="shared" ref="CY55:CY62" si="3">AA55</f>
        <v>41.66</v>
      </c>
      <c r="CZ55">
        <f t="shared" ref="CZ55:CZ62" si="4">AE55</f>
        <v>6.38</v>
      </c>
      <c r="DA55">
        <f t="shared" ref="DA55:DA62" si="5">AI55</f>
        <v>6.53</v>
      </c>
      <c r="DB55">
        <v>0</v>
      </c>
    </row>
    <row r="56" spans="1:106" x14ac:dyDescent="0.2">
      <c r="A56">
        <f>ROW(Source!A47)</f>
        <v>47</v>
      </c>
      <c r="B56">
        <v>39083528</v>
      </c>
      <c r="C56">
        <v>39085617</v>
      </c>
      <c r="D56">
        <v>36802058</v>
      </c>
      <c r="E56">
        <v>1</v>
      </c>
      <c r="F56">
        <v>1</v>
      </c>
      <c r="G56">
        <v>1</v>
      </c>
      <c r="H56">
        <v>3</v>
      </c>
      <c r="I56" t="s">
        <v>899</v>
      </c>
      <c r="J56" t="s">
        <v>900</v>
      </c>
      <c r="K56" t="s">
        <v>901</v>
      </c>
      <c r="L56">
        <v>1301</v>
      </c>
      <c r="N56">
        <v>1003</v>
      </c>
      <c r="O56" t="s">
        <v>133</v>
      </c>
      <c r="P56" t="s">
        <v>133</v>
      </c>
      <c r="Q56">
        <v>1</v>
      </c>
      <c r="W56">
        <v>0</v>
      </c>
      <c r="X56">
        <v>1744203244</v>
      </c>
      <c r="Y56">
        <v>56</v>
      </c>
      <c r="AA56">
        <v>51.91</v>
      </c>
      <c r="AB56">
        <v>0</v>
      </c>
      <c r="AC56">
        <v>0</v>
      </c>
      <c r="AD56">
        <v>0</v>
      </c>
      <c r="AE56">
        <v>7.95</v>
      </c>
      <c r="AF56">
        <v>0</v>
      </c>
      <c r="AG56">
        <v>0</v>
      </c>
      <c r="AH56">
        <v>0</v>
      </c>
      <c r="AI56">
        <v>6.53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56</v>
      </c>
      <c r="AU56" t="s">
        <v>3</v>
      </c>
      <c r="AV56">
        <v>0</v>
      </c>
      <c r="AW56">
        <v>2</v>
      </c>
      <c r="AX56">
        <v>39085635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Y56*Source!I47</f>
        <v>2.6543999999999999</v>
      </c>
      <c r="CY56">
        <f t="shared" si="3"/>
        <v>51.91</v>
      </c>
      <c r="CZ56">
        <f t="shared" si="4"/>
        <v>7.95</v>
      </c>
      <c r="DA56">
        <f t="shared" si="5"/>
        <v>6.53</v>
      </c>
      <c r="DB56">
        <v>0</v>
      </c>
    </row>
    <row r="57" spans="1:106" x14ac:dyDescent="0.2">
      <c r="A57">
        <f>ROW(Source!A47)</f>
        <v>47</v>
      </c>
      <c r="B57">
        <v>39083528</v>
      </c>
      <c r="C57">
        <v>39085617</v>
      </c>
      <c r="D57">
        <v>36802146</v>
      </c>
      <c r="E57">
        <v>1</v>
      </c>
      <c r="F57">
        <v>1</v>
      </c>
      <c r="G57">
        <v>1</v>
      </c>
      <c r="H57">
        <v>3</v>
      </c>
      <c r="I57" t="s">
        <v>902</v>
      </c>
      <c r="J57" t="s">
        <v>903</v>
      </c>
      <c r="K57" t="s">
        <v>904</v>
      </c>
      <c r="L57">
        <v>1302</v>
      </c>
      <c r="N57">
        <v>1003</v>
      </c>
      <c r="O57" t="s">
        <v>182</v>
      </c>
      <c r="P57" t="s">
        <v>182</v>
      </c>
      <c r="Q57">
        <v>10</v>
      </c>
      <c r="W57">
        <v>0</v>
      </c>
      <c r="X57">
        <v>-405326455</v>
      </c>
      <c r="Y57">
        <v>15.6</v>
      </c>
      <c r="AA57">
        <v>418.57</v>
      </c>
      <c r="AB57">
        <v>0</v>
      </c>
      <c r="AC57">
        <v>0</v>
      </c>
      <c r="AD57">
        <v>0</v>
      </c>
      <c r="AE57">
        <v>64.099999999999994</v>
      </c>
      <c r="AF57">
        <v>0</v>
      </c>
      <c r="AG57">
        <v>0</v>
      </c>
      <c r="AH57">
        <v>0</v>
      </c>
      <c r="AI57">
        <v>6.53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15.6</v>
      </c>
      <c r="AU57" t="s">
        <v>3</v>
      </c>
      <c r="AV57">
        <v>0</v>
      </c>
      <c r="AW57">
        <v>2</v>
      </c>
      <c r="AX57">
        <v>39085636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Y57*Source!I47</f>
        <v>0.73943999999999999</v>
      </c>
      <c r="CY57">
        <f t="shared" si="3"/>
        <v>418.57</v>
      </c>
      <c r="CZ57">
        <f t="shared" si="4"/>
        <v>64.099999999999994</v>
      </c>
      <c r="DA57">
        <f t="shared" si="5"/>
        <v>6.53</v>
      </c>
      <c r="DB57">
        <v>0</v>
      </c>
    </row>
    <row r="58" spans="1:106" x14ac:dyDescent="0.2">
      <c r="A58">
        <f>ROW(Source!A47)</f>
        <v>47</v>
      </c>
      <c r="B58">
        <v>39083528</v>
      </c>
      <c r="C58">
        <v>39085617</v>
      </c>
      <c r="D58">
        <v>36804571</v>
      </c>
      <c r="E58">
        <v>1</v>
      </c>
      <c r="F58">
        <v>1</v>
      </c>
      <c r="G58">
        <v>1</v>
      </c>
      <c r="H58">
        <v>3</v>
      </c>
      <c r="I58" t="s">
        <v>905</v>
      </c>
      <c r="J58" t="s">
        <v>906</v>
      </c>
      <c r="K58" t="s">
        <v>907</v>
      </c>
      <c r="L58">
        <v>1358</v>
      </c>
      <c r="N58">
        <v>1010</v>
      </c>
      <c r="O58" t="s">
        <v>342</v>
      </c>
      <c r="P58" t="s">
        <v>342</v>
      </c>
      <c r="Q58">
        <v>10</v>
      </c>
      <c r="W58">
        <v>0</v>
      </c>
      <c r="X58">
        <v>-858120743</v>
      </c>
      <c r="Y58">
        <v>38.9</v>
      </c>
      <c r="AA58">
        <v>45.91</v>
      </c>
      <c r="AB58">
        <v>0</v>
      </c>
      <c r="AC58">
        <v>0</v>
      </c>
      <c r="AD58">
        <v>0</v>
      </c>
      <c r="AE58">
        <v>7.03</v>
      </c>
      <c r="AF58">
        <v>0</v>
      </c>
      <c r="AG58">
        <v>0</v>
      </c>
      <c r="AH58">
        <v>0</v>
      </c>
      <c r="AI58">
        <v>6.53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38.9</v>
      </c>
      <c r="AU58" t="s">
        <v>3</v>
      </c>
      <c r="AV58">
        <v>0</v>
      </c>
      <c r="AW58">
        <v>2</v>
      </c>
      <c r="AX58">
        <v>39085637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Y58*Source!I47</f>
        <v>1.8438599999999998</v>
      </c>
      <c r="CY58">
        <f t="shared" si="3"/>
        <v>45.91</v>
      </c>
      <c r="CZ58">
        <f t="shared" si="4"/>
        <v>7.03</v>
      </c>
      <c r="DA58">
        <f t="shared" si="5"/>
        <v>6.53</v>
      </c>
      <c r="DB58">
        <v>0</v>
      </c>
    </row>
    <row r="59" spans="1:106" x14ac:dyDescent="0.2">
      <c r="A59">
        <f>ROW(Source!A47)</f>
        <v>47</v>
      </c>
      <c r="B59">
        <v>39083528</v>
      </c>
      <c r="C59">
        <v>39085617</v>
      </c>
      <c r="D59">
        <v>36831942</v>
      </c>
      <c r="E59">
        <v>1</v>
      </c>
      <c r="F59">
        <v>1</v>
      </c>
      <c r="G59">
        <v>1</v>
      </c>
      <c r="H59">
        <v>3</v>
      </c>
      <c r="I59" t="s">
        <v>123</v>
      </c>
      <c r="J59" t="s">
        <v>125</v>
      </c>
      <c r="K59" t="s">
        <v>124</v>
      </c>
      <c r="L59">
        <v>1327</v>
      </c>
      <c r="N59">
        <v>1005</v>
      </c>
      <c r="O59" t="s">
        <v>73</v>
      </c>
      <c r="P59" t="s">
        <v>73</v>
      </c>
      <c r="Q59">
        <v>1</v>
      </c>
      <c r="W59">
        <v>0</v>
      </c>
      <c r="X59">
        <v>-1730619823</v>
      </c>
      <c r="Y59">
        <v>100</v>
      </c>
      <c r="AA59">
        <v>12904.26</v>
      </c>
      <c r="AB59">
        <v>0</v>
      </c>
      <c r="AC59">
        <v>0</v>
      </c>
      <c r="AD59">
        <v>0</v>
      </c>
      <c r="AE59">
        <v>1976.15</v>
      </c>
      <c r="AF59">
        <v>0</v>
      </c>
      <c r="AG59">
        <v>0</v>
      </c>
      <c r="AH59">
        <v>0</v>
      </c>
      <c r="AI59">
        <v>6.53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3</v>
      </c>
      <c r="AT59">
        <v>100</v>
      </c>
      <c r="AU59" t="s">
        <v>3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Y59*Source!I47</f>
        <v>4.74</v>
      </c>
      <c r="CY59">
        <f t="shared" si="3"/>
        <v>12904.26</v>
      </c>
      <c r="CZ59">
        <f t="shared" si="4"/>
        <v>1976.15</v>
      </c>
      <c r="DA59">
        <f t="shared" si="5"/>
        <v>6.53</v>
      </c>
      <c r="DB59">
        <v>0</v>
      </c>
    </row>
    <row r="60" spans="1:106" x14ac:dyDescent="0.2">
      <c r="A60">
        <f>ROW(Source!A47)</f>
        <v>47</v>
      </c>
      <c r="B60">
        <v>39083528</v>
      </c>
      <c r="C60">
        <v>39085617</v>
      </c>
      <c r="D60">
        <v>36796973</v>
      </c>
      <c r="E60">
        <v>17</v>
      </c>
      <c r="F60">
        <v>1</v>
      </c>
      <c r="G60">
        <v>1</v>
      </c>
      <c r="H60">
        <v>3</v>
      </c>
      <c r="I60" t="s">
        <v>120</v>
      </c>
      <c r="J60" t="s">
        <v>3</v>
      </c>
      <c r="K60" t="s">
        <v>121</v>
      </c>
      <c r="L60">
        <v>1327</v>
      </c>
      <c r="N60">
        <v>1005</v>
      </c>
      <c r="O60" t="s">
        <v>73</v>
      </c>
      <c r="P60" t="s">
        <v>73</v>
      </c>
      <c r="Q60">
        <v>1</v>
      </c>
      <c r="W60">
        <v>0</v>
      </c>
      <c r="X60">
        <v>1219964505</v>
      </c>
      <c r="Y60">
        <v>100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6.53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100</v>
      </c>
      <c r="AU60" t="s">
        <v>3</v>
      </c>
      <c r="AV60">
        <v>0</v>
      </c>
      <c r="AW60">
        <v>2</v>
      </c>
      <c r="AX60">
        <v>39085638</v>
      </c>
      <c r="AY60">
        <v>1</v>
      </c>
      <c r="AZ60">
        <v>0</v>
      </c>
      <c r="BA60">
        <v>59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Y60*Source!I47</f>
        <v>4.74</v>
      </c>
      <c r="CY60">
        <f t="shared" si="3"/>
        <v>0</v>
      </c>
      <c r="CZ60">
        <f t="shared" si="4"/>
        <v>0</v>
      </c>
      <c r="DA60">
        <f t="shared" si="5"/>
        <v>6.53</v>
      </c>
      <c r="DB60">
        <v>0</v>
      </c>
    </row>
    <row r="61" spans="1:106" x14ac:dyDescent="0.2">
      <c r="A61">
        <f>ROW(Source!A47)</f>
        <v>47</v>
      </c>
      <c r="B61">
        <v>39083528</v>
      </c>
      <c r="C61">
        <v>39085617</v>
      </c>
      <c r="D61">
        <v>36832273</v>
      </c>
      <c r="E61">
        <v>1</v>
      </c>
      <c r="F61">
        <v>1</v>
      </c>
      <c r="G61">
        <v>1</v>
      </c>
      <c r="H61">
        <v>3</v>
      </c>
      <c r="I61" t="s">
        <v>908</v>
      </c>
      <c r="J61" t="s">
        <v>909</v>
      </c>
      <c r="K61" t="s">
        <v>910</v>
      </c>
      <c r="L61">
        <v>1355</v>
      </c>
      <c r="N61">
        <v>1010</v>
      </c>
      <c r="O61" t="s">
        <v>370</v>
      </c>
      <c r="P61" t="s">
        <v>370</v>
      </c>
      <c r="Q61">
        <v>100</v>
      </c>
      <c r="W61">
        <v>0</v>
      </c>
      <c r="X61">
        <v>1709713925</v>
      </c>
      <c r="Y61">
        <v>8</v>
      </c>
      <c r="AA61">
        <v>326.5</v>
      </c>
      <c r="AB61">
        <v>0</v>
      </c>
      <c r="AC61">
        <v>0</v>
      </c>
      <c r="AD61">
        <v>0</v>
      </c>
      <c r="AE61">
        <v>50</v>
      </c>
      <c r="AF61">
        <v>0</v>
      </c>
      <c r="AG61">
        <v>0</v>
      </c>
      <c r="AH61">
        <v>0</v>
      </c>
      <c r="AI61">
        <v>6.53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8</v>
      </c>
      <c r="AU61" t="s">
        <v>3</v>
      </c>
      <c r="AV61">
        <v>0</v>
      </c>
      <c r="AW61">
        <v>2</v>
      </c>
      <c r="AX61">
        <v>39085639</v>
      </c>
      <c r="AY61">
        <v>1</v>
      </c>
      <c r="AZ61">
        <v>0</v>
      </c>
      <c r="BA61">
        <v>60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Y61*Source!I47</f>
        <v>0.37919999999999998</v>
      </c>
      <c r="CY61">
        <f t="shared" si="3"/>
        <v>326.5</v>
      </c>
      <c r="CZ61">
        <f t="shared" si="4"/>
        <v>50</v>
      </c>
      <c r="DA61">
        <f t="shared" si="5"/>
        <v>6.53</v>
      </c>
      <c r="DB61">
        <v>0</v>
      </c>
    </row>
    <row r="62" spans="1:106" x14ac:dyDescent="0.2">
      <c r="A62">
        <f>ROW(Source!A47)</f>
        <v>47</v>
      </c>
      <c r="B62">
        <v>39083528</v>
      </c>
      <c r="C62">
        <v>39085617</v>
      </c>
      <c r="D62">
        <v>36838722</v>
      </c>
      <c r="E62">
        <v>1</v>
      </c>
      <c r="F62">
        <v>1</v>
      </c>
      <c r="G62">
        <v>1</v>
      </c>
      <c r="H62">
        <v>3</v>
      </c>
      <c r="I62" t="s">
        <v>911</v>
      </c>
      <c r="J62" t="s">
        <v>912</v>
      </c>
      <c r="K62" t="s">
        <v>913</v>
      </c>
      <c r="L62">
        <v>1354</v>
      </c>
      <c r="N62">
        <v>1010</v>
      </c>
      <c r="O62" t="s">
        <v>109</v>
      </c>
      <c r="P62" t="s">
        <v>109</v>
      </c>
      <c r="Q62">
        <v>1</v>
      </c>
      <c r="W62">
        <v>0</v>
      </c>
      <c r="X62">
        <v>-1018551266</v>
      </c>
      <c r="Y62">
        <v>69</v>
      </c>
      <c r="AA62">
        <v>437.51</v>
      </c>
      <c r="AB62">
        <v>0</v>
      </c>
      <c r="AC62">
        <v>0</v>
      </c>
      <c r="AD62">
        <v>0</v>
      </c>
      <c r="AE62">
        <v>67</v>
      </c>
      <c r="AF62">
        <v>0</v>
      </c>
      <c r="AG62">
        <v>0</v>
      </c>
      <c r="AH62">
        <v>0</v>
      </c>
      <c r="AI62">
        <v>6.53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69</v>
      </c>
      <c r="AU62" t="s">
        <v>3</v>
      </c>
      <c r="AV62">
        <v>0</v>
      </c>
      <c r="AW62">
        <v>2</v>
      </c>
      <c r="AX62">
        <v>39085640</v>
      </c>
      <c r="AY62">
        <v>1</v>
      </c>
      <c r="AZ62">
        <v>0</v>
      </c>
      <c r="BA62">
        <v>61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Y62*Source!I47</f>
        <v>3.2706</v>
      </c>
      <c r="CY62">
        <f t="shared" si="3"/>
        <v>437.51</v>
      </c>
      <c r="CZ62">
        <f t="shared" si="4"/>
        <v>67</v>
      </c>
      <c r="DA62">
        <f t="shared" si="5"/>
        <v>6.53</v>
      </c>
      <c r="DB62">
        <v>0</v>
      </c>
    </row>
    <row r="63" spans="1:106" x14ac:dyDescent="0.2">
      <c r="A63">
        <f>ROW(Source!A50)</f>
        <v>50</v>
      </c>
      <c r="B63">
        <v>39083528</v>
      </c>
      <c r="C63">
        <v>39085643</v>
      </c>
      <c r="D63">
        <v>37065248</v>
      </c>
      <c r="E63">
        <v>1</v>
      </c>
      <c r="F63">
        <v>1</v>
      </c>
      <c r="G63">
        <v>1</v>
      </c>
      <c r="H63">
        <v>1</v>
      </c>
      <c r="I63" t="s">
        <v>846</v>
      </c>
      <c r="J63" t="s">
        <v>3</v>
      </c>
      <c r="K63" t="s">
        <v>847</v>
      </c>
      <c r="L63">
        <v>1191</v>
      </c>
      <c r="N63">
        <v>1013</v>
      </c>
      <c r="O63" t="s">
        <v>839</v>
      </c>
      <c r="P63" t="s">
        <v>839</v>
      </c>
      <c r="Q63">
        <v>1</v>
      </c>
      <c r="W63">
        <v>0</v>
      </c>
      <c r="X63">
        <v>-400197608</v>
      </c>
      <c r="Y63">
        <v>24.368500000000001</v>
      </c>
      <c r="AA63">
        <v>0</v>
      </c>
      <c r="AB63">
        <v>0</v>
      </c>
      <c r="AC63">
        <v>0</v>
      </c>
      <c r="AD63">
        <v>55.7</v>
      </c>
      <c r="AE63">
        <v>0</v>
      </c>
      <c r="AF63">
        <v>0</v>
      </c>
      <c r="AG63">
        <v>0</v>
      </c>
      <c r="AH63">
        <v>8.5299999999999994</v>
      </c>
      <c r="AI63">
        <v>1</v>
      </c>
      <c r="AJ63">
        <v>1</v>
      </c>
      <c r="AK63">
        <v>1</v>
      </c>
      <c r="AL63">
        <v>6.53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21.19</v>
      </c>
      <c r="AU63" t="s">
        <v>76</v>
      </c>
      <c r="AV63">
        <v>1</v>
      </c>
      <c r="AW63">
        <v>2</v>
      </c>
      <c r="AX63">
        <v>39085651</v>
      </c>
      <c r="AY63">
        <v>1</v>
      </c>
      <c r="AZ63">
        <v>0</v>
      </c>
      <c r="BA63">
        <v>62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Y63*Source!I50</f>
        <v>0.64332840000000002</v>
      </c>
      <c r="CY63">
        <f>AD63</f>
        <v>55.7</v>
      </c>
      <c r="CZ63">
        <f>AH63</f>
        <v>8.5299999999999994</v>
      </c>
      <c r="DA63">
        <f>AL63</f>
        <v>6.53</v>
      </c>
      <c r="DB63">
        <v>0</v>
      </c>
    </row>
    <row r="64" spans="1:106" x14ac:dyDescent="0.2">
      <c r="A64">
        <f>ROW(Source!A50)</f>
        <v>50</v>
      </c>
      <c r="B64">
        <v>39083528</v>
      </c>
      <c r="C64">
        <v>39085643</v>
      </c>
      <c r="D64">
        <v>37064876</v>
      </c>
      <c r="E64">
        <v>1</v>
      </c>
      <c r="F64">
        <v>1</v>
      </c>
      <c r="G64">
        <v>1</v>
      </c>
      <c r="H64">
        <v>1</v>
      </c>
      <c r="I64" t="s">
        <v>840</v>
      </c>
      <c r="J64" t="s">
        <v>3</v>
      </c>
      <c r="K64" t="s">
        <v>841</v>
      </c>
      <c r="L64">
        <v>1191</v>
      </c>
      <c r="N64">
        <v>1013</v>
      </c>
      <c r="O64" t="s">
        <v>839</v>
      </c>
      <c r="P64" t="s">
        <v>839</v>
      </c>
      <c r="Q64">
        <v>1</v>
      </c>
      <c r="W64">
        <v>0</v>
      </c>
      <c r="X64">
        <v>-1417349443</v>
      </c>
      <c r="Y64">
        <v>0.19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6.53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0.19</v>
      </c>
      <c r="AU64" t="s">
        <v>3</v>
      </c>
      <c r="AV64">
        <v>2</v>
      </c>
      <c r="AW64">
        <v>2</v>
      </c>
      <c r="AX64">
        <v>39085652</v>
      </c>
      <c r="AY64">
        <v>1</v>
      </c>
      <c r="AZ64">
        <v>2048</v>
      </c>
      <c r="BA64">
        <v>63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Y64*Source!I50</f>
        <v>5.0159999999999996E-3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ROW(Source!A50)</f>
        <v>50</v>
      </c>
      <c r="B65">
        <v>39083528</v>
      </c>
      <c r="C65">
        <v>39085643</v>
      </c>
      <c r="D65">
        <v>36882452</v>
      </c>
      <c r="E65">
        <v>1</v>
      </c>
      <c r="F65">
        <v>1</v>
      </c>
      <c r="G65">
        <v>1</v>
      </c>
      <c r="H65">
        <v>2</v>
      </c>
      <c r="I65" t="s">
        <v>842</v>
      </c>
      <c r="J65" t="s">
        <v>843</v>
      </c>
      <c r="K65" t="s">
        <v>844</v>
      </c>
      <c r="L65">
        <v>1368</v>
      </c>
      <c r="N65">
        <v>1011</v>
      </c>
      <c r="O65" t="s">
        <v>845</v>
      </c>
      <c r="P65" t="s">
        <v>845</v>
      </c>
      <c r="Q65">
        <v>1</v>
      </c>
      <c r="W65">
        <v>0</v>
      </c>
      <c r="X65">
        <v>1188625873</v>
      </c>
      <c r="Y65">
        <v>0.05</v>
      </c>
      <c r="AA65">
        <v>0</v>
      </c>
      <c r="AB65">
        <v>204.13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6.53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0.04</v>
      </c>
      <c r="AU65" t="s">
        <v>75</v>
      </c>
      <c r="AV65">
        <v>0</v>
      </c>
      <c r="AW65">
        <v>2</v>
      </c>
      <c r="AX65">
        <v>39085653</v>
      </c>
      <c r="AY65">
        <v>1</v>
      </c>
      <c r="AZ65">
        <v>0</v>
      </c>
      <c r="BA65">
        <v>64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Y65*Source!I50</f>
        <v>1.32E-3</v>
      </c>
      <c r="CY65">
        <f>AB65</f>
        <v>204.13</v>
      </c>
      <c r="CZ65">
        <f>AF65</f>
        <v>31.26</v>
      </c>
      <c r="DA65">
        <f>AJ65</f>
        <v>6.53</v>
      </c>
      <c r="DB65">
        <v>0</v>
      </c>
    </row>
    <row r="66" spans="1:106" x14ac:dyDescent="0.2">
      <c r="A66">
        <f>ROW(Source!A50)</f>
        <v>50</v>
      </c>
      <c r="B66">
        <v>39083528</v>
      </c>
      <c r="C66">
        <v>39085643</v>
      </c>
      <c r="D66">
        <v>36883554</v>
      </c>
      <c r="E66">
        <v>1</v>
      </c>
      <c r="F66">
        <v>1</v>
      </c>
      <c r="G66">
        <v>1</v>
      </c>
      <c r="H66">
        <v>2</v>
      </c>
      <c r="I66" t="s">
        <v>848</v>
      </c>
      <c r="J66" t="s">
        <v>849</v>
      </c>
      <c r="K66" t="s">
        <v>850</v>
      </c>
      <c r="L66">
        <v>1368</v>
      </c>
      <c r="N66">
        <v>1011</v>
      </c>
      <c r="O66" t="s">
        <v>845</v>
      </c>
      <c r="P66" t="s">
        <v>845</v>
      </c>
      <c r="Q66">
        <v>1</v>
      </c>
      <c r="W66">
        <v>0</v>
      </c>
      <c r="X66">
        <v>1372534845</v>
      </c>
      <c r="Y66">
        <v>0.1875</v>
      </c>
      <c r="AA66">
        <v>0</v>
      </c>
      <c r="AB66">
        <v>429.09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6.53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0.15</v>
      </c>
      <c r="AU66" t="s">
        <v>75</v>
      </c>
      <c r="AV66">
        <v>0</v>
      </c>
      <c r="AW66">
        <v>2</v>
      </c>
      <c r="AX66">
        <v>39085654</v>
      </c>
      <c r="AY66">
        <v>1</v>
      </c>
      <c r="AZ66">
        <v>0</v>
      </c>
      <c r="BA66">
        <v>65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Y66*Source!I50</f>
        <v>4.9499999999999995E-3</v>
      </c>
      <c r="CY66">
        <f>AB66</f>
        <v>429.09</v>
      </c>
      <c r="CZ66">
        <f>AF66</f>
        <v>65.709999999999994</v>
      </c>
      <c r="DA66">
        <f>AJ66</f>
        <v>6.53</v>
      </c>
      <c r="DB66">
        <v>0</v>
      </c>
    </row>
    <row r="67" spans="1:106" x14ac:dyDescent="0.2">
      <c r="A67">
        <f>ROW(Source!A50)</f>
        <v>50</v>
      </c>
      <c r="B67">
        <v>39083528</v>
      </c>
      <c r="C67">
        <v>39085643</v>
      </c>
      <c r="D67">
        <v>36832120</v>
      </c>
      <c r="E67">
        <v>1</v>
      </c>
      <c r="F67">
        <v>1</v>
      </c>
      <c r="G67">
        <v>1</v>
      </c>
      <c r="H67">
        <v>3</v>
      </c>
      <c r="I67" t="s">
        <v>131</v>
      </c>
      <c r="J67" t="s">
        <v>134</v>
      </c>
      <c r="K67" t="s">
        <v>132</v>
      </c>
      <c r="L67">
        <v>1301</v>
      </c>
      <c r="N67">
        <v>1003</v>
      </c>
      <c r="O67" t="s">
        <v>133</v>
      </c>
      <c r="P67" t="s">
        <v>133</v>
      </c>
      <c r="Q67">
        <v>1</v>
      </c>
      <c r="W67">
        <v>0</v>
      </c>
      <c r="X67">
        <v>-451614110</v>
      </c>
      <c r="Y67">
        <v>100</v>
      </c>
      <c r="AA67">
        <v>323.63</v>
      </c>
      <c r="AB67">
        <v>0</v>
      </c>
      <c r="AC67">
        <v>0</v>
      </c>
      <c r="AD67">
        <v>0</v>
      </c>
      <c r="AE67">
        <v>49.56</v>
      </c>
      <c r="AF67">
        <v>0</v>
      </c>
      <c r="AG67">
        <v>0</v>
      </c>
      <c r="AH67">
        <v>0</v>
      </c>
      <c r="AI67">
        <v>6.53</v>
      </c>
      <c r="AJ67">
        <v>1</v>
      </c>
      <c r="AK67">
        <v>1</v>
      </c>
      <c r="AL67">
        <v>1</v>
      </c>
      <c r="AN67">
        <v>0</v>
      </c>
      <c r="AO67">
        <v>0</v>
      </c>
      <c r="AP67">
        <v>0</v>
      </c>
      <c r="AQ67">
        <v>0</v>
      </c>
      <c r="AR67">
        <v>0</v>
      </c>
      <c r="AS67" t="s">
        <v>3</v>
      </c>
      <c r="AT67">
        <v>100</v>
      </c>
      <c r="AU67" t="s">
        <v>3</v>
      </c>
      <c r="AV67">
        <v>0</v>
      </c>
      <c r="AW67">
        <v>1</v>
      </c>
      <c r="AX67">
        <v>-1</v>
      </c>
      <c r="AY67">
        <v>0</v>
      </c>
      <c r="AZ67">
        <v>0</v>
      </c>
      <c r="BA67" t="s">
        <v>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Y67*Source!I50</f>
        <v>2.64</v>
      </c>
      <c r="CY67">
        <f>AA67</f>
        <v>323.63</v>
      </c>
      <c r="CZ67">
        <f>AE67</f>
        <v>49.56</v>
      </c>
      <c r="DA67">
        <f>AI67</f>
        <v>6.53</v>
      </c>
      <c r="DB67">
        <v>0</v>
      </c>
    </row>
    <row r="68" spans="1:106" x14ac:dyDescent="0.2">
      <c r="A68">
        <f>ROW(Source!A50)</f>
        <v>50</v>
      </c>
      <c r="B68">
        <v>39083528</v>
      </c>
      <c r="C68">
        <v>39085643</v>
      </c>
      <c r="D68">
        <v>36832273</v>
      </c>
      <c r="E68">
        <v>1</v>
      </c>
      <c r="F68">
        <v>1</v>
      </c>
      <c r="G68">
        <v>1</v>
      </c>
      <c r="H68">
        <v>3</v>
      </c>
      <c r="I68" t="s">
        <v>908</v>
      </c>
      <c r="J68" t="s">
        <v>909</v>
      </c>
      <c r="K68" t="s">
        <v>910</v>
      </c>
      <c r="L68">
        <v>1355</v>
      </c>
      <c r="N68">
        <v>1010</v>
      </c>
      <c r="O68" t="s">
        <v>370</v>
      </c>
      <c r="P68" t="s">
        <v>370</v>
      </c>
      <c r="Q68">
        <v>100</v>
      </c>
      <c r="W68">
        <v>0</v>
      </c>
      <c r="X68">
        <v>1709713925</v>
      </c>
      <c r="Y68">
        <v>4</v>
      </c>
      <c r="AA68">
        <v>326.5</v>
      </c>
      <c r="AB68">
        <v>0</v>
      </c>
      <c r="AC68">
        <v>0</v>
      </c>
      <c r="AD68">
        <v>0</v>
      </c>
      <c r="AE68">
        <v>50</v>
      </c>
      <c r="AF68">
        <v>0</v>
      </c>
      <c r="AG68">
        <v>0</v>
      </c>
      <c r="AH68">
        <v>0</v>
      </c>
      <c r="AI68">
        <v>6.53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4</v>
      </c>
      <c r="AU68" t="s">
        <v>3</v>
      </c>
      <c r="AV68">
        <v>0</v>
      </c>
      <c r="AW68">
        <v>2</v>
      </c>
      <c r="AX68">
        <v>39085656</v>
      </c>
      <c r="AY68">
        <v>1</v>
      </c>
      <c r="AZ68">
        <v>0</v>
      </c>
      <c r="BA68">
        <v>67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Y68*Source!I50</f>
        <v>0.1056</v>
      </c>
      <c r="CY68">
        <f>AA68</f>
        <v>326.5</v>
      </c>
      <c r="CZ68">
        <f>AE68</f>
        <v>50</v>
      </c>
      <c r="DA68">
        <f>AI68</f>
        <v>6.53</v>
      </c>
      <c r="DB68">
        <v>0</v>
      </c>
    </row>
    <row r="69" spans="1:106" x14ac:dyDescent="0.2">
      <c r="A69">
        <f>ROW(Source!A50)</f>
        <v>50</v>
      </c>
      <c r="B69">
        <v>39083528</v>
      </c>
      <c r="C69">
        <v>39085643</v>
      </c>
      <c r="D69">
        <v>36838722</v>
      </c>
      <c r="E69">
        <v>1</v>
      </c>
      <c r="F69">
        <v>1</v>
      </c>
      <c r="G69">
        <v>1</v>
      </c>
      <c r="H69">
        <v>3</v>
      </c>
      <c r="I69" t="s">
        <v>911</v>
      </c>
      <c r="J69" t="s">
        <v>912</v>
      </c>
      <c r="K69" t="s">
        <v>913</v>
      </c>
      <c r="L69">
        <v>1354</v>
      </c>
      <c r="N69">
        <v>1010</v>
      </c>
      <c r="O69" t="s">
        <v>109</v>
      </c>
      <c r="P69" t="s">
        <v>109</v>
      </c>
      <c r="Q69">
        <v>1</v>
      </c>
      <c r="W69">
        <v>0</v>
      </c>
      <c r="X69">
        <v>-1018551266</v>
      </c>
      <c r="Y69">
        <v>56.6</v>
      </c>
      <c r="AA69">
        <v>437.51</v>
      </c>
      <c r="AB69">
        <v>0</v>
      </c>
      <c r="AC69">
        <v>0</v>
      </c>
      <c r="AD69">
        <v>0</v>
      </c>
      <c r="AE69">
        <v>67</v>
      </c>
      <c r="AF69">
        <v>0</v>
      </c>
      <c r="AG69">
        <v>0</v>
      </c>
      <c r="AH69">
        <v>0</v>
      </c>
      <c r="AI69">
        <v>6.53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56.6</v>
      </c>
      <c r="AU69" t="s">
        <v>3</v>
      </c>
      <c r="AV69">
        <v>0</v>
      </c>
      <c r="AW69">
        <v>2</v>
      </c>
      <c r="AX69">
        <v>39085657</v>
      </c>
      <c r="AY69">
        <v>1</v>
      </c>
      <c r="AZ69">
        <v>0</v>
      </c>
      <c r="BA69">
        <v>68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Y69*Source!I50</f>
        <v>1.49424</v>
      </c>
      <c r="CY69">
        <f>AA69</f>
        <v>437.51</v>
      </c>
      <c r="CZ69">
        <f>AE69</f>
        <v>67</v>
      </c>
      <c r="DA69">
        <f>AI69</f>
        <v>6.53</v>
      </c>
      <c r="DB69">
        <v>0</v>
      </c>
    </row>
    <row r="70" spans="1:106" x14ac:dyDescent="0.2">
      <c r="A70">
        <f>ROW(Source!A52)</f>
        <v>52</v>
      </c>
      <c r="B70">
        <v>39083528</v>
      </c>
      <c r="C70">
        <v>39085659</v>
      </c>
      <c r="D70">
        <v>37071037</v>
      </c>
      <c r="E70">
        <v>1</v>
      </c>
      <c r="F70">
        <v>1</v>
      </c>
      <c r="G70">
        <v>1</v>
      </c>
      <c r="H70">
        <v>1</v>
      </c>
      <c r="I70" t="s">
        <v>914</v>
      </c>
      <c r="J70" t="s">
        <v>3</v>
      </c>
      <c r="K70" t="s">
        <v>915</v>
      </c>
      <c r="L70">
        <v>1191</v>
      </c>
      <c r="N70">
        <v>1013</v>
      </c>
      <c r="O70" t="s">
        <v>839</v>
      </c>
      <c r="P70" t="s">
        <v>839</v>
      </c>
      <c r="Q70">
        <v>1</v>
      </c>
      <c r="W70">
        <v>0</v>
      </c>
      <c r="X70">
        <v>1069510174</v>
      </c>
      <c r="Y70">
        <v>7.5324999999999989</v>
      </c>
      <c r="AA70">
        <v>0</v>
      </c>
      <c r="AB70">
        <v>0</v>
      </c>
      <c r="AC70">
        <v>0</v>
      </c>
      <c r="AD70">
        <v>62.82</v>
      </c>
      <c r="AE70">
        <v>0</v>
      </c>
      <c r="AF70">
        <v>0</v>
      </c>
      <c r="AG70">
        <v>0</v>
      </c>
      <c r="AH70">
        <v>9.6199999999999992</v>
      </c>
      <c r="AI70">
        <v>1</v>
      </c>
      <c r="AJ70">
        <v>1</v>
      </c>
      <c r="AK70">
        <v>1</v>
      </c>
      <c r="AL70">
        <v>6.53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6.55</v>
      </c>
      <c r="AU70" t="s">
        <v>76</v>
      </c>
      <c r="AV70">
        <v>1</v>
      </c>
      <c r="AW70">
        <v>2</v>
      </c>
      <c r="AX70">
        <v>39085667</v>
      </c>
      <c r="AY70">
        <v>1</v>
      </c>
      <c r="AZ70">
        <v>0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Y70*Source!I52</f>
        <v>15.878509999999999</v>
      </c>
      <c r="CY70">
        <f>AD70</f>
        <v>62.82</v>
      </c>
      <c r="CZ70">
        <f>AH70</f>
        <v>9.6199999999999992</v>
      </c>
      <c r="DA70">
        <f>AL70</f>
        <v>6.53</v>
      </c>
      <c r="DB70">
        <v>0</v>
      </c>
    </row>
    <row r="71" spans="1:106" x14ac:dyDescent="0.2">
      <c r="A71">
        <f>ROW(Source!A52)</f>
        <v>52</v>
      </c>
      <c r="B71">
        <v>39083528</v>
      </c>
      <c r="C71">
        <v>39085659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840</v>
      </c>
      <c r="J71" t="s">
        <v>3</v>
      </c>
      <c r="K71" t="s">
        <v>841</v>
      </c>
      <c r="L71">
        <v>1191</v>
      </c>
      <c r="N71">
        <v>1013</v>
      </c>
      <c r="O71" t="s">
        <v>839</v>
      </c>
      <c r="P71" t="s">
        <v>839</v>
      </c>
      <c r="Q71">
        <v>1</v>
      </c>
      <c r="W71">
        <v>0</v>
      </c>
      <c r="X71">
        <v>-1417349443</v>
      </c>
      <c r="Y71">
        <v>0.02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6.53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0.02</v>
      </c>
      <c r="AU71" t="s">
        <v>3</v>
      </c>
      <c r="AV71">
        <v>2</v>
      </c>
      <c r="AW71">
        <v>2</v>
      </c>
      <c r="AX71">
        <v>39085668</v>
      </c>
      <c r="AY71">
        <v>1</v>
      </c>
      <c r="AZ71">
        <v>2048</v>
      </c>
      <c r="BA71">
        <v>70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Y71*Source!I52</f>
        <v>4.2160000000000003E-2</v>
      </c>
      <c r="CY71">
        <f>AD71</f>
        <v>0</v>
      </c>
      <c r="CZ71">
        <f>AH71</f>
        <v>0</v>
      </c>
      <c r="DA71">
        <f>AL71</f>
        <v>1</v>
      </c>
      <c r="DB71">
        <v>0</v>
      </c>
    </row>
    <row r="72" spans="1:106" x14ac:dyDescent="0.2">
      <c r="A72">
        <f>ROW(Source!A52)</f>
        <v>52</v>
      </c>
      <c r="B72">
        <v>39083528</v>
      </c>
      <c r="C72">
        <v>39085659</v>
      </c>
      <c r="D72">
        <v>36882452</v>
      </c>
      <c r="E72">
        <v>1</v>
      </c>
      <c r="F72">
        <v>1</v>
      </c>
      <c r="G72">
        <v>1</v>
      </c>
      <c r="H72">
        <v>2</v>
      </c>
      <c r="I72" t="s">
        <v>842</v>
      </c>
      <c r="J72" t="s">
        <v>843</v>
      </c>
      <c r="K72" t="s">
        <v>844</v>
      </c>
      <c r="L72">
        <v>1368</v>
      </c>
      <c r="N72">
        <v>1011</v>
      </c>
      <c r="O72" t="s">
        <v>845</v>
      </c>
      <c r="P72" t="s">
        <v>845</v>
      </c>
      <c r="Q72">
        <v>1</v>
      </c>
      <c r="W72">
        <v>0</v>
      </c>
      <c r="X72">
        <v>1188625873</v>
      </c>
      <c r="Y72">
        <v>1.2500000000000001E-2</v>
      </c>
      <c r="AA72">
        <v>0</v>
      </c>
      <c r="AB72">
        <v>204.13</v>
      </c>
      <c r="AC72">
        <v>13.5</v>
      </c>
      <c r="AD72">
        <v>0</v>
      </c>
      <c r="AE72">
        <v>0</v>
      </c>
      <c r="AF72">
        <v>31.26</v>
      </c>
      <c r="AG72">
        <v>13.5</v>
      </c>
      <c r="AH72">
        <v>0</v>
      </c>
      <c r="AI72">
        <v>1</v>
      </c>
      <c r="AJ72">
        <v>6.53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0.01</v>
      </c>
      <c r="AU72" t="s">
        <v>75</v>
      </c>
      <c r="AV72">
        <v>0</v>
      </c>
      <c r="AW72">
        <v>2</v>
      </c>
      <c r="AX72">
        <v>39085669</v>
      </c>
      <c r="AY72">
        <v>1</v>
      </c>
      <c r="AZ72">
        <v>0</v>
      </c>
      <c r="BA72">
        <v>71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Y72*Source!I52</f>
        <v>2.6350000000000002E-2</v>
      </c>
      <c r="CY72">
        <f>AB72</f>
        <v>204.13</v>
      </c>
      <c r="CZ72">
        <f>AF72</f>
        <v>31.26</v>
      </c>
      <c r="DA72">
        <f>AJ72</f>
        <v>6.53</v>
      </c>
      <c r="DB72">
        <v>0</v>
      </c>
    </row>
    <row r="73" spans="1:106" x14ac:dyDescent="0.2">
      <c r="A73">
        <f>ROW(Source!A52)</f>
        <v>52</v>
      </c>
      <c r="B73">
        <v>39083528</v>
      </c>
      <c r="C73">
        <v>39085659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848</v>
      </c>
      <c r="J73" t="s">
        <v>849</v>
      </c>
      <c r="K73" t="s">
        <v>850</v>
      </c>
      <c r="L73">
        <v>1368</v>
      </c>
      <c r="N73">
        <v>1011</v>
      </c>
      <c r="O73" t="s">
        <v>845</v>
      </c>
      <c r="P73" t="s">
        <v>845</v>
      </c>
      <c r="Q73">
        <v>1</v>
      </c>
      <c r="W73">
        <v>0</v>
      </c>
      <c r="X73">
        <v>1372534845</v>
      </c>
      <c r="Y73">
        <v>1.2500000000000001E-2</v>
      </c>
      <c r="AA73">
        <v>0</v>
      </c>
      <c r="AB73">
        <v>429.09</v>
      </c>
      <c r="AC73">
        <v>11.6</v>
      </c>
      <c r="AD73">
        <v>0</v>
      </c>
      <c r="AE73">
        <v>0</v>
      </c>
      <c r="AF73">
        <v>65.709999999999994</v>
      </c>
      <c r="AG73">
        <v>11.6</v>
      </c>
      <c r="AH73">
        <v>0</v>
      </c>
      <c r="AI73">
        <v>1</v>
      </c>
      <c r="AJ73">
        <v>6.53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0.01</v>
      </c>
      <c r="AU73" t="s">
        <v>75</v>
      </c>
      <c r="AV73">
        <v>0</v>
      </c>
      <c r="AW73">
        <v>2</v>
      </c>
      <c r="AX73">
        <v>39085670</v>
      </c>
      <c r="AY73">
        <v>1</v>
      </c>
      <c r="AZ73">
        <v>0</v>
      </c>
      <c r="BA73">
        <v>72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Y73*Source!I52</f>
        <v>2.6350000000000002E-2</v>
      </c>
      <c r="CY73">
        <f>AB73</f>
        <v>429.09</v>
      </c>
      <c r="CZ73">
        <f>AF73</f>
        <v>65.709999999999994</v>
      </c>
      <c r="DA73">
        <f>AJ73</f>
        <v>6.53</v>
      </c>
      <c r="DB73">
        <v>0</v>
      </c>
    </row>
    <row r="74" spans="1:106" x14ac:dyDescent="0.2">
      <c r="A74">
        <f>ROW(Source!A52)</f>
        <v>52</v>
      </c>
      <c r="B74">
        <v>39083528</v>
      </c>
      <c r="C74">
        <v>39085659</v>
      </c>
      <c r="D74">
        <v>36805524</v>
      </c>
      <c r="E74">
        <v>1</v>
      </c>
      <c r="F74">
        <v>1</v>
      </c>
      <c r="G74">
        <v>1</v>
      </c>
      <c r="H74">
        <v>3</v>
      </c>
      <c r="I74" t="s">
        <v>916</v>
      </c>
      <c r="J74" t="s">
        <v>917</v>
      </c>
      <c r="K74" t="s">
        <v>918</v>
      </c>
      <c r="L74">
        <v>1346</v>
      </c>
      <c r="N74">
        <v>1009</v>
      </c>
      <c r="O74" t="s">
        <v>173</v>
      </c>
      <c r="P74" t="s">
        <v>173</v>
      </c>
      <c r="Q74">
        <v>1</v>
      </c>
      <c r="W74">
        <v>0</v>
      </c>
      <c r="X74">
        <v>813963326</v>
      </c>
      <c r="Y74">
        <v>0.1</v>
      </c>
      <c r="AA74">
        <v>11.88</v>
      </c>
      <c r="AB74">
        <v>0</v>
      </c>
      <c r="AC74">
        <v>0</v>
      </c>
      <c r="AD74">
        <v>0</v>
      </c>
      <c r="AE74">
        <v>1.82</v>
      </c>
      <c r="AF74">
        <v>0</v>
      </c>
      <c r="AG74">
        <v>0</v>
      </c>
      <c r="AH74">
        <v>0</v>
      </c>
      <c r="AI74">
        <v>6.53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0.1</v>
      </c>
      <c r="AU74" t="s">
        <v>3</v>
      </c>
      <c r="AV74">
        <v>0</v>
      </c>
      <c r="AW74">
        <v>2</v>
      </c>
      <c r="AX74">
        <v>39085671</v>
      </c>
      <c r="AY74">
        <v>1</v>
      </c>
      <c r="AZ74">
        <v>0</v>
      </c>
      <c r="BA74">
        <v>73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Y74*Source!I52</f>
        <v>0.21080000000000002</v>
      </c>
      <c r="CY74">
        <f>AA74</f>
        <v>11.88</v>
      </c>
      <c r="CZ74">
        <f>AE74</f>
        <v>1.82</v>
      </c>
      <c r="DA74">
        <f>AI74</f>
        <v>6.53</v>
      </c>
      <c r="DB74">
        <v>0</v>
      </c>
    </row>
    <row r="75" spans="1:106" x14ac:dyDescent="0.2">
      <c r="A75">
        <f>ROW(Source!A52)</f>
        <v>52</v>
      </c>
      <c r="B75">
        <v>39083528</v>
      </c>
      <c r="C75">
        <v>39085659</v>
      </c>
      <c r="D75">
        <v>36837960</v>
      </c>
      <c r="E75">
        <v>1</v>
      </c>
      <c r="F75">
        <v>1</v>
      </c>
      <c r="G75">
        <v>1</v>
      </c>
      <c r="H75">
        <v>3</v>
      </c>
      <c r="I75" t="s">
        <v>145</v>
      </c>
      <c r="J75" t="s">
        <v>148</v>
      </c>
      <c r="K75" t="s">
        <v>146</v>
      </c>
      <c r="L75">
        <v>1296</v>
      </c>
      <c r="N75">
        <v>1002</v>
      </c>
      <c r="O75" t="s">
        <v>147</v>
      </c>
      <c r="P75" t="s">
        <v>147</v>
      </c>
      <c r="Q75">
        <v>1</v>
      </c>
      <c r="W75">
        <v>0</v>
      </c>
      <c r="X75">
        <v>-963013203</v>
      </c>
      <c r="Y75">
        <v>1.3</v>
      </c>
      <c r="AA75">
        <v>379.78</v>
      </c>
      <c r="AB75">
        <v>0</v>
      </c>
      <c r="AC75">
        <v>0</v>
      </c>
      <c r="AD75">
        <v>0</v>
      </c>
      <c r="AE75">
        <v>58.16</v>
      </c>
      <c r="AF75">
        <v>0</v>
      </c>
      <c r="AG75">
        <v>0</v>
      </c>
      <c r="AH75">
        <v>0</v>
      </c>
      <c r="AI75">
        <v>6.53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1.3</v>
      </c>
      <c r="AU75" t="s">
        <v>3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2.7404000000000002</v>
      </c>
      <c r="CY75">
        <f>AA75</f>
        <v>379.78</v>
      </c>
      <c r="CZ75">
        <f>AE75</f>
        <v>58.16</v>
      </c>
      <c r="DA75">
        <f>AI75</f>
        <v>6.53</v>
      </c>
      <c r="DB75">
        <v>0</v>
      </c>
    </row>
    <row r="76" spans="1:106" x14ac:dyDescent="0.2">
      <c r="A76">
        <f>ROW(Source!A52)</f>
        <v>52</v>
      </c>
      <c r="B76">
        <v>39083528</v>
      </c>
      <c r="C76">
        <v>39085659</v>
      </c>
      <c r="D76">
        <v>36797079</v>
      </c>
      <c r="E76">
        <v>17</v>
      </c>
      <c r="F76">
        <v>1</v>
      </c>
      <c r="G76">
        <v>1</v>
      </c>
      <c r="H76">
        <v>3</v>
      </c>
      <c r="I76" t="s">
        <v>142</v>
      </c>
      <c r="J76" t="s">
        <v>3</v>
      </c>
      <c r="K76" t="s">
        <v>143</v>
      </c>
      <c r="L76">
        <v>1348</v>
      </c>
      <c r="N76">
        <v>1009</v>
      </c>
      <c r="O76" t="s">
        <v>64</v>
      </c>
      <c r="P76" t="s">
        <v>64</v>
      </c>
      <c r="Q76">
        <v>1000</v>
      </c>
      <c r="W76">
        <v>0</v>
      </c>
      <c r="X76">
        <v>-1212923053</v>
      </c>
      <c r="Y76">
        <v>1.2999999999999999E-2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6.53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1.2999999999999999E-2</v>
      </c>
      <c r="AU76" t="s">
        <v>3</v>
      </c>
      <c r="AV76">
        <v>0</v>
      </c>
      <c r="AW76">
        <v>2</v>
      </c>
      <c r="AX76">
        <v>39085672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Y76*Source!I52</f>
        <v>2.7404000000000001E-2</v>
      </c>
      <c r="CY76">
        <f>AA76</f>
        <v>0</v>
      </c>
      <c r="CZ76">
        <f>AE76</f>
        <v>0</v>
      </c>
      <c r="DA76">
        <f>AI76</f>
        <v>6.53</v>
      </c>
      <c r="DB76">
        <v>0</v>
      </c>
    </row>
    <row r="77" spans="1:106" x14ac:dyDescent="0.2">
      <c r="A77">
        <f>ROW(Source!A55)</f>
        <v>55</v>
      </c>
      <c r="B77">
        <v>39083528</v>
      </c>
      <c r="C77">
        <v>39085675</v>
      </c>
      <c r="D77">
        <v>37070090</v>
      </c>
      <c r="E77">
        <v>1</v>
      </c>
      <c r="F77">
        <v>1</v>
      </c>
      <c r="G77">
        <v>1</v>
      </c>
      <c r="H77">
        <v>1</v>
      </c>
      <c r="I77" t="s">
        <v>919</v>
      </c>
      <c r="J77" t="s">
        <v>3</v>
      </c>
      <c r="K77" t="s">
        <v>920</v>
      </c>
      <c r="L77">
        <v>1191</v>
      </c>
      <c r="N77">
        <v>1013</v>
      </c>
      <c r="O77" t="s">
        <v>839</v>
      </c>
      <c r="P77" t="s">
        <v>839</v>
      </c>
      <c r="Q77">
        <v>1</v>
      </c>
      <c r="W77">
        <v>0</v>
      </c>
      <c r="X77">
        <v>-814890593</v>
      </c>
      <c r="Y77">
        <v>383.06</v>
      </c>
      <c r="AA77">
        <v>0</v>
      </c>
      <c r="AB77">
        <v>0</v>
      </c>
      <c r="AC77">
        <v>0</v>
      </c>
      <c r="AD77">
        <v>58.57</v>
      </c>
      <c r="AE77">
        <v>0</v>
      </c>
      <c r="AF77">
        <v>0</v>
      </c>
      <c r="AG77">
        <v>0</v>
      </c>
      <c r="AH77">
        <v>8.9700000000000006</v>
      </c>
      <c r="AI77">
        <v>1</v>
      </c>
      <c r="AJ77">
        <v>1</v>
      </c>
      <c r="AK77">
        <v>1</v>
      </c>
      <c r="AL77">
        <v>6.53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383.06</v>
      </c>
      <c r="AU77" t="s">
        <v>3</v>
      </c>
      <c r="AV77">
        <v>1</v>
      </c>
      <c r="AW77">
        <v>2</v>
      </c>
      <c r="AX77">
        <v>39085681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Y77*Source!I55</f>
        <v>1.53224</v>
      </c>
      <c r="CY77">
        <f>AD77</f>
        <v>58.57</v>
      </c>
      <c r="CZ77">
        <f>AH77</f>
        <v>8.9700000000000006</v>
      </c>
      <c r="DA77">
        <f>AL77</f>
        <v>6.53</v>
      </c>
      <c r="DB77">
        <v>0</v>
      </c>
    </row>
    <row r="78" spans="1:106" x14ac:dyDescent="0.2">
      <c r="A78">
        <f>ROW(Source!A55)</f>
        <v>55</v>
      </c>
      <c r="B78">
        <v>39083528</v>
      </c>
      <c r="C78">
        <v>39085675</v>
      </c>
      <c r="D78">
        <v>37064876</v>
      </c>
      <c r="E78">
        <v>1</v>
      </c>
      <c r="F78">
        <v>1</v>
      </c>
      <c r="G78">
        <v>1</v>
      </c>
      <c r="H78">
        <v>1</v>
      </c>
      <c r="I78" t="s">
        <v>840</v>
      </c>
      <c r="J78" t="s">
        <v>3</v>
      </c>
      <c r="K78" t="s">
        <v>841</v>
      </c>
      <c r="L78">
        <v>1191</v>
      </c>
      <c r="N78">
        <v>1013</v>
      </c>
      <c r="O78" t="s">
        <v>839</v>
      </c>
      <c r="P78" t="s">
        <v>839</v>
      </c>
      <c r="Q78">
        <v>1</v>
      </c>
      <c r="W78">
        <v>0</v>
      </c>
      <c r="X78">
        <v>-1417349443</v>
      </c>
      <c r="Y78">
        <v>1.1599999999999999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6.53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1.1599999999999999</v>
      </c>
      <c r="AU78" t="s">
        <v>3</v>
      </c>
      <c r="AV78">
        <v>2</v>
      </c>
      <c r="AW78">
        <v>2</v>
      </c>
      <c r="AX78">
        <v>39085682</v>
      </c>
      <c r="AY78">
        <v>1</v>
      </c>
      <c r="AZ78">
        <v>0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Y78*Source!I55</f>
        <v>4.64E-3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ROW(Source!A55)</f>
        <v>55</v>
      </c>
      <c r="B79">
        <v>39083528</v>
      </c>
      <c r="C79">
        <v>39085675</v>
      </c>
      <c r="D79">
        <v>36882452</v>
      </c>
      <c r="E79">
        <v>1</v>
      </c>
      <c r="F79">
        <v>1</v>
      </c>
      <c r="G79">
        <v>1</v>
      </c>
      <c r="H79">
        <v>2</v>
      </c>
      <c r="I79" t="s">
        <v>842</v>
      </c>
      <c r="J79" t="s">
        <v>843</v>
      </c>
      <c r="K79" t="s">
        <v>844</v>
      </c>
      <c r="L79">
        <v>1368</v>
      </c>
      <c r="N79">
        <v>1011</v>
      </c>
      <c r="O79" t="s">
        <v>845</v>
      </c>
      <c r="P79" t="s">
        <v>845</v>
      </c>
      <c r="Q79">
        <v>1</v>
      </c>
      <c r="W79">
        <v>0</v>
      </c>
      <c r="X79">
        <v>1188625873</v>
      </c>
      <c r="Y79">
        <v>1.1599999999999999</v>
      </c>
      <c r="AA79">
        <v>0</v>
      </c>
      <c r="AB79">
        <v>204.13</v>
      </c>
      <c r="AC79">
        <v>13.5</v>
      </c>
      <c r="AD79">
        <v>0</v>
      </c>
      <c r="AE79">
        <v>0</v>
      </c>
      <c r="AF79">
        <v>31.26</v>
      </c>
      <c r="AG79">
        <v>13.5</v>
      </c>
      <c r="AH79">
        <v>0</v>
      </c>
      <c r="AI79">
        <v>1</v>
      </c>
      <c r="AJ79">
        <v>6.53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1.1599999999999999</v>
      </c>
      <c r="AU79" t="s">
        <v>3</v>
      </c>
      <c r="AV79">
        <v>0</v>
      </c>
      <c r="AW79">
        <v>2</v>
      </c>
      <c r="AX79">
        <v>39085683</v>
      </c>
      <c r="AY79">
        <v>1</v>
      </c>
      <c r="AZ79">
        <v>0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Y79*Source!I55</f>
        <v>4.64E-3</v>
      </c>
      <c r="CY79">
        <f>AB79</f>
        <v>204.13</v>
      </c>
      <c r="CZ79">
        <f>AF79</f>
        <v>31.26</v>
      </c>
      <c r="DA79">
        <f>AJ79</f>
        <v>6.53</v>
      </c>
      <c r="DB79">
        <v>0</v>
      </c>
    </row>
    <row r="80" spans="1:106" x14ac:dyDescent="0.2">
      <c r="A80">
        <f>ROW(Source!A55)</f>
        <v>55</v>
      </c>
      <c r="B80">
        <v>39083528</v>
      </c>
      <c r="C80">
        <v>39085675</v>
      </c>
      <c r="D80">
        <v>36801792</v>
      </c>
      <c r="E80">
        <v>1</v>
      </c>
      <c r="F80">
        <v>1</v>
      </c>
      <c r="G80">
        <v>1</v>
      </c>
      <c r="H80">
        <v>3</v>
      </c>
      <c r="I80" t="s">
        <v>921</v>
      </c>
      <c r="J80" t="s">
        <v>922</v>
      </c>
      <c r="K80" t="s">
        <v>923</v>
      </c>
      <c r="L80">
        <v>1339</v>
      </c>
      <c r="N80">
        <v>1007</v>
      </c>
      <c r="O80" t="s">
        <v>53</v>
      </c>
      <c r="P80" t="s">
        <v>53</v>
      </c>
      <c r="Q80">
        <v>1</v>
      </c>
      <c r="W80">
        <v>0</v>
      </c>
      <c r="X80">
        <v>-1660354250</v>
      </c>
      <c r="Y80">
        <v>0.35</v>
      </c>
      <c r="AA80">
        <v>15.93</v>
      </c>
      <c r="AB80">
        <v>0</v>
      </c>
      <c r="AC80">
        <v>0</v>
      </c>
      <c r="AD80">
        <v>0</v>
      </c>
      <c r="AE80">
        <v>2.44</v>
      </c>
      <c r="AF80">
        <v>0</v>
      </c>
      <c r="AG80">
        <v>0</v>
      </c>
      <c r="AH80">
        <v>0</v>
      </c>
      <c r="AI80">
        <v>6.53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0.35</v>
      </c>
      <c r="AU80" t="s">
        <v>3</v>
      </c>
      <c r="AV80">
        <v>0</v>
      </c>
      <c r="AW80">
        <v>2</v>
      </c>
      <c r="AX80">
        <v>39085684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Y80*Source!I55</f>
        <v>1.4E-3</v>
      </c>
      <c r="CY80">
        <f>AA80</f>
        <v>15.93</v>
      </c>
      <c r="CZ80">
        <f>AE80</f>
        <v>2.44</v>
      </c>
      <c r="DA80">
        <f>AI80</f>
        <v>6.53</v>
      </c>
      <c r="DB80">
        <v>0</v>
      </c>
    </row>
    <row r="81" spans="1:106" x14ac:dyDescent="0.2">
      <c r="A81">
        <f>ROW(Source!A55)</f>
        <v>55</v>
      </c>
      <c r="B81">
        <v>39083528</v>
      </c>
      <c r="C81">
        <v>39085675</v>
      </c>
      <c r="D81">
        <v>36807381</v>
      </c>
      <c r="E81">
        <v>1</v>
      </c>
      <c r="F81">
        <v>1</v>
      </c>
      <c r="G81">
        <v>1</v>
      </c>
      <c r="H81">
        <v>3</v>
      </c>
      <c r="I81" t="s">
        <v>924</v>
      </c>
      <c r="J81" t="s">
        <v>925</v>
      </c>
      <c r="K81" t="s">
        <v>926</v>
      </c>
      <c r="L81">
        <v>1339</v>
      </c>
      <c r="N81">
        <v>1007</v>
      </c>
      <c r="O81" t="s">
        <v>53</v>
      </c>
      <c r="P81" t="s">
        <v>53</v>
      </c>
      <c r="Q81">
        <v>1</v>
      </c>
      <c r="W81">
        <v>0</v>
      </c>
      <c r="X81">
        <v>-1001479081</v>
      </c>
      <c r="Y81">
        <v>4.4000000000000004</v>
      </c>
      <c r="AA81">
        <v>3381.95</v>
      </c>
      <c r="AB81">
        <v>0</v>
      </c>
      <c r="AC81">
        <v>0</v>
      </c>
      <c r="AD81">
        <v>0</v>
      </c>
      <c r="AE81">
        <v>517.91</v>
      </c>
      <c r="AF81">
        <v>0</v>
      </c>
      <c r="AG81">
        <v>0</v>
      </c>
      <c r="AH81">
        <v>0</v>
      </c>
      <c r="AI81">
        <v>6.53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4.4000000000000004</v>
      </c>
      <c r="AU81" t="s">
        <v>3</v>
      </c>
      <c r="AV81">
        <v>0</v>
      </c>
      <c r="AW81">
        <v>2</v>
      </c>
      <c r="AX81">
        <v>39085686</v>
      </c>
      <c r="AY81">
        <v>1</v>
      </c>
      <c r="AZ81">
        <v>0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Y81*Source!I55</f>
        <v>1.7600000000000001E-2</v>
      </c>
      <c r="CY81">
        <f>AA81</f>
        <v>3381.95</v>
      </c>
      <c r="CZ81">
        <f>AE81</f>
        <v>517.91</v>
      </c>
      <c r="DA81">
        <f>AI81</f>
        <v>6.53</v>
      </c>
      <c r="DB81">
        <v>0</v>
      </c>
    </row>
    <row r="82" spans="1:106" x14ac:dyDescent="0.2">
      <c r="A82">
        <f>ROW(Source!A56)</f>
        <v>56</v>
      </c>
      <c r="B82">
        <v>39083528</v>
      </c>
      <c r="C82">
        <v>39085687</v>
      </c>
      <c r="D82">
        <v>37064878</v>
      </c>
      <c r="E82">
        <v>1</v>
      </c>
      <c r="F82">
        <v>1</v>
      </c>
      <c r="G82">
        <v>1</v>
      </c>
      <c r="H82">
        <v>1</v>
      </c>
      <c r="I82" t="s">
        <v>927</v>
      </c>
      <c r="J82" t="s">
        <v>3</v>
      </c>
      <c r="K82" t="s">
        <v>928</v>
      </c>
      <c r="L82">
        <v>1191</v>
      </c>
      <c r="N82">
        <v>1013</v>
      </c>
      <c r="O82" t="s">
        <v>839</v>
      </c>
      <c r="P82" t="s">
        <v>839</v>
      </c>
      <c r="Q82">
        <v>1</v>
      </c>
      <c r="W82">
        <v>0</v>
      </c>
      <c r="X82">
        <v>-1081351934</v>
      </c>
      <c r="Y82">
        <v>98.715999999999994</v>
      </c>
      <c r="AA82">
        <v>0</v>
      </c>
      <c r="AB82">
        <v>0</v>
      </c>
      <c r="AC82">
        <v>0</v>
      </c>
      <c r="AD82">
        <v>61.38</v>
      </c>
      <c r="AE82">
        <v>0</v>
      </c>
      <c r="AF82">
        <v>0</v>
      </c>
      <c r="AG82">
        <v>0</v>
      </c>
      <c r="AH82">
        <v>9.4</v>
      </c>
      <c r="AI82">
        <v>1</v>
      </c>
      <c r="AJ82">
        <v>1</v>
      </c>
      <c r="AK82">
        <v>1</v>
      </c>
      <c r="AL82">
        <v>6.53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85.84</v>
      </c>
      <c r="AU82" t="s">
        <v>76</v>
      </c>
      <c r="AV82">
        <v>1</v>
      </c>
      <c r="AW82">
        <v>2</v>
      </c>
      <c r="AX82">
        <v>39085696</v>
      </c>
      <c r="AY82">
        <v>1</v>
      </c>
      <c r="AZ82">
        <v>0</v>
      </c>
      <c r="BA82">
        <v>81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Y82*Source!I56</f>
        <v>208.09332799999999</v>
      </c>
      <c r="CY82">
        <f>AD82</f>
        <v>61.38</v>
      </c>
      <c r="CZ82">
        <f>AH82</f>
        <v>9.4</v>
      </c>
      <c r="DA82">
        <f>AL82</f>
        <v>6.53</v>
      </c>
      <c r="DB82">
        <v>0</v>
      </c>
    </row>
    <row r="83" spans="1:106" x14ac:dyDescent="0.2">
      <c r="A83">
        <f>ROW(Source!A56)</f>
        <v>56</v>
      </c>
      <c r="B83">
        <v>39083528</v>
      </c>
      <c r="C83">
        <v>39085687</v>
      </c>
      <c r="D83">
        <v>37064876</v>
      </c>
      <c r="E83">
        <v>1</v>
      </c>
      <c r="F83">
        <v>1</v>
      </c>
      <c r="G83">
        <v>1</v>
      </c>
      <c r="H83">
        <v>1</v>
      </c>
      <c r="I83" t="s">
        <v>840</v>
      </c>
      <c r="J83" t="s">
        <v>3</v>
      </c>
      <c r="K83" t="s">
        <v>841</v>
      </c>
      <c r="L83">
        <v>1191</v>
      </c>
      <c r="N83">
        <v>1013</v>
      </c>
      <c r="O83" t="s">
        <v>839</v>
      </c>
      <c r="P83" t="s">
        <v>839</v>
      </c>
      <c r="Q83">
        <v>1</v>
      </c>
      <c r="W83">
        <v>0</v>
      </c>
      <c r="X83">
        <v>-1417349443</v>
      </c>
      <c r="Y83">
        <v>6.29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6.53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6.29</v>
      </c>
      <c r="AU83" t="s">
        <v>3</v>
      </c>
      <c r="AV83">
        <v>2</v>
      </c>
      <c r="AW83">
        <v>2</v>
      </c>
      <c r="AX83">
        <v>39085697</v>
      </c>
      <c r="AY83">
        <v>1</v>
      </c>
      <c r="AZ83">
        <v>2048</v>
      </c>
      <c r="BA83">
        <v>82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Y83*Source!I56</f>
        <v>13.259320000000001</v>
      </c>
      <c r="CY83">
        <f>AD83</f>
        <v>0</v>
      </c>
      <c r="CZ83">
        <f>AH83</f>
        <v>0</v>
      </c>
      <c r="DA83">
        <f>AL83</f>
        <v>1</v>
      </c>
      <c r="DB83">
        <v>0</v>
      </c>
    </row>
    <row r="84" spans="1:106" x14ac:dyDescent="0.2">
      <c r="A84">
        <f>ROW(Source!A56)</f>
        <v>56</v>
      </c>
      <c r="B84">
        <v>39083528</v>
      </c>
      <c r="C84">
        <v>39085687</v>
      </c>
      <c r="D84">
        <v>36882452</v>
      </c>
      <c r="E84">
        <v>1</v>
      </c>
      <c r="F84">
        <v>1</v>
      </c>
      <c r="G84">
        <v>1</v>
      </c>
      <c r="H84">
        <v>2</v>
      </c>
      <c r="I84" t="s">
        <v>842</v>
      </c>
      <c r="J84" t="s">
        <v>843</v>
      </c>
      <c r="K84" t="s">
        <v>844</v>
      </c>
      <c r="L84">
        <v>1368</v>
      </c>
      <c r="N84">
        <v>1011</v>
      </c>
      <c r="O84" t="s">
        <v>845</v>
      </c>
      <c r="P84" t="s">
        <v>845</v>
      </c>
      <c r="Q84">
        <v>1</v>
      </c>
      <c r="W84">
        <v>0</v>
      </c>
      <c r="X84">
        <v>1188625873</v>
      </c>
      <c r="Y84">
        <v>1.05</v>
      </c>
      <c r="AA84">
        <v>0</v>
      </c>
      <c r="AB84">
        <v>204.13</v>
      </c>
      <c r="AC84">
        <v>13.5</v>
      </c>
      <c r="AD84">
        <v>0</v>
      </c>
      <c r="AE84">
        <v>0</v>
      </c>
      <c r="AF84">
        <v>31.26</v>
      </c>
      <c r="AG84">
        <v>13.5</v>
      </c>
      <c r="AH84">
        <v>0</v>
      </c>
      <c r="AI84">
        <v>1</v>
      </c>
      <c r="AJ84">
        <v>6.53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0.84</v>
      </c>
      <c r="AU84" t="s">
        <v>75</v>
      </c>
      <c r="AV84">
        <v>0</v>
      </c>
      <c r="AW84">
        <v>2</v>
      </c>
      <c r="AX84">
        <v>39085698</v>
      </c>
      <c r="AY84">
        <v>1</v>
      </c>
      <c r="AZ84">
        <v>0</v>
      </c>
      <c r="BA84">
        <v>83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Y84*Source!I56</f>
        <v>2.2134</v>
      </c>
      <c r="CY84">
        <f>AB84</f>
        <v>204.13</v>
      </c>
      <c r="CZ84">
        <f>AF84</f>
        <v>31.26</v>
      </c>
      <c r="DA84">
        <f>AJ84</f>
        <v>6.53</v>
      </c>
      <c r="DB84">
        <v>0</v>
      </c>
    </row>
    <row r="85" spans="1:106" x14ac:dyDescent="0.2">
      <c r="A85">
        <f>ROW(Source!A56)</f>
        <v>56</v>
      </c>
      <c r="B85">
        <v>39083528</v>
      </c>
      <c r="C85">
        <v>39085687</v>
      </c>
      <c r="D85">
        <v>36882608</v>
      </c>
      <c r="E85">
        <v>1</v>
      </c>
      <c r="F85">
        <v>1</v>
      </c>
      <c r="G85">
        <v>1</v>
      </c>
      <c r="H85">
        <v>2</v>
      </c>
      <c r="I85" t="s">
        <v>929</v>
      </c>
      <c r="J85" t="s">
        <v>930</v>
      </c>
      <c r="K85" t="s">
        <v>931</v>
      </c>
      <c r="L85">
        <v>1368</v>
      </c>
      <c r="N85">
        <v>1011</v>
      </c>
      <c r="O85" t="s">
        <v>845</v>
      </c>
      <c r="P85" t="s">
        <v>845</v>
      </c>
      <c r="Q85">
        <v>1</v>
      </c>
      <c r="W85">
        <v>0</v>
      </c>
      <c r="X85">
        <v>1573467769</v>
      </c>
      <c r="Y85">
        <v>6.8125</v>
      </c>
      <c r="AA85">
        <v>0</v>
      </c>
      <c r="AB85">
        <v>92.4</v>
      </c>
      <c r="AC85">
        <v>8.91</v>
      </c>
      <c r="AD85">
        <v>0</v>
      </c>
      <c r="AE85">
        <v>0</v>
      </c>
      <c r="AF85">
        <v>14.15</v>
      </c>
      <c r="AG85">
        <v>8.91</v>
      </c>
      <c r="AH85">
        <v>0</v>
      </c>
      <c r="AI85">
        <v>1</v>
      </c>
      <c r="AJ85">
        <v>6.53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5.45</v>
      </c>
      <c r="AU85" t="s">
        <v>75</v>
      </c>
      <c r="AV85">
        <v>0</v>
      </c>
      <c r="AW85">
        <v>2</v>
      </c>
      <c r="AX85">
        <v>39085699</v>
      </c>
      <c r="AY85">
        <v>1</v>
      </c>
      <c r="AZ85">
        <v>0</v>
      </c>
      <c r="BA85">
        <v>84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Y85*Source!I56</f>
        <v>14.360750000000001</v>
      </c>
      <c r="CY85">
        <f>AB85</f>
        <v>92.4</v>
      </c>
      <c r="CZ85">
        <f>AF85</f>
        <v>14.15</v>
      </c>
      <c r="DA85">
        <f>AJ85</f>
        <v>6.53</v>
      </c>
      <c r="DB85">
        <v>0</v>
      </c>
    </row>
    <row r="86" spans="1:106" x14ac:dyDescent="0.2">
      <c r="A86">
        <f>ROW(Source!A56)</f>
        <v>56</v>
      </c>
      <c r="B86">
        <v>39083528</v>
      </c>
      <c r="C86">
        <v>39085687</v>
      </c>
      <c r="D86">
        <v>36804547</v>
      </c>
      <c r="E86">
        <v>1</v>
      </c>
      <c r="F86">
        <v>1</v>
      </c>
      <c r="G86">
        <v>1</v>
      </c>
      <c r="H86">
        <v>3</v>
      </c>
      <c r="I86" t="s">
        <v>932</v>
      </c>
      <c r="J86" t="s">
        <v>933</v>
      </c>
      <c r="K86" t="s">
        <v>934</v>
      </c>
      <c r="L86">
        <v>1348</v>
      </c>
      <c r="N86">
        <v>1009</v>
      </c>
      <c r="O86" t="s">
        <v>64</v>
      </c>
      <c r="P86" t="s">
        <v>64</v>
      </c>
      <c r="Q86">
        <v>1000</v>
      </c>
      <c r="W86">
        <v>0</v>
      </c>
      <c r="X86">
        <v>2032238625</v>
      </c>
      <c r="Y86">
        <v>1.2E-4</v>
      </c>
      <c r="AA86">
        <v>55341.75</v>
      </c>
      <c r="AB86">
        <v>0</v>
      </c>
      <c r="AC86">
        <v>0</v>
      </c>
      <c r="AD86">
        <v>0</v>
      </c>
      <c r="AE86">
        <v>8475</v>
      </c>
      <c r="AF86">
        <v>0</v>
      </c>
      <c r="AG86">
        <v>0</v>
      </c>
      <c r="AH86">
        <v>0</v>
      </c>
      <c r="AI86">
        <v>6.53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1.2E-4</v>
      </c>
      <c r="AU86" t="s">
        <v>3</v>
      </c>
      <c r="AV86">
        <v>0</v>
      </c>
      <c r="AW86">
        <v>2</v>
      </c>
      <c r="AX86">
        <v>39085700</v>
      </c>
      <c r="AY86">
        <v>1</v>
      </c>
      <c r="AZ86">
        <v>0</v>
      </c>
      <c r="BA86">
        <v>85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Y86*Source!I56</f>
        <v>2.5296000000000004E-4</v>
      </c>
      <c r="CY86">
        <f>AA86</f>
        <v>55341.75</v>
      </c>
      <c r="CZ86">
        <f>AE86</f>
        <v>8475</v>
      </c>
      <c r="DA86">
        <f>AI86</f>
        <v>6.53</v>
      </c>
      <c r="DB86">
        <v>0</v>
      </c>
    </row>
    <row r="87" spans="1:106" x14ac:dyDescent="0.2">
      <c r="A87">
        <f>ROW(Source!A56)</f>
        <v>56</v>
      </c>
      <c r="B87">
        <v>39083528</v>
      </c>
      <c r="C87">
        <v>39085687</v>
      </c>
      <c r="D87">
        <v>36806488</v>
      </c>
      <c r="E87">
        <v>1</v>
      </c>
      <c r="F87">
        <v>1</v>
      </c>
      <c r="G87">
        <v>1</v>
      </c>
      <c r="H87">
        <v>3</v>
      </c>
      <c r="I87" t="s">
        <v>935</v>
      </c>
      <c r="J87" t="s">
        <v>936</v>
      </c>
      <c r="K87" t="s">
        <v>937</v>
      </c>
      <c r="L87">
        <v>1348</v>
      </c>
      <c r="N87">
        <v>1009</v>
      </c>
      <c r="O87" t="s">
        <v>64</v>
      </c>
      <c r="P87" t="s">
        <v>64</v>
      </c>
      <c r="Q87">
        <v>1000</v>
      </c>
      <c r="W87">
        <v>0</v>
      </c>
      <c r="X87">
        <v>-1421715385</v>
      </c>
      <c r="Y87">
        <v>6.0000000000000001E-3</v>
      </c>
      <c r="AA87">
        <v>4766.7700000000004</v>
      </c>
      <c r="AB87">
        <v>0</v>
      </c>
      <c r="AC87">
        <v>0</v>
      </c>
      <c r="AD87">
        <v>0</v>
      </c>
      <c r="AE87">
        <v>729.98</v>
      </c>
      <c r="AF87">
        <v>0</v>
      </c>
      <c r="AG87">
        <v>0</v>
      </c>
      <c r="AH87">
        <v>0</v>
      </c>
      <c r="AI87">
        <v>6.53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6.0000000000000001E-3</v>
      </c>
      <c r="AU87" t="s">
        <v>3</v>
      </c>
      <c r="AV87">
        <v>0</v>
      </c>
      <c r="AW87">
        <v>2</v>
      </c>
      <c r="AX87">
        <v>39085701</v>
      </c>
      <c r="AY87">
        <v>1</v>
      </c>
      <c r="AZ87">
        <v>0</v>
      </c>
      <c r="BA87">
        <v>86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Y87*Source!I56</f>
        <v>1.2648000000000001E-2</v>
      </c>
      <c r="CY87">
        <f>AA87</f>
        <v>4766.7700000000004</v>
      </c>
      <c r="CZ87">
        <f>AE87</f>
        <v>729.98</v>
      </c>
      <c r="DA87">
        <f>AI87</f>
        <v>6.53</v>
      </c>
      <c r="DB87">
        <v>0</v>
      </c>
    </row>
    <row r="88" spans="1:106" x14ac:dyDescent="0.2">
      <c r="A88">
        <f>ROW(Source!A56)</f>
        <v>56</v>
      </c>
      <c r="B88">
        <v>39083528</v>
      </c>
      <c r="C88">
        <v>39085687</v>
      </c>
      <c r="D88">
        <v>36807381</v>
      </c>
      <c r="E88">
        <v>1</v>
      </c>
      <c r="F88">
        <v>1</v>
      </c>
      <c r="G88">
        <v>1</v>
      </c>
      <c r="H88">
        <v>3</v>
      </c>
      <c r="I88" t="s">
        <v>924</v>
      </c>
      <c r="J88" t="s">
        <v>925</v>
      </c>
      <c r="K88" t="s">
        <v>926</v>
      </c>
      <c r="L88">
        <v>1339</v>
      </c>
      <c r="N88">
        <v>1007</v>
      </c>
      <c r="O88" t="s">
        <v>53</v>
      </c>
      <c r="P88" t="s">
        <v>53</v>
      </c>
      <c r="Q88">
        <v>1</v>
      </c>
      <c r="W88">
        <v>0</v>
      </c>
      <c r="X88">
        <v>-1001479081</v>
      </c>
      <c r="Y88">
        <v>1.87</v>
      </c>
      <c r="AA88">
        <v>3381.95</v>
      </c>
      <c r="AB88">
        <v>0</v>
      </c>
      <c r="AC88">
        <v>0</v>
      </c>
      <c r="AD88">
        <v>0</v>
      </c>
      <c r="AE88">
        <v>517.91</v>
      </c>
      <c r="AF88">
        <v>0</v>
      </c>
      <c r="AG88">
        <v>0</v>
      </c>
      <c r="AH88">
        <v>0</v>
      </c>
      <c r="AI88">
        <v>6.53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1.87</v>
      </c>
      <c r="AU88" t="s">
        <v>3</v>
      </c>
      <c r="AV88">
        <v>0</v>
      </c>
      <c r="AW88">
        <v>2</v>
      </c>
      <c r="AX88">
        <v>39085702</v>
      </c>
      <c r="AY88">
        <v>1</v>
      </c>
      <c r="AZ88">
        <v>0</v>
      </c>
      <c r="BA88">
        <v>87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Y88*Source!I56</f>
        <v>3.9419600000000004</v>
      </c>
      <c r="CY88">
        <f>AA88</f>
        <v>3381.95</v>
      </c>
      <c r="CZ88">
        <f>AE88</f>
        <v>517.91</v>
      </c>
      <c r="DA88">
        <f>AI88</f>
        <v>6.53</v>
      </c>
      <c r="DB88">
        <v>0</v>
      </c>
    </row>
    <row r="89" spans="1:106" x14ac:dyDescent="0.2">
      <c r="A89">
        <f>ROW(Source!A56)</f>
        <v>56</v>
      </c>
      <c r="B89">
        <v>39083528</v>
      </c>
      <c r="C89">
        <v>39085687</v>
      </c>
      <c r="D89">
        <v>36824423</v>
      </c>
      <c r="E89">
        <v>1</v>
      </c>
      <c r="F89">
        <v>1</v>
      </c>
      <c r="G89">
        <v>1</v>
      </c>
      <c r="H89">
        <v>3</v>
      </c>
      <c r="I89" t="s">
        <v>938</v>
      </c>
      <c r="J89" t="s">
        <v>939</v>
      </c>
      <c r="K89" t="s">
        <v>940</v>
      </c>
      <c r="L89">
        <v>1327</v>
      </c>
      <c r="N89">
        <v>1005</v>
      </c>
      <c r="O89" t="s">
        <v>73</v>
      </c>
      <c r="P89" t="s">
        <v>73</v>
      </c>
      <c r="Q89">
        <v>1</v>
      </c>
      <c r="W89">
        <v>0</v>
      </c>
      <c r="X89">
        <v>1704710638</v>
      </c>
      <c r="Y89">
        <v>5.54</v>
      </c>
      <c r="AA89">
        <v>184.47</v>
      </c>
      <c r="AB89">
        <v>0</v>
      </c>
      <c r="AC89">
        <v>0</v>
      </c>
      <c r="AD89">
        <v>0</v>
      </c>
      <c r="AE89">
        <v>28.25</v>
      </c>
      <c r="AF89">
        <v>0</v>
      </c>
      <c r="AG89">
        <v>0</v>
      </c>
      <c r="AH89">
        <v>0</v>
      </c>
      <c r="AI89">
        <v>6.53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5.54</v>
      </c>
      <c r="AU89" t="s">
        <v>3</v>
      </c>
      <c r="AV89">
        <v>0</v>
      </c>
      <c r="AW89">
        <v>2</v>
      </c>
      <c r="AX89">
        <v>39085703</v>
      </c>
      <c r="AY89">
        <v>1</v>
      </c>
      <c r="AZ89">
        <v>0</v>
      </c>
      <c r="BA89">
        <v>88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Y89*Source!I56</f>
        <v>11.678320000000001</v>
      </c>
      <c r="CY89">
        <f>AA89</f>
        <v>184.47</v>
      </c>
      <c r="CZ89">
        <f>AE89</f>
        <v>28.25</v>
      </c>
      <c r="DA89">
        <f>AI89</f>
        <v>6.53</v>
      </c>
      <c r="DB89">
        <v>0</v>
      </c>
    </row>
    <row r="90" spans="1:106" x14ac:dyDescent="0.2">
      <c r="A90">
        <f>ROW(Source!A57)</f>
        <v>57</v>
      </c>
      <c r="B90">
        <v>39083528</v>
      </c>
      <c r="C90">
        <v>39085704</v>
      </c>
      <c r="D90">
        <v>37072767</v>
      </c>
      <c r="E90">
        <v>1</v>
      </c>
      <c r="F90">
        <v>1</v>
      </c>
      <c r="G90">
        <v>1</v>
      </c>
      <c r="H90">
        <v>1</v>
      </c>
      <c r="I90" t="s">
        <v>869</v>
      </c>
      <c r="J90" t="s">
        <v>3</v>
      </c>
      <c r="K90" t="s">
        <v>870</v>
      </c>
      <c r="L90">
        <v>1191</v>
      </c>
      <c r="N90">
        <v>1013</v>
      </c>
      <c r="O90" t="s">
        <v>839</v>
      </c>
      <c r="P90" t="s">
        <v>839</v>
      </c>
      <c r="Q90">
        <v>1</v>
      </c>
      <c r="W90">
        <v>0</v>
      </c>
      <c r="X90">
        <v>-1027537862</v>
      </c>
      <c r="Y90">
        <v>191.44049999999999</v>
      </c>
      <c r="AA90">
        <v>0</v>
      </c>
      <c r="AB90">
        <v>0</v>
      </c>
      <c r="AC90">
        <v>0</v>
      </c>
      <c r="AD90">
        <v>59.95</v>
      </c>
      <c r="AE90">
        <v>0</v>
      </c>
      <c r="AF90">
        <v>0</v>
      </c>
      <c r="AG90">
        <v>0</v>
      </c>
      <c r="AH90">
        <v>9.18</v>
      </c>
      <c r="AI90">
        <v>1</v>
      </c>
      <c r="AJ90">
        <v>1</v>
      </c>
      <c r="AK90">
        <v>1</v>
      </c>
      <c r="AL90">
        <v>6.53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166.47</v>
      </c>
      <c r="AU90" t="s">
        <v>76</v>
      </c>
      <c r="AV90">
        <v>1</v>
      </c>
      <c r="AW90">
        <v>2</v>
      </c>
      <c r="AX90">
        <v>39085713</v>
      </c>
      <c r="AY90">
        <v>1</v>
      </c>
      <c r="AZ90">
        <v>0</v>
      </c>
      <c r="BA90">
        <v>89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Y90*Source!I57</f>
        <v>3.7522337999999995</v>
      </c>
      <c r="CY90">
        <f>AD90</f>
        <v>59.95</v>
      </c>
      <c r="CZ90">
        <f>AH90</f>
        <v>9.18</v>
      </c>
      <c r="DA90">
        <f>AL90</f>
        <v>6.53</v>
      </c>
      <c r="DB90">
        <v>0</v>
      </c>
    </row>
    <row r="91" spans="1:106" x14ac:dyDescent="0.2">
      <c r="A91">
        <f>ROW(Source!A57)</f>
        <v>57</v>
      </c>
      <c r="B91">
        <v>39083528</v>
      </c>
      <c r="C91">
        <v>39085704</v>
      </c>
      <c r="D91">
        <v>37064876</v>
      </c>
      <c r="E91">
        <v>1</v>
      </c>
      <c r="F91">
        <v>1</v>
      </c>
      <c r="G91">
        <v>1</v>
      </c>
      <c r="H91">
        <v>1</v>
      </c>
      <c r="I91" t="s">
        <v>840</v>
      </c>
      <c r="J91" t="s">
        <v>3</v>
      </c>
      <c r="K91" t="s">
        <v>841</v>
      </c>
      <c r="L91">
        <v>1191</v>
      </c>
      <c r="N91">
        <v>1013</v>
      </c>
      <c r="O91" t="s">
        <v>839</v>
      </c>
      <c r="P91" t="s">
        <v>839</v>
      </c>
      <c r="Q91">
        <v>1</v>
      </c>
      <c r="W91">
        <v>0</v>
      </c>
      <c r="X91">
        <v>-1417349443</v>
      </c>
      <c r="Y91">
        <v>0.57999999999999996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6.53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0.57999999999999996</v>
      </c>
      <c r="AU91" t="s">
        <v>3</v>
      </c>
      <c r="AV91">
        <v>2</v>
      </c>
      <c r="AW91">
        <v>2</v>
      </c>
      <c r="AX91">
        <v>39085714</v>
      </c>
      <c r="AY91">
        <v>1</v>
      </c>
      <c r="AZ91">
        <v>2048</v>
      </c>
      <c r="BA91">
        <v>90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Y91*Source!I57</f>
        <v>1.1368E-2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ROW(Source!A57)</f>
        <v>57</v>
      </c>
      <c r="B92">
        <v>39083528</v>
      </c>
      <c r="C92">
        <v>39085704</v>
      </c>
      <c r="D92">
        <v>36882452</v>
      </c>
      <c r="E92">
        <v>1</v>
      </c>
      <c r="F92">
        <v>1</v>
      </c>
      <c r="G92">
        <v>1</v>
      </c>
      <c r="H92">
        <v>2</v>
      </c>
      <c r="I92" t="s">
        <v>842</v>
      </c>
      <c r="J92" t="s">
        <v>843</v>
      </c>
      <c r="K92" t="s">
        <v>844</v>
      </c>
      <c r="L92">
        <v>1368</v>
      </c>
      <c r="N92">
        <v>1011</v>
      </c>
      <c r="O92" t="s">
        <v>845</v>
      </c>
      <c r="P92" t="s">
        <v>845</v>
      </c>
      <c r="Q92">
        <v>1</v>
      </c>
      <c r="W92">
        <v>0</v>
      </c>
      <c r="X92">
        <v>1188625873</v>
      </c>
      <c r="Y92">
        <v>0.1</v>
      </c>
      <c r="AA92">
        <v>0</v>
      </c>
      <c r="AB92">
        <v>204.13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6.53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0.08</v>
      </c>
      <c r="AU92" t="s">
        <v>75</v>
      </c>
      <c r="AV92">
        <v>0</v>
      </c>
      <c r="AW92">
        <v>2</v>
      </c>
      <c r="AX92">
        <v>39085715</v>
      </c>
      <c r="AY92">
        <v>1</v>
      </c>
      <c r="AZ92">
        <v>0</v>
      </c>
      <c r="BA92">
        <v>91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Y92*Source!I57</f>
        <v>1.9599999999999999E-3</v>
      </c>
      <c r="CY92">
        <f>AB92</f>
        <v>204.13</v>
      </c>
      <c r="CZ92">
        <f>AF92</f>
        <v>31.26</v>
      </c>
      <c r="DA92">
        <f>AJ92</f>
        <v>6.53</v>
      </c>
      <c r="DB92">
        <v>0</v>
      </c>
    </row>
    <row r="93" spans="1:106" x14ac:dyDescent="0.2">
      <c r="A93">
        <f>ROW(Source!A57)</f>
        <v>57</v>
      </c>
      <c r="B93">
        <v>39083528</v>
      </c>
      <c r="C93">
        <v>39085704</v>
      </c>
      <c r="D93">
        <v>36883554</v>
      </c>
      <c r="E93">
        <v>1</v>
      </c>
      <c r="F93">
        <v>1</v>
      </c>
      <c r="G93">
        <v>1</v>
      </c>
      <c r="H93">
        <v>2</v>
      </c>
      <c r="I93" t="s">
        <v>848</v>
      </c>
      <c r="J93" t="s">
        <v>849</v>
      </c>
      <c r="K93" t="s">
        <v>850</v>
      </c>
      <c r="L93">
        <v>1368</v>
      </c>
      <c r="N93">
        <v>1011</v>
      </c>
      <c r="O93" t="s">
        <v>845</v>
      </c>
      <c r="P93" t="s">
        <v>845</v>
      </c>
      <c r="Q93">
        <v>1</v>
      </c>
      <c r="W93">
        <v>0</v>
      </c>
      <c r="X93">
        <v>1372534845</v>
      </c>
      <c r="Y93">
        <v>0.625</v>
      </c>
      <c r="AA93">
        <v>0</v>
      </c>
      <c r="AB93">
        <v>429.09</v>
      </c>
      <c r="AC93">
        <v>11.6</v>
      </c>
      <c r="AD93">
        <v>0</v>
      </c>
      <c r="AE93">
        <v>0</v>
      </c>
      <c r="AF93">
        <v>65.709999999999994</v>
      </c>
      <c r="AG93">
        <v>11.6</v>
      </c>
      <c r="AH93">
        <v>0</v>
      </c>
      <c r="AI93">
        <v>1</v>
      </c>
      <c r="AJ93">
        <v>6.53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0.5</v>
      </c>
      <c r="AU93" t="s">
        <v>75</v>
      </c>
      <c r="AV93">
        <v>0</v>
      </c>
      <c r="AW93">
        <v>2</v>
      </c>
      <c r="AX93">
        <v>39085716</v>
      </c>
      <c r="AY93">
        <v>1</v>
      </c>
      <c r="AZ93">
        <v>0</v>
      </c>
      <c r="BA93">
        <v>92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Y93*Source!I57</f>
        <v>1.225E-2</v>
      </c>
      <c r="CY93">
        <f>AB93</f>
        <v>429.09</v>
      </c>
      <c r="CZ93">
        <f>AF93</f>
        <v>65.709999999999994</v>
      </c>
      <c r="DA93">
        <f>AJ93</f>
        <v>6.53</v>
      </c>
      <c r="DB93">
        <v>0</v>
      </c>
    </row>
    <row r="94" spans="1:106" x14ac:dyDescent="0.2">
      <c r="A94">
        <f>ROW(Source!A57)</f>
        <v>57</v>
      </c>
      <c r="B94">
        <v>39083528</v>
      </c>
      <c r="C94">
        <v>39085704</v>
      </c>
      <c r="D94">
        <v>36797473</v>
      </c>
      <c r="E94">
        <v>17</v>
      </c>
      <c r="F94">
        <v>1</v>
      </c>
      <c r="G94">
        <v>1</v>
      </c>
      <c r="H94">
        <v>3</v>
      </c>
      <c r="I94" t="s">
        <v>164</v>
      </c>
      <c r="J94" t="s">
        <v>3</v>
      </c>
      <c r="K94" t="s">
        <v>165</v>
      </c>
      <c r="L94">
        <v>1327</v>
      </c>
      <c r="N94">
        <v>1005</v>
      </c>
      <c r="O94" t="s">
        <v>73</v>
      </c>
      <c r="P94" t="s">
        <v>73</v>
      </c>
      <c r="Q94">
        <v>1</v>
      </c>
      <c r="W94">
        <v>0</v>
      </c>
      <c r="X94">
        <v>-112006704</v>
      </c>
      <c r="Y94">
        <v>105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6.53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105</v>
      </c>
      <c r="AU94" t="s">
        <v>3</v>
      </c>
      <c r="AV94">
        <v>0</v>
      </c>
      <c r="AW94">
        <v>2</v>
      </c>
      <c r="AX94">
        <v>39085717</v>
      </c>
      <c r="AY94">
        <v>1</v>
      </c>
      <c r="AZ94">
        <v>0</v>
      </c>
      <c r="BA94">
        <v>93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Y94*Source!I57</f>
        <v>2.0579999999999998</v>
      </c>
      <c r="CY94">
        <f>AA94</f>
        <v>0</v>
      </c>
      <c r="CZ94">
        <f>AE94</f>
        <v>0</v>
      </c>
      <c r="DA94">
        <f>AI94</f>
        <v>6.53</v>
      </c>
      <c r="DB94">
        <v>0</v>
      </c>
    </row>
    <row r="95" spans="1:106" x14ac:dyDescent="0.2">
      <c r="A95">
        <f>ROW(Source!A57)</f>
        <v>57</v>
      </c>
      <c r="B95">
        <v>39083528</v>
      </c>
      <c r="C95">
        <v>39085704</v>
      </c>
      <c r="D95">
        <v>36805524</v>
      </c>
      <c r="E95">
        <v>1</v>
      </c>
      <c r="F95">
        <v>1</v>
      </c>
      <c r="G95">
        <v>1</v>
      </c>
      <c r="H95">
        <v>3</v>
      </c>
      <c r="I95" t="s">
        <v>916</v>
      </c>
      <c r="J95" t="s">
        <v>917</v>
      </c>
      <c r="K95" t="s">
        <v>918</v>
      </c>
      <c r="L95">
        <v>1346</v>
      </c>
      <c r="N95">
        <v>1009</v>
      </c>
      <c r="O95" t="s">
        <v>173</v>
      </c>
      <c r="P95" t="s">
        <v>173</v>
      </c>
      <c r="Q95">
        <v>1</v>
      </c>
      <c r="W95">
        <v>0</v>
      </c>
      <c r="X95">
        <v>813963326</v>
      </c>
      <c r="Y95">
        <v>0.2</v>
      </c>
      <c r="AA95">
        <v>11.88</v>
      </c>
      <c r="AB95">
        <v>0</v>
      </c>
      <c r="AC95">
        <v>0</v>
      </c>
      <c r="AD95">
        <v>0</v>
      </c>
      <c r="AE95">
        <v>1.82</v>
      </c>
      <c r="AF95">
        <v>0</v>
      </c>
      <c r="AG95">
        <v>0</v>
      </c>
      <c r="AH95">
        <v>0</v>
      </c>
      <c r="AI95">
        <v>6.53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0.2</v>
      </c>
      <c r="AU95" t="s">
        <v>3</v>
      </c>
      <c r="AV95">
        <v>0</v>
      </c>
      <c r="AW95">
        <v>2</v>
      </c>
      <c r="AX95">
        <v>39085718</v>
      </c>
      <c r="AY95">
        <v>1</v>
      </c>
      <c r="AZ95">
        <v>0</v>
      </c>
      <c r="BA95">
        <v>94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Y95*Source!I57</f>
        <v>3.9199999999999999E-3</v>
      </c>
      <c r="CY95">
        <f>AA95</f>
        <v>11.88</v>
      </c>
      <c r="CZ95">
        <f>AE95</f>
        <v>1.82</v>
      </c>
      <c r="DA95">
        <f>AI95</f>
        <v>6.53</v>
      </c>
      <c r="DB95">
        <v>0</v>
      </c>
    </row>
    <row r="96" spans="1:106" x14ac:dyDescent="0.2">
      <c r="A96">
        <f>ROW(Source!A57)</f>
        <v>57</v>
      </c>
      <c r="B96">
        <v>39083528</v>
      </c>
      <c r="C96">
        <v>39085704</v>
      </c>
      <c r="D96">
        <v>36832169</v>
      </c>
      <c r="E96">
        <v>1</v>
      </c>
      <c r="F96">
        <v>1</v>
      </c>
      <c r="G96">
        <v>1</v>
      </c>
      <c r="H96">
        <v>3</v>
      </c>
      <c r="I96" t="s">
        <v>167</v>
      </c>
      <c r="J96" t="s">
        <v>169</v>
      </c>
      <c r="K96" t="s">
        <v>168</v>
      </c>
      <c r="L96">
        <v>1327</v>
      </c>
      <c r="N96">
        <v>1005</v>
      </c>
      <c r="O96" t="s">
        <v>73</v>
      </c>
      <c r="P96" t="s">
        <v>73</v>
      </c>
      <c r="Q96">
        <v>1</v>
      </c>
      <c r="W96">
        <v>0</v>
      </c>
      <c r="X96">
        <v>-724546537</v>
      </c>
      <c r="Y96">
        <v>105</v>
      </c>
      <c r="AA96">
        <v>386.31</v>
      </c>
      <c r="AB96">
        <v>0</v>
      </c>
      <c r="AC96">
        <v>0</v>
      </c>
      <c r="AD96">
        <v>0</v>
      </c>
      <c r="AE96">
        <v>59.16</v>
      </c>
      <c r="AF96">
        <v>0</v>
      </c>
      <c r="AG96">
        <v>0</v>
      </c>
      <c r="AH96">
        <v>0</v>
      </c>
      <c r="AI96">
        <v>6.53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105</v>
      </c>
      <c r="AU96" t="s">
        <v>3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Y96*Source!I57</f>
        <v>2.0579999999999998</v>
      </c>
      <c r="CY96">
        <f>AA96</f>
        <v>386.31</v>
      </c>
      <c r="CZ96">
        <f>AE96</f>
        <v>59.16</v>
      </c>
      <c r="DA96">
        <f>AI96</f>
        <v>6.53</v>
      </c>
      <c r="DB96">
        <v>0</v>
      </c>
    </row>
    <row r="97" spans="1:106" x14ac:dyDescent="0.2">
      <c r="A97">
        <f>ROW(Source!A57)</f>
        <v>57</v>
      </c>
      <c r="B97">
        <v>39083528</v>
      </c>
      <c r="C97">
        <v>39085704</v>
      </c>
      <c r="D97">
        <v>36836950</v>
      </c>
      <c r="E97">
        <v>1</v>
      </c>
      <c r="F97">
        <v>1</v>
      </c>
      <c r="G97">
        <v>1</v>
      </c>
      <c r="H97">
        <v>3</v>
      </c>
      <c r="I97" t="s">
        <v>171</v>
      </c>
      <c r="J97" t="s">
        <v>174</v>
      </c>
      <c r="K97" t="s">
        <v>172</v>
      </c>
      <c r="L97">
        <v>1346</v>
      </c>
      <c r="N97">
        <v>1009</v>
      </c>
      <c r="O97" t="s">
        <v>173</v>
      </c>
      <c r="P97" t="s">
        <v>173</v>
      </c>
      <c r="Q97">
        <v>1</v>
      </c>
      <c r="W97">
        <v>0</v>
      </c>
      <c r="X97">
        <v>1104462431</v>
      </c>
      <c r="Y97">
        <v>30</v>
      </c>
      <c r="AA97">
        <v>103.83</v>
      </c>
      <c r="AB97">
        <v>0</v>
      </c>
      <c r="AC97">
        <v>0</v>
      </c>
      <c r="AD97">
        <v>0</v>
      </c>
      <c r="AE97">
        <v>15.9</v>
      </c>
      <c r="AF97">
        <v>0</v>
      </c>
      <c r="AG97">
        <v>0</v>
      </c>
      <c r="AH97">
        <v>0</v>
      </c>
      <c r="AI97">
        <v>6.53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3</v>
      </c>
      <c r="AT97">
        <v>30</v>
      </c>
      <c r="AU97" t="s">
        <v>3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Y97*Source!I57</f>
        <v>0.58799999999999997</v>
      </c>
      <c r="CY97">
        <f>AA97</f>
        <v>103.83</v>
      </c>
      <c r="CZ97">
        <f>AE97</f>
        <v>15.9</v>
      </c>
      <c r="DA97">
        <f>AI97</f>
        <v>6.53</v>
      </c>
      <c r="DB97">
        <v>0</v>
      </c>
    </row>
    <row r="98" spans="1:106" x14ac:dyDescent="0.2">
      <c r="A98">
        <f>ROW(Source!A61)</f>
        <v>61</v>
      </c>
      <c r="B98">
        <v>39083528</v>
      </c>
      <c r="C98">
        <v>39085724</v>
      </c>
      <c r="D98">
        <v>37065248</v>
      </c>
      <c r="E98">
        <v>1</v>
      </c>
      <c r="F98">
        <v>1</v>
      </c>
      <c r="G98">
        <v>1</v>
      </c>
      <c r="H98">
        <v>1</v>
      </c>
      <c r="I98" t="s">
        <v>846</v>
      </c>
      <c r="J98" t="s">
        <v>3</v>
      </c>
      <c r="K98" t="s">
        <v>847</v>
      </c>
      <c r="L98">
        <v>1191</v>
      </c>
      <c r="N98">
        <v>1013</v>
      </c>
      <c r="O98" t="s">
        <v>839</v>
      </c>
      <c r="P98" t="s">
        <v>839</v>
      </c>
      <c r="Q98">
        <v>1</v>
      </c>
      <c r="W98">
        <v>0</v>
      </c>
      <c r="X98">
        <v>-400197608</v>
      </c>
      <c r="Y98">
        <v>7.7049999999999992</v>
      </c>
      <c r="AA98">
        <v>0</v>
      </c>
      <c r="AB98">
        <v>0</v>
      </c>
      <c r="AC98">
        <v>0</v>
      </c>
      <c r="AD98">
        <v>55.7</v>
      </c>
      <c r="AE98">
        <v>0</v>
      </c>
      <c r="AF98">
        <v>0</v>
      </c>
      <c r="AG98">
        <v>0</v>
      </c>
      <c r="AH98">
        <v>8.5299999999999994</v>
      </c>
      <c r="AI98">
        <v>1</v>
      </c>
      <c r="AJ98">
        <v>1</v>
      </c>
      <c r="AK98">
        <v>1</v>
      </c>
      <c r="AL98">
        <v>6.53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6.7</v>
      </c>
      <c r="AU98" t="s">
        <v>76</v>
      </c>
      <c r="AV98">
        <v>1</v>
      </c>
      <c r="AW98">
        <v>2</v>
      </c>
      <c r="AX98">
        <v>39085728</v>
      </c>
      <c r="AY98">
        <v>1</v>
      </c>
      <c r="AZ98">
        <v>0</v>
      </c>
      <c r="BA98">
        <v>97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Y98*Source!I61</f>
        <v>1.6396239999999997</v>
      </c>
      <c r="CY98">
        <f>AD98</f>
        <v>55.7</v>
      </c>
      <c r="CZ98">
        <f>AH98</f>
        <v>8.5299999999999994</v>
      </c>
      <c r="DA98">
        <f>AL98</f>
        <v>6.53</v>
      </c>
      <c r="DB98">
        <v>0</v>
      </c>
    </row>
    <row r="99" spans="1:106" x14ac:dyDescent="0.2">
      <c r="A99">
        <f>ROW(Source!A61)</f>
        <v>61</v>
      </c>
      <c r="B99">
        <v>39083528</v>
      </c>
      <c r="C99">
        <v>39085724</v>
      </c>
      <c r="D99">
        <v>36832249</v>
      </c>
      <c r="E99">
        <v>1</v>
      </c>
      <c r="F99">
        <v>1</v>
      </c>
      <c r="G99">
        <v>1</v>
      </c>
      <c r="H99">
        <v>3</v>
      </c>
      <c r="I99" t="s">
        <v>180</v>
      </c>
      <c r="J99" t="s">
        <v>183</v>
      </c>
      <c r="K99" t="s">
        <v>181</v>
      </c>
      <c r="L99">
        <v>1302</v>
      </c>
      <c r="N99">
        <v>1003</v>
      </c>
      <c r="O99" t="s">
        <v>182</v>
      </c>
      <c r="P99" t="s">
        <v>182</v>
      </c>
      <c r="Q99">
        <v>10</v>
      </c>
      <c r="W99">
        <v>0</v>
      </c>
      <c r="X99">
        <v>189188006</v>
      </c>
      <c r="Y99">
        <v>100</v>
      </c>
      <c r="AA99">
        <v>167.17</v>
      </c>
      <c r="AB99">
        <v>0</v>
      </c>
      <c r="AC99">
        <v>0</v>
      </c>
      <c r="AD99">
        <v>0</v>
      </c>
      <c r="AE99">
        <v>25.6</v>
      </c>
      <c r="AF99">
        <v>0</v>
      </c>
      <c r="AG99">
        <v>0</v>
      </c>
      <c r="AH99">
        <v>0</v>
      </c>
      <c r="AI99">
        <v>6.53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3</v>
      </c>
      <c r="AT99">
        <v>100</v>
      </c>
      <c r="AU99" t="s">
        <v>3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Y99*Source!I61</f>
        <v>21.279999999999998</v>
      </c>
      <c r="CY99">
        <f>AA99</f>
        <v>167.17</v>
      </c>
      <c r="CZ99">
        <f>AE99</f>
        <v>25.6</v>
      </c>
      <c r="DA99">
        <f>AI99</f>
        <v>6.53</v>
      </c>
      <c r="DB99">
        <v>0</v>
      </c>
    </row>
    <row r="100" spans="1:106" x14ac:dyDescent="0.2">
      <c r="A100">
        <f>ROW(Source!A61)</f>
        <v>61</v>
      </c>
      <c r="B100">
        <v>39083528</v>
      </c>
      <c r="C100">
        <v>39085724</v>
      </c>
      <c r="D100">
        <v>36836997</v>
      </c>
      <c r="E100">
        <v>1</v>
      </c>
      <c r="F100">
        <v>1</v>
      </c>
      <c r="G100">
        <v>1</v>
      </c>
      <c r="H100">
        <v>3</v>
      </c>
      <c r="I100" t="s">
        <v>941</v>
      </c>
      <c r="J100" t="s">
        <v>942</v>
      </c>
      <c r="K100" t="s">
        <v>943</v>
      </c>
      <c r="L100">
        <v>1346</v>
      </c>
      <c r="N100">
        <v>1009</v>
      </c>
      <c r="O100" t="s">
        <v>173</v>
      </c>
      <c r="P100" t="s">
        <v>173</v>
      </c>
      <c r="Q100">
        <v>1</v>
      </c>
      <c r="W100">
        <v>0</v>
      </c>
      <c r="X100">
        <v>-1230081286</v>
      </c>
      <c r="Y100">
        <v>0.8</v>
      </c>
      <c r="AA100">
        <v>293.85000000000002</v>
      </c>
      <c r="AB100">
        <v>0</v>
      </c>
      <c r="AC100">
        <v>0</v>
      </c>
      <c r="AD100">
        <v>0</v>
      </c>
      <c r="AE100">
        <v>45</v>
      </c>
      <c r="AF100">
        <v>0</v>
      </c>
      <c r="AG100">
        <v>0</v>
      </c>
      <c r="AH100">
        <v>0</v>
      </c>
      <c r="AI100">
        <v>6.53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0.8</v>
      </c>
      <c r="AU100" t="s">
        <v>3</v>
      </c>
      <c r="AV100">
        <v>0</v>
      </c>
      <c r="AW100">
        <v>2</v>
      </c>
      <c r="AX100">
        <v>39085730</v>
      </c>
      <c r="AY100">
        <v>1</v>
      </c>
      <c r="AZ100">
        <v>0</v>
      </c>
      <c r="BA100">
        <v>99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Y100*Source!I61</f>
        <v>0.17024</v>
      </c>
      <c r="CY100">
        <f>AA100</f>
        <v>293.85000000000002</v>
      </c>
      <c r="CZ100">
        <f>AE100</f>
        <v>45</v>
      </c>
      <c r="DA100">
        <f>AI100</f>
        <v>6.53</v>
      </c>
      <c r="DB100">
        <v>0</v>
      </c>
    </row>
    <row r="101" spans="1:106" x14ac:dyDescent="0.2">
      <c r="A101">
        <f>ROW(Source!A63)</f>
        <v>63</v>
      </c>
      <c r="B101">
        <v>39083528</v>
      </c>
      <c r="C101">
        <v>39085732</v>
      </c>
      <c r="D101">
        <v>37072767</v>
      </c>
      <c r="E101">
        <v>1</v>
      </c>
      <c r="F101">
        <v>1</v>
      </c>
      <c r="G101">
        <v>1</v>
      </c>
      <c r="H101">
        <v>1</v>
      </c>
      <c r="I101" t="s">
        <v>869</v>
      </c>
      <c r="J101" t="s">
        <v>3</v>
      </c>
      <c r="K101" t="s">
        <v>870</v>
      </c>
      <c r="L101">
        <v>1191</v>
      </c>
      <c r="N101">
        <v>1013</v>
      </c>
      <c r="O101" t="s">
        <v>839</v>
      </c>
      <c r="P101" t="s">
        <v>839</v>
      </c>
      <c r="Q101">
        <v>1</v>
      </c>
      <c r="W101">
        <v>0</v>
      </c>
      <c r="X101">
        <v>-1027537862</v>
      </c>
      <c r="Y101">
        <v>262.2</v>
      </c>
      <c r="AA101">
        <v>0</v>
      </c>
      <c r="AB101">
        <v>0</v>
      </c>
      <c r="AC101">
        <v>0</v>
      </c>
      <c r="AD101">
        <v>59.95</v>
      </c>
      <c r="AE101">
        <v>0</v>
      </c>
      <c r="AF101">
        <v>0</v>
      </c>
      <c r="AG101">
        <v>0</v>
      </c>
      <c r="AH101">
        <v>9.18</v>
      </c>
      <c r="AI101">
        <v>1</v>
      </c>
      <c r="AJ101">
        <v>1</v>
      </c>
      <c r="AK101">
        <v>1</v>
      </c>
      <c r="AL101">
        <v>6.53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228</v>
      </c>
      <c r="AU101" t="s">
        <v>76</v>
      </c>
      <c r="AV101">
        <v>1</v>
      </c>
      <c r="AW101">
        <v>2</v>
      </c>
      <c r="AX101">
        <v>39085743</v>
      </c>
      <c r="AY101">
        <v>1</v>
      </c>
      <c r="AZ101">
        <v>0</v>
      </c>
      <c r="BA101">
        <v>100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Y101*Source!I63</f>
        <v>552.71759999999995</v>
      </c>
      <c r="CY101">
        <f>AD101</f>
        <v>59.95</v>
      </c>
      <c r="CZ101">
        <f>AH101</f>
        <v>9.18</v>
      </c>
      <c r="DA101">
        <f>AL101</f>
        <v>6.53</v>
      </c>
      <c r="DB101">
        <v>0</v>
      </c>
    </row>
    <row r="102" spans="1:106" x14ac:dyDescent="0.2">
      <c r="A102">
        <f>ROW(Source!A63)</f>
        <v>63</v>
      </c>
      <c r="B102">
        <v>39083528</v>
      </c>
      <c r="C102">
        <v>39085732</v>
      </c>
      <c r="D102">
        <v>37064876</v>
      </c>
      <c r="E102">
        <v>1</v>
      </c>
      <c r="F102">
        <v>1</v>
      </c>
      <c r="G102">
        <v>1</v>
      </c>
      <c r="H102">
        <v>1</v>
      </c>
      <c r="I102" t="s">
        <v>840</v>
      </c>
      <c r="J102" t="s">
        <v>3</v>
      </c>
      <c r="K102" t="s">
        <v>841</v>
      </c>
      <c r="L102">
        <v>1191</v>
      </c>
      <c r="N102">
        <v>1013</v>
      </c>
      <c r="O102" t="s">
        <v>839</v>
      </c>
      <c r="P102" t="s">
        <v>839</v>
      </c>
      <c r="Q102">
        <v>1</v>
      </c>
      <c r="W102">
        <v>0</v>
      </c>
      <c r="X102">
        <v>-1417349443</v>
      </c>
      <c r="Y102">
        <v>0.86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6.53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0.86</v>
      </c>
      <c r="AU102" t="s">
        <v>3</v>
      </c>
      <c r="AV102">
        <v>2</v>
      </c>
      <c r="AW102">
        <v>2</v>
      </c>
      <c r="AX102">
        <v>39085744</v>
      </c>
      <c r="AY102">
        <v>1</v>
      </c>
      <c r="AZ102">
        <v>2048</v>
      </c>
      <c r="BA102">
        <v>101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Y102*Source!I63</f>
        <v>1.81288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ROW(Source!A63)</f>
        <v>63</v>
      </c>
      <c r="B103">
        <v>39083528</v>
      </c>
      <c r="C103">
        <v>39085732</v>
      </c>
      <c r="D103">
        <v>36882383</v>
      </c>
      <c r="E103">
        <v>1</v>
      </c>
      <c r="F103">
        <v>1</v>
      </c>
      <c r="G103">
        <v>1</v>
      </c>
      <c r="H103">
        <v>2</v>
      </c>
      <c r="I103" t="s">
        <v>944</v>
      </c>
      <c r="J103" t="s">
        <v>945</v>
      </c>
      <c r="K103" t="s">
        <v>946</v>
      </c>
      <c r="L103">
        <v>1368</v>
      </c>
      <c r="N103">
        <v>1011</v>
      </c>
      <c r="O103" t="s">
        <v>845</v>
      </c>
      <c r="P103" t="s">
        <v>845</v>
      </c>
      <c r="Q103">
        <v>1</v>
      </c>
      <c r="W103">
        <v>0</v>
      </c>
      <c r="X103">
        <v>1225731627</v>
      </c>
      <c r="Y103">
        <v>6.25E-2</v>
      </c>
      <c r="AA103">
        <v>0</v>
      </c>
      <c r="AB103">
        <v>587.63</v>
      </c>
      <c r="AC103">
        <v>10.06</v>
      </c>
      <c r="AD103">
        <v>0</v>
      </c>
      <c r="AE103">
        <v>0</v>
      </c>
      <c r="AF103">
        <v>89.99</v>
      </c>
      <c r="AG103">
        <v>10.06</v>
      </c>
      <c r="AH103">
        <v>0</v>
      </c>
      <c r="AI103">
        <v>1</v>
      </c>
      <c r="AJ103">
        <v>6.53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0.05</v>
      </c>
      <c r="AU103" t="s">
        <v>75</v>
      </c>
      <c r="AV103">
        <v>0</v>
      </c>
      <c r="AW103">
        <v>2</v>
      </c>
      <c r="AX103">
        <v>39085745</v>
      </c>
      <c r="AY103">
        <v>1</v>
      </c>
      <c r="AZ103">
        <v>0</v>
      </c>
      <c r="BA103">
        <v>102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Y103*Source!I63</f>
        <v>0.13175000000000001</v>
      </c>
      <c r="CY103">
        <f>AB103</f>
        <v>587.63</v>
      </c>
      <c r="CZ103">
        <f>AF103</f>
        <v>89.99</v>
      </c>
      <c r="DA103">
        <f>AJ103</f>
        <v>6.53</v>
      </c>
      <c r="DB103">
        <v>0</v>
      </c>
    </row>
    <row r="104" spans="1:106" x14ac:dyDescent="0.2">
      <c r="A104">
        <f>ROW(Source!A63)</f>
        <v>63</v>
      </c>
      <c r="B104">
        <v>39083528</v>
      </c>
      <c r="C104">
        <v>39085732</v>
      </c>
      <c r="D104">
        <v>36882452</v>
      </c>
      <c r="E104">
        <v>1</v>
      </c>
      <c r="F104">
        <v>1</v>
      </c>
      <c r="G104">
        <v>1</v>
      </c>
      <c r="H104">
        <v>2</v>
      </c>
      <c r="I104" t="s">
        <v>842</v>
      </c>
      <c r="J104" t="s">
        <v>843</v>
      </c>
      <c r="K104" t="s">
        <v>844</v>
      </c>
      <c r="L104">
        <v>1368</v>
      </c>
      <c r="N104">
        <v>1011</v>
      </c>
      <c r="O104" t="s">
        <v>845</v>
      </c>
      <c r="P104" t="s">
        <v>845</v>
      </c>
      <c r="Q104">
        <v>1</v>
      </c>
      <c r="W104">
        <v>0</v>
      </c>
      <c r="X104">
        <v>1188625873</v>
      </c>
      <c r="Y104">
        <v>1.0125000000000002</v>
      </c>
      <c r="AA104">
        <v>0</v>
      </c>
      <c r="AB104">
        <v>204.13</v>
      </c>
      <c r="AC104">
        <v>13.5</v>
      </c>
      <c r="AD104">
        <v>0</v>
      </c>
      <c r="AE104">
        <v>0</v>
      </c>
      <c r="AF104">
        <v>31.26</v>
      </c>
      <c r="AG104">
        <v>13.5</v>
      </c>
      <c r="AH104">
        <v>0</v>
      </c>
      <c r="AI104">
        <v>1</v>
      </c>
      <c r="AJ104">
        <v>6.53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0.81</v>
      </c>
      <c r="AU104" t="s">
        <v>75</v>
      </c>
      <c r="AV104">
        <v>0</v>
      </c>
      <c r="AW104">
        <v>2</v>
      </c>
      <c r="AX104">
        <v>39085746</v>
      </c>
      <c r="AY104">
        <v>1</v>
      </c>
      <c r="AZ104">
        <v>0</v>
      </c>
      <c r="BA104">
        <v>103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2.1343500000000004</v>
      </c>
      <c r="CY104">
        <f>AB104</f>
        <v>204.13</v>
      </c>
      <c r="CZ104">
        <f>AF104</f>
        <v>31.26</v>
      </c>
      <c r="DA104">
        <f>AJ104</f>
        <v>6.53</v>
      </c>
      <c r="DB104">
        <v>0</v>
      </c>
    </row>
    <row r="105" spans="1:106" x14ac:dyDescent="0.2">
      <c r="A105">
        <f>ROW(Source!A63)</f>
        <v>63</v>
      </c>
      <c r="B105">
        <v>39083528</v>
      </c>
      <c r="C105">
        <v>39085732</v>
      </c>
      <c r="D105">
        <v>36801792</v>
      </c>
      <c r="E105">
        <v>1</v>
      </c>
      <c r="F105">
        <v>1</v>
      </c>
      <c r="G105">
        <v>1</v>
      </c>
      <c r="H105">
        <v>3</v>
      </c>
      <c r="I105" t="s">
        <v>921</v>
      </c>
      <c r="J105" t="s">
        <v>922</v>
      </c>
      <c r="K105" t="s">
        <v>923</v>
      </c>
      <c r="L105">
        <v>1339</v>
      </c>
      <c r="N105">
        <v>1007</v>
      </c>
      <c r="O105" t="s">
        <v>53</v>
      </c>
      <c r="P105" t="s">
        <v>53</v>
      </c>
      <c r="Q105">
        <v>1</v>
      </c>
      <c r="W105">
        <v>0</v>
      </c>
      <c r="X105">
        <v>-1660354250</v>
      </c>
      <c r="Y105">
        <v>0.46500000000000002</v>
      </c>
      <c r="AA105">
        <v>15.93</v>
      </c>
      <c r="AB105">
        <v>0</v>
      </c>
      <c r="AC105">
        <v>0</v>
      </c>
      <c r="AD105">
        <v>0</v>
      </c>
      <c r="AE105">
        <v>2.44</v>
      </c>
      <c r="AF105">
        <v>0</v>
      </c>
      <c r="AG105">
        <v>0</v>
      </c>
      <c r="AH105">
        <v>0</v>
      </c>
      <c r="AI105">
        <v>6.53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0.46500000000000002</v>
      </c>
      <c r="AU105" t="s">
        <v>3</v>
      </c>
      <c r="AV105">
        <v>0</v>
      </c>
      <c r="AW105">
        <v>2</v>
      </c>
      <c r="AX105">
        <v>39085747</v>
      </c>
      <c r="AY105">
        <v>1</v>
      </c>
      <c r="AZ105">
        <v>0</v>
      </c>
      <c r="BA105">
        <v>104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0.98022000000000009</v>
      </c>
      <c r="CY105">
        <f t="shared" ref="CY105:CY110" si="6">AA105</f>
        <v>15.93</v>
      </c>
      <c r="CZ105">
        <f t="shared" ref="CZ105:CZ110" si="7">AE105</f>
        <v>2.44</v>
      </c>
      <c r="DA105">
        <f t="shared" ref="DA105:DA110" si="8">AI105</f>
        <v>6.53</v>
      </c>
      <c r="DB105">
        <v>0</v>
      </c>
    </row>
    <row r="106" spans="1:106" x14ac:dyDescent="0.2">
      <c r="A106">
        <f>ROW(Source!A63)</f>
        <v>63</v>
      </c>
      <c r="B106">
        <v>39083528</v>
      </c>
      <c r="C106">
        <v>39085732</v>
      </c>
      <c r="D106">
        <v>36802468</v>
      </c>
      <c r="E106">
        <v>1</v>
      </c>
      <c r="F106">
        <v>1</v>
      </c>
      <c r="G106">
        <v>1</v>
      </c>
      <c r="H106">
        <v>3</v>
      </c>
      <c r="I106" t="s">
        <v>947</v>
      </c>
      <c r="J106" t="s">
        <v>948</v>
      </c>
      <c r="K106" t="s">
        <v>949</v>
      </c>
      <c r="L106">
        <v>1339</v>
      </c>
      <c r="N106">
        <v>1007</v>
      </c>
      <c r="O106" t="s">
        <v>53</v>
      </c>
      <c r="P106" t="s">
        <v>53</v>
      </c>
      <c r="Q106">
        <v>1</v>
      </c>
      <c r="W106">
        <v>0</v>
      </c>
      <c r="X106">
        <v>114057443</v>
      </c>
      <c r="Y106">
        <v>0.1</v>
      </c>
      <c r="AA106">
        <v>228.03</v>
      </c>
      <c r="AB106">
        <v>0</v>
      </c>
      <c r="AC106">
        <v>0</v>
      </c>
      <c r="AD106">
        <v>0</v>
      </c>
      <c r="AE106">
        <v>34.92</v>
      </c>
      <c r="AF106">
        <v>0</v>
      </c>
      <c r="AG106">
        <v>0</v>
      </c>
      <c r="AH106">
        <v>0</v>
      </c>
      <c r="AI106">
        <v>6.53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0.1</v>
      </c>
      <c r="AU106" t="s">
        <v>3</v>
      </c>
      <c r="AV106">
        <v>0</v>
      </c>
      <c r="AW106">
        <v>2</v>
      </c>
      <c r="AX106">
        <v>39085748</v>
      </c>
      <c r="AY106">
        <v>1</v>
      </c>
      <c r="AZ106">
        <v>0</v>
      </c>
      <c r="BA106">
        <v>105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Y106*Source!I63</f>
        <v>0.21080000000000002</v>
      </c>
      <c r="CY106">
        <f t="shared" si="6"/>
        <v>228.03</v>
      </c>
      <c r="CZ106">
        <f t="shared" si="7"/>
        <v>34.92</v>
      </c>
      <c r="DA106">
        <f t="shared" si="8"/>
        <v>6.53</v>
      </c>
      <c r="DB106">
        <v>0</v>
      </c>
    </row>
    <row r="107" spans="1:106" x14ac:dyDescent="0.2">
      <c r="A107">
        <f>ROW(Source!A63)</f>
        <v>63</v>
      </c>
      <c r="B107">
        <v>39083528</v>
      </c>
      <c r="C107">
        <v>39085732</v>
      </c>
      <c r="D107">
        <v>36805524</v>
      </c>
      <c r="E107">
        <v>1</v>
      </c>
      <c r="F107">
        <v>1</v>
      </c>
      <c r="G107">
        <v>1</v>
      </c>
      <c r="H107">
        <v>3</v>
      </c>
      <c r="I107" t="s">
        <v>916</v>
      </c>
      <c r="J107" t="s">
        <v>917</v>
      </c>
      <c r="K107" t="s">
        <v>918</v>
      </c>
      <c r="L107">
        <v>1346</v>
      </c>
      <c r="N107">
        <v>1009</v>
      </c>
      <c r="O107" t="s">
        <v>173</v>
      </c>
      <c r="P107" t="s">
        <v>173</v>
      </c>
      <c r="Q107">
        <v>1</v>
      </c>
      <c r="W107">
        <v>0</v>
      </c>
      <c r="X107">
        <v>813963326</v>
      </c>
      <c r="Y107">
        <v>0.5</v>
      </c>
      <c r="AA107">
        <v>11.88</v>
      </c>
      <c r="AB107">
        <v>0</v>
      </c>
      <c r="AC107">
        <v>0</v>
      </c>
      <c r="AD107">
        <v>0</v>
      </c>
      <c r="AE107">
        <v>1.82</v>
      </c>
      <c r="AF107">
        <v>0</v>
      </c>
      <c r="AG107">
        <v>0</v>
      </c>
      <c r="AH107">
        <v>0</v>
      </c>
      <c r="AI107">
        <v>6.53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0.5</v>
      </c>
      <c r="AU107" t="s">
        <v>3</v>
      </c>
      <c r="AV107">
        <v>0</v>
      </c>
      <c r="AW107">
        <v>2</v>
      </c>
      <c r="AX107">
        <v>39085749</v>
      </c>
      <c r="AY107">
        <v>1</v>
      </c>
      <c r="AZ107">
        <v>0</v>
      </c>
      <c r="BA107">
        <v>106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Y107*Source!I63</f>
        <v>1.054</v>
      </c>
      <c r="CY107">
        <f t="shared" si="6"/>
        <v>11.88</v>
      </c>
      <c r="CZ107">
        <f t="shared" si="7"/>
        <v>1.82</v>
      </c>
      <c r="DA107">
        <f t="shared" si="8"/>
        <v>6.53</v>
      </c>
      <c r="DB107">
        <v>0</v>
      </c>
    </row>
    <row r="108" spans="1:106" x14ac:dyDescent="0.2">
      <c r="A108">
        <f>ROW(Source!A63)</f>
        <v>63</v>
      </c>
      <c r="B108">
        <v>39083528</v>
      </c>
      <c r="C108">
        <v>39085732</v>
      </c>
      <c r="D108">
        <v>36806545</v>
      </c>
      <c r="E108">
        <v>1</v>
      </c>
      <c r="F108">
        <v>1</v>
      </c>
      <c r="G108">
        <v>1</v>
      </c>
      <c r="H108">
        <v>3</v>
      </c>
      <c r="I108" t="s">
        <v>950</v>
      </c>
      <c r="J108" t="s">
        <v>951</v>
      </c>
      <c r="K108" t="s">
        <v>952</v>
      </c>
      <c r="L108">
        <v>1348</v>
      </c>
      <c r="N108">
        <v>1009</v>
      </c>
      <c r="O108" t="s">
        <v>64</v>
      </c>
      <c r="P108" t="s">
        <v>64</v>
      </c>
      <c r="Q108">
        <v>1000</v>
      </c>
      <c r="W108">
        <v>0</v>
      </c>
      <c r="X108">
        <v>-1187323236</v>
      </c>
      <c r="Y108">
        <v>0.04</v>
      </c>
      <c r="AA108">
        <v>2690.36</v>
      </c>
      <c r="AB108">
        <v>0</v>
      </c>
      <c r="AC108">
        <v>0</v>
      </c>
      <c r="AD108">
        <v>0</v>
      </c>
      <c r="AE108">
        <v>412</v>
      </c>
      <c r="AF108">
        <v>0</v>
      </c>
      <c r="AG108">
        <v>0</v>
      </c>
      <c r="AH108">
        <v>0</v>
      </c>
      <c r="AI108">
        <v>6.53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0.04</v>
      </c>
      <c r="AU108" t="s">
        <v>3</v>
      </c>
      <c r="AV108">
        <v>0</v>
      </c>
      <c r="AW108">
        <v>2</v>
      </c>
      <c r="AX108">
        <v>39085750</v>
      </c>
      <c r="AY108">
        <v>1</v>
      </c>
      <c r="AZ108">
        <v>0</v>
      </c>
      <c r="BA108">
        <v>107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Y108*Source!I63</f>
        <v>8.4320000000000006E-2</v>
      </c>
      <c r="CY108">
        <f t="shared" si="6"/>
        <v>2690.36</v>
      </c>
      <c r="CZ108">
        <f t="shared" si="7"/>
        <v>412</v>
      </c>
      <c r="DA108">
        <f t="shared" si="8"/>
        <v>6.53</v>
      </c>
      <c r="DB108">
        <v>0</v>
      </c>
    </row>
    <row r="109" spans="1:106" x14ac:dyDescent="0.2">
      <c r="A109">
        <f>ROW(Source!A63)</f>
        <v>63</v>
      </c>
      <c r="B109">
        <v>39083528</v>
      </c>
      <c r="C109">
        <v>39085732</v>
      </c>
      <c r="D109">
        <v>36807350</v>
      </c>
      <c r="E109">
        <v>1</v>
      </c>
      <c r="F109">
        <v>1</v>
      </c>
      <c r="G109">
        <v>1</v>
      </c>
      <c r="H109">
        <v>3</v>
      </c>
      <c r="I109" t="s">
        <v>953</v>
      </c>
      <c r="J109" t="s">
        <v>954</v>
      </c>
      <c r="K109" t="s">
        <v>955</v>
      </c>
      <c r="L109">
        <v>1339</v>
      </c>
      <c r="N109">
        <v>1007</v>
      </c>
      <c r="O109" t="s">
        <v>53</v>
      </c>
      <c r="P109" t="s">
        <v>53</v>
      </c>
      <c r="Q109">
        <v>1</v>
      </c>
      <c r="W109">
        <v>0</v>
      </c>
      <c r="X109">
        <v>2085773513</v>
      </c>
      <c r="Y109">
        <v>1.5</v>
      </c>
      <c r="AA109">
        <v>3245.41</v>
      </c>
      <c r="AB109">
        <v>0</v>
      </c>
      <c r="AC109">
        <v>0</v>
      </c>
      <c r="AD109">
        <v>0</v>
      </c>
      <c r="AE109">
        <v>497</v>
      </c>
      <c r="AF109">
        <v>0</v>
      </c>
      <c r="AG109">
        <v>0</v>
      </c>
      <c r="AH109">
        <v>0</v>
      </c>
      <c r="AI109">
        <v>6.53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1.5</v>
      </c>
      <c r="AU109" t="s">
        <v>3</v>
      </c>
      <c r="AV109">
        <v>0</v>
      </c>
      <c r="AW109">
        <v>2</v>
      </c>
      <c r="AX109">
        <v>39085751</v>
      </c>
      <c r="AY109">
        <v>1</v>
      </c>
      <c r="AZ109">
        <v>0</v>
      </c>
      <c r="BA109">
        <v>108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3.1619999999999999</v>
      </c>
      <c r="CY109">
        <f t="shared" si="6"/>
        <v>3245.41</v>
      </c>
      <c r="CZ109">
        <f t="shared" si="7"/>
        <v>497</v>
      </c>
      <c r="DA109">
        <f t="shared" si="8"/>
        <v>6.53</v>
      </c>
      <c r="DB109">
        <v>0</v>
      </c>
    </row>
    <row r="110" spans="1:106" x14ac:dyDescent="0.2">
      <c r="A110">
        <f>ROW(Source!A63)</f>
        <v>63</v>
      </c>
      <c r="B110">
        <v>39083528</v>
      </c>
      <c r="C110">
        <v>39085732</v>
      </c>
      <c r="D110">
        <v>36821478</v>
      </c>
      <c r="E110">
        <v>1</v>
      </c>
      <c r="F110">
        <v>1</v>
      </c>
      <c r="G110">
        <v>1</v>
      </c>
      <c r="H110">
        <v>3</v>
      </c>
      <c r="I110" t="s">
        <v>189</v>
      </c>
      <c r="J110" t="s">
        <v>191</v>
      </c>
      <c r="K110" t="s">
        <v>190</v>
      </c>
      <c r="L110">
        <v>1327</v>
      </c>
      <c r="N110">
        <v>1005</v>
      </c>
      <c r="O110" t="s">
        <v>73</v>
      </c>
      <c r="P110" t="s">
        <v>73</v>
      </c>
      <c r="Q110">
        <v>1</v>
      </c>
      <c r="W110">
        <v>0</v>
      </c>
      <c r="X110">
        <v>1502988201</v>
      </c>
      <c r="Y110">
        <v>100</v>
      </c>
      <c r="AA110">
        <v>706.02</v>
      </c>
      <c r="AB110">
        <v>0</v>
      </c>
      <c r="AC110">
        <v>0</v>
      </c>
      <c r="AD110">
        <v>0</v>
      </c>
      <c r="AE110">
        <v>108.12</v>
      </c>
      <c r="AF110">
        <v>0</v>
      </c>
      <c r="AG110">
        <v>0</v>
      </c>
      <c r="AH110">
        <v>0</v>
      </c>
      <c r="AI110">
        <v>6.53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100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210.8</v>
      </c>
      <c r="CY110">
        <f t="shared" si="6"/>
        <v>706.02</v>
      </c>
      <c r="CZ110">
        <f t="shared" si="7"/>
        <v>108.12</v>
      </c>
      <c r="DA110">
        <f t="shared" si="8"/>
        <v>6.53</v>
      </c>
      <c r="DB110">
        <v>0</v>
      </c>
    </row>
    <row r="111" spans="1:106" x14ac:dyDescent="0.2">
      <c r="A111">
        <f>ROW(Source!A65)</f>
        <v>65</v>
      </c>
      <c r="B111">
        <v>39083528</v>
      </c>
      <c r="C111">
        <v>39085754</v>
      </c>
      <c r="D111">
        <v>37070176</v>
      </c>
      <c r="E111">
        <v>1</v>
      </c>
      <c r="F111">
        <v>1</v>
      </c>
      <c r="G111">
        <v>1</v>
      </c>
      <c r="H111">
        <v>1</v>
      </c>
      <c r="I111" t="s">
        <v>956</v>
      </c>
      <c r="J111" t="s">
        <v>3</v>
      </c>
      <c r="K111" t="s">
        <v>957</v>
      </c>
      <c r="L111">
        <v>1191</v>
      </c>
      <c r="N111">
        <v>1013</v>
      </c>
      <c r="O111" t="s">
        <v>839</v>
      </c>
      <c r="P111" t="s">
        <v>839</v>
      </c>
      <c r="Q111">
        <v>1</v>
      </c>
      <c r="W111">
        <v>0</v>
      </c>
      <c r="X111">
        <v>1881689430</v>
      </c>
      <c r="Y111">
        <v>31.015499999999996</v>
      </c>
      <c r="AA111">
        <v>0</v>
      </c>
      <c r="AB111">
        <v>0</v>
      </c>
      <c r="AC111">
        <v>0</v>
      </c>
      <c r="AD111">
        <v>71.44</v>
      </c>
      <c r="AE111">
        <v>0</v>
      </c>
      <c r="AF111">
        <v>0</v>
      </c>
      <c r="AG111">
        <v>0</v>
      </c>
      <c r="AH111">
        <v>10.94</v>
      </c>
      <c r="AI111">
        <v>1</v>
      </c>
      <c r="AJ111">
        <v>1</v>
      </c>
      <c r="AK111">
        <v>1</v>
      </c>
      <c r="AL111">
        <v>6.53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26.97</v>
      </c>
      <c r="AU111" t="s">
        <v>76</v>
      </c>
      <c r="AV111">
        <v>1</v>
      </c>
      <c r="AW111">
        <v>2</v>
      </c>
      <c r="AX111">
        <v>39085767</v>
      </c>
      <c r="AY111">
        <v>1</v>
      </c>
      <c r="AZ111">
        <v>0</v>
      </c>
      <c r="BA111">
        <v>110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Y111*Source!I65</f>
        <v>14.105849399999997</v>
      </c>
      <c r="CY111">
        <f>AD111</f>
        <v>71.44</v>
      </c>
      <c r="CZ111">
        <f>AH111</f>
        <v>10.94</v>
      </c>
      <c r="DA111">
        <f>AL111</f>
        <v>6.53</v>
      </c>
      <c r="DB111">
        <v>0</v>
      </c>
    </row>
    <row r="112" spans="1:106" x14ac:dyDescent="0.2">
      <c r="A112">
        <f>ROW(Source!A65)</f>
        <v>65</v>
      </c>
      <c r="B112">
        <v>39083528</v>
      </c>
      <c r="C112">
        <v>39085754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840</v>
      </c>
      <c r="J112" t="s">
        <v>3</v>
      </c>
      <c r="K112" t="s">
        <v>841</v>
      </c>
      <c r="L112">
        <v>1191</v>
      </c>
      <c r="N112">
        <v>1013</v>
      </c>
      <c r="O112" t="s">
        <v>839</v>
      </c>
      <c r="P112" t="s">
        <v>839</v>
      </c>
      <c r="Q112">
        <v>1</v>
      </c>
      <c r="W112">
        <v>0</v>
      </c>
      <c r="X112">
        <v>-1417349443</v>
      </c>
      <c r="Y112">
        <v>0.43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6.53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0.43</v>
      </c>
      <c r="AU112" t="s">
        <v>3</v>
      </c>
      <c r="AV112">
        <v>2</v>
      </c>
      <c r="AW112">
        <v>2</v>
      </c>
      <c r="AX112">
        <v>39085768</v>
      </c>
      <c r="AY112">
        <v>1</v>
      </c>
      <c r="AZ112">
        <v>2048</v>
      </c>
      <c r="BA112">
        <v>111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Y112*Source!I65</f>
        <v>0.19556399999999999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ROW(Source!A65)</f>
        <v>65</v>
      </c>
      <c r="B113">
        <v>39083528</v>
      </c>
      <c r="C113">
        <v>39085754</v>
      </c>
      <c r="D113">
        <v>36882452</v>
      </c>
      <c r="E113">
        <v>1</v>
      </c>
      <c r="F113">
        <v>1</v>
      </c>
      <c r="G113">
        <v>1</v>
      </c>
      <c r="H113">
        <v>2</v>
      </c>
      <c r="I113" t="s">
        <v>842</v>
      </c>
      <c r="J113" t="s">
        <v>843</v>
      </c>
      <c r="K113" t="s">
        <v>844</v>
      </c>
      <c r="L113">
        <v>1368</v>
      </c>
      <c r="N113">
        <v>1011</v>
      </c>
      <c r="O113" t="s">
        <v>845</v>
      </c>
      <c r="P113" t="s">
        <v>845</v>
      </c>
      <c r="Q113">
        <v>1</v>
      </c>
      <c r="W113">
        <v>0</v>
      </c>
      <c r="X113">
        <v>1188625873</v>
      </c>
      <c r="Y113">
        <v>0.22499999999999998</v>
      </c>
      <c r="AA113">
        <v>0</v>
      </c>
      <c r="AB113">
        <v>204.13</v>
      </c>
      <c r="AC113">
        <v>13.5</v>
      </c>
      <c r="AD113">
        <v>0</v>
      </c>
      <c r="AE113">
        <v>0</v>
      </c>
      <c r="AF113">
        <v>31.26</v>
      </c>
      <c r="AG113">
        <v>13.5</v>
      </c>
      <c r="AH113">
        <v>0</v>
      </c>
      <c r="AI113">
        <v>1</v>
      </c>
      <c r="AJ113">
        <v>6.53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0.18</v>
      </c>
      <c r="AU113" t="s">
        <v>75</v>
      </c>
      <c r="AV113">
        <v>0</v>
      </c>
      <c r="AW113">
        <v>2</v>
      </c>
      <c r="AX113">
        <v>39085769</v>
      </c>
      <c r="AY113">
        <v>1</v>
      </c>
      <c r="AZ113">
        <v>0</v>
      </c>
      <c r="BA113">
        <v>112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Y113*Source!I65</f>
        <v>0.10232999999999999</v>
      </c>
      <c r="CY113">
        <f>AB113</f>
        <v>204.13</v>
      </c>
      <c r="CZ113">
        <f>AF113</f>
        <v>31.26</v>
      </c>
      <c r="DA113">
        <f>AJ113</f>
        <v>6.53</v>
      </c>
      <c r="DB113">
        <v>0</v>
      </c>
    </row>
    <row r="114" spans="1:106" x14ac:dyDescent="0.2">
      <c r="A114">
        <f>ROW(Source!A65)</f>
        <v>65</v>
      </c>
      <c r="B114">
        <v>39083528</v>
      </c>
      <c r="C114">
        <v>39085754</v>
      </c>
      <c r="D114">
        <v>36882787</v>
      </c>
      <c r="E114">
        <v>1</v>
      </c>
      <c r="F114">
        <v>1</v>
      </c>
      <c r="G114">
        <v>1</v>
      </c>
      <c r="H114">
        <v>2</v>
      </c>
      <c r="I114" t="s">
        <v>958</v>
      </c>
      <c r="J114" t="s">
        <v>959</v>
      </c>
      <c r="K114" t="s">
        <v>960</v>
      </c>
      <c r="L114">
        <v>1368</v>
      </c>
      <c r="N114">
        <v>1011</v>
      </c>
      <c r="O114" t="s">
        <v>845</v>
      </c>
      <c r="P114" t="s">
        <v>845</v>
      </c>
      <c r="Q114">
        <v>1</v>
      </c>
      <c r="W114">
        <v>0</v>
      </c>
      <c r="X114">
        <v>520357435</v>
      </c>
      <c r="Y114">
        <v>5.4625000000000004</v>
      </c>
      <c r="AA114">
        <v>0</v>
      </c>
      <c r="AB114">
        <v>195.9</v>
      </c>
      <c r="AC114">
        <v>0</v>
      </c>
      <c r="AD114">
        <v>0</v>
      </c>
      <c r="AE114">
        <v>0</v>
      </c>
      <c r="AF114">
        <v>30</v>
      </c>
      <c r="AG114">
        <v>0</v>
      </c>
      <c r="AH114">
        <v>0</v>
      </c>
      <c r="AI114">
        <v>1</v>
      </c>
      <c r="AJ114">
        <v>6.53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4.37</v>
      </c>
      <c r="AU114" t="s">
        <v>75</v>
      </c>
      <c r="AV114">
        <v>0</v>
      </c>
      <c r="AW114">
        <v>2</v>
      </c>
      <c r="AX114">
        <v>39085770</v>
      </c>
      <c r="AY114">
        <v>1</v>
      </c>
      <c r="AZ114">
        <v>0</v>
      </c>
      <c r="BA114">
        <v>113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Y114*Source!I65</f>
        <v>2.4843450000000002</v>
      </c>
      <c r="CY114">
        <f>AB114</f>
        <v>195.9</v>
      </c>
      <c r="CZ114">
        <f>AF114</f>
        <v>30</v>
      </c>
      <c r="DA114">
        <f>AJ114</f>
        <v>6.53</v>
      </c>
      <c r="DB114">
        <v>0</v>
      </c>
    </row>
    <row r="115" spans="1:106" x14ac:dyDescent="0.2">
      <c r="A115">
        <f>ROW(Source!A65)</f>
        <v>65</v>
      </c>
      <c r="B115">
        <v>39083528</v>
      </c>
      <c r="C115">
        <v>39085754</v>
      </c>
      <c r="D115">
        <v>36883554</v>
      </c>
      <c r="E115">
        <v>1</v>
      </c>
      <c r="F115">
        <v>1</v>
      </c>
      <c r="G115">
        <v>1</v>
      </c>
      <c r="H115">
        <v>2</v>
      </c>
      <c r="I115" t="s">
        <v>848</v>
      </c>
      <c r="J115" t="s">
        <v>849</v>
      </c>
      <c r="K115" t="s">
        <v>850</v>
      </c>
      <c r="L115">
        <v>1368</v>
      </c>
      <c r="N115">
        <v>1011</v>
      </c>
      <c r="O115" t="s">
        <v>845</v>
      </c>
      <c r="P115" t="s">
        <v>845</v>
      </c>
      <c r="Q115">
        <v>1</v>
      </c>
      <c r="W115">
        <v>0</v>
      </c>
      <c r="X115">
        <v>1372534845</v>
      </c>
      <c r="Y115">
        <v>0.3125</v>
      </c>
      <c r="AA115">
        <v>0</v>
      </c>
      <c r="AB115">
        <v>429.09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6.53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0.25</v>
      </c>
      <c r="AU115" t="s">
        <v>75</v>
      </c>
      <c r="AV115">
        <v>0</v>
      </c>
      <c r="AW115">
        <v>2</v>
      </c>
      <c r="AX115">
        <v>39085771</v>
      </c>
      <c r="AY115">
        <v>1</v>
      </c>
      <c r="AZ115">
        <v>0</v>
      </c>
      <c r="BA115">
        <v>114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Y115*Source!I65</f>
        <v>0.142125</v>
      </c>
      <c r="CY115">
        <f>AB115</f>
        <v>429.09</v>
      </c>
      <c r="CZ115">
        <f>AF115</f>
        <v>65.709999999999994</v>
      </c>
      <c r="DA115">
        <f>AJ115</f>
        <v>6.53</v>
      </c>
      <c r="DB115">
        <v>0</v>
      </c>
    </row>
    <row r="116" spans="1:106" x14ac:dyDescent="0.2">
      <c r="A116">
        <f>ROW(Source!A65)</f>
        <v>65</v>
      </c>
      <c r="B116">
        <v>39083528</v>
      </c>
      <c r="C116">
        <v>39085754</v>
      </c>
      <c r="D116">
        <v>36884709</v>
      </c>
      <c r="E116">
        <v>1</v>
      </c>
      <c r="F116">
        <v>1</v>
      </c>
      <c r="G116">
        <v>1</v>
      </c>
      <c r="H116">
        <v>2</v>
      </c>
      <c r="I116" t="s">
        <v>961</v>
      </c>
      <c r="J116" t="s">
        <v>962</v>
      </c>
      <c r="K116" t="s">
        <v>963</v>
      </c>
      <c r="L116">
        <v>1368</v>
      </c>
      <c r="N116">
        <v>1011</v>
      </c>
      <c r="O116" t="s">
        <v>845</v>
      </c>
      <c r="P116" t="s">
        <v>845</v>
      </c>
      <c r="Q116">
        <v>1</v>
      </c>
      <c r="W116">
        <v>0</v>
      </c>
      <c r="X116">
        <v>-53362720</v>
      </c>
      <c r="Y116">
        <v>1.875</v>
      </c>
      <c r="AA116">
        <v>0</v>
      </c>
      <c r="AB116">
        <v>17.63</v>
      </c>
      <c r="AC116">
        <v>0</v>
      </c>
      <c r="AD116">
        <v>0</v>
      </c>
      <c r="AE116">
        <v>0</v>
      </c>
      <c r="AF116">
        <v>2.7</v>
      </c>
      <c r="AG116">
        <v>0</v>
      </c>
      <c r="AH116">
        <v>0</v>
      </c>
      <c r="AI116">
        <v>1</v>
      </c>
      <c r="AJ116">
        <v>6.53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1.5</v>
      </c>
      <c r="AU116" t="s">
        <v>75</v>
      </c>
      <c r="AV116">
        <v>0</v>
      </c>
      <c r="AW116">
        <v>2</v>
      </c>
      <c r="AX116">
        <v>39085772</v>
      </c>
      <c r="AY116">
        <v>1</v>
      </c>
      <c r="AZ116">
        <v>0</v>
      </c>
      <c r="BA116">
        <v>115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Y116*Source!I65</f>
        <v>0.85275000000000001</v>
      </c>
      <c r="CY116">
        <f>AB116</f>
        <v>17.63</v>
      </c>
      <c r="CZ116">
        <f>AF116</f>
        <v>2.7</v>
      </c>
      <c r="DA116">
        <f>AJ116</f>
        <v>6.53</v>
      </c>
      <c r="DB116">
        <v>0</v>
      </c>
    </row>
    <row r="117" spans="1:106" x14ac:dyDescent="0.2">
      <c r="A117">
        <f>ROW(Source!A65)</f>
        <v>65</v>
      </c>
      <c r="B117">
        <v>39083528</v>
      </c>
      <c r="C117">
        <v>39085754</v>
      </c>
      <c r="D117">
        <v>36799816</v>
      </c>
      <c r="E117">
        <v>1</v>
      </c>
      <c r="F117">
        <v>1</v>
      </c>
      <c r="G117">
        <v>1</v>
      </c>
      <c r="H117">
        <v>3</v>
      </c>
      <c r="I117" t="s">
        <v>964</v>
      </c>
      <c r="J117" t="s">
        <v>965</v>
      </c>
      <c r="K117" t="s">
        <v>966</v>
      </c>
      <c r="L117">
        <v>1348</v>
      </c>
      <c r="N117">
        <v>1009</v>
      </c>
      <c r="O117" t="s">
        <v>64</v>
      </c>
      <c r="P117" t="s">
        <v>64</v>
      </c>
      <c r="Q117">
        <v>1000</v>
      </c>
      <c r="W117">
        <v>0</v>
      </c>
      <c r="X117">
        <v>-1006529954</v>
      </c>
      <c r="Y117">
        <v>8.0000000000000002E-3</v>
      </c>
      <c r="AA117">
        <v>7574.8</v>
      </c>
      <c r="AB117">
        <v>0</v>
      </c>
      <c r="AC117">
        <v>0</v>
      </c>
      <c r="AD117">
        <v>0</v>
      </c>
      <c r="AE117">
        <v>1160</v>
      </c>
      <c r="AF117">
        <v>0</v>
      </c>
      <c r="AG117">
        <v>0</v>
      </c>
      <c r="AH117">
        <v>0</v>
      </c>
      <c r="AI117">
        <v>6.53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8.0000000000000002E-3</v>
      </c>
      <c r="AU117" t="s">
        <v>3</v>
      </c>
      <c r="AV117">
        <v>0</v>
      </c>
      <c r="AW117">
        <v>2</v>
      </c>
      <c r="AX117">
        <v>39085773</v>
      </c>
      <c r="AY117">
        <v>1</v>
      </c>
      <c r="AZ117">
        <v>0</v>
      </c>
      <c r="BA117">
        <v>116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Y117*Source!I65</f>
        <v>3.6384E-3</v>
      </c>
      <c r="CY117">
        <f t="shared" ref="CY117:CY122" si="9">AA117</f>
        <v>7574.8</v>
      </c>
      <c r="CZ117">
        <f t="shared" ref="CZ117:CZ122" si="10">AE117</f>
        <v>1160</v>
      </c>
      <c r="DA117">
        <f t="shared" ref="DA117:DA122" si="11">AI117</f>
        <v>6.53</v>
      </c>
      <c r="DB117">
        <v>0</v>
      </c>
    </row>
    <row r="118" spans="1:106" x14ac:dyDescent="0.2">
      <c r="A118">
        <f>ROW(Source!A65)</f>
        <v>65</v>
      </c>
      <c r="B118">
        <v>39083528</v>
      </c>
      <c r="C118">
        <v>39085754</v>
      </c>
      <c r="D118">
        <v>36799852</v>
      </c>
      <c r="E118">
        <v>1</v>
      </c>
      <c r="F118">
        <v>1</v>
      </c>
      <c r="G118">
        <v>1</v>
      </c>
      <c r="H118">
        <v>3</v>
      </c>
      <c r="I118" t="s">
        <v>967</v>
      </c>
      <c r="J118" t="s">
        <v>968</v>
      </c>
      <c r="K118" t="s">
        <v>969</v>
      </c>
      <c r="L118">
        <v>1348</v>
      </c>
      <c r="N118">
        <v>1009</v>
      </c>
      <c r="O118" t="s">
        <v>64</v>
      </c>
      <c r="P118" t="s">
        <v>64</v>
      </c>
      <c r="Q118">
        <v>1000</v>
      </c>
      <c r="W118">
        <v>0</v>
      </c>
      <c r="X118">
        <v>243290531</v>
      </c>
      <c r="Y118">
        <v>1.9E-2</v>
      </c>
      <c r="AA118">
        <v>9961.52</v>
      </c>
      <c r="AB118">
        <v>0</v>
      </c>
      <c r="AC118">
        <v>0</v>
      </c>
      <c r="AD118">
        <v>0</v>
      </c>
      <c r="AE118">
        <v>1525.5</v>
      </c>
      <c r="AF118">
        <v>0</v>
      </c>
      <c r="AG118">
        <v>0</v>
      </c>
      <c r="AH118">
        <v>0</v>
      </c>
      <c r="AI118">
        <v>6.53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1.9E-2</v>
      </c>
      <c r="AU118" t="s">
        <v>3</v>
      </c>
      <c r="AV118">
        <v>0</v>
      </c>
      <c r="AW118">
        <v>2</v>
      </c>
      <c r="AX118">
        <v>39085774</v>
      </c>
      <c r="AY118">
        <v>1</v>
      </c>
      <c r="AZ118">
        <v>0</v>
      </c>
      <c r="BA118">
        <v>117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Y118*Source!I65</f>
        <v>8.6411999999999999E-3</v>
      </c>
      <c r="CY118">
        <f t="shared" si="9"/>
        <v>9961.52</v>
      </c>
      <c r="CZ118">
        <f t="shared" si="10"/>
        <v>1525.5</v>
      </c>
      <c r="DA118">
        <f t="shared" si="11"/>
        <v>6.53</v>
      </c>
      <c r="DB118">
        <v>0</v>
      </c>
    </row>
    <row r="119" spans="1:106" x14ac:dyDescent="0.2">
      <c r="A119">
        <f>ROW(Source!A65)</f>
        <v>65</v>
      </c>
      <c r="B119">
        <v>39083528</v>
      </c>
      <c r="C119">
        <v>39085754</v>
      </c>
      <c r="D119">
        <v>36799854</v>
      </c>
      <c r="E119">
        <v>1</v>
      </c>
      <c r="F119">
        <v>1</v>
      </c>
      <c r="G119">
        <v>1</v>
      </c>
      <c r="H119">
        <v>3</v>
      </c>
      <c r="I119" t="s">
        <v>970</v>
      </c>
      <c r="J119" t="s">
        <v>971</v>
      </c>
      <c r="K119" t="s">
        <v>972</v>
      </c>
      <c r="L119">
        <v>1348</v>
      </c>
      <c r="N119">
        <v>1009</v>
      </c>
      <c r="O119" t="s">
        <v>64</v>
      </c>
      <c r="P119" t="s">
        <v>64</v>
      </c>
      <c r="Q119">
        <v>1000</v>
      </c>
      <c r="W119">
        <v>0</v>
      </c>
      <c r="X119">
        <v>110322092</v>
      </c>
      <c r="Y119">
        <v>0.157</v>
      </c>
      <c r="AA119">
        <v>9031.64</v>
      </c>
      <c r="AB119">
        <v>0</v>
      </c>
      <c r="AC119">
        <v>0</v>
      </c>
      <c r="AD119">
        <v>0</v>
      </c>
      <c r="AE119">
        <v>1383.1</v>
      </c>
      <c r="AF119">
        <v>0</v>
      </c>
      <c r="AG119">
        <v>0</v>
      </c>
      <c r="AH119">
        <v>0</v>
      </c>
      <c r="AI119">
        <v>6.53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0.157</v>
      </c>
      <c r="AU119" t="s">
        <v>3</v>
      </c>
      <c r="AV119">
        <v>0</v>
      </c>
      <c r="AW119">
        <v>2</v>
      </c>
      <c r="AX119">
        <v>39085775</v>
      </c>
      <c r="AY119">
        <v>1</v>
      </c>
      <c r="AZ119">
        <v>0</v>
      </c>
      <c r="BA119">
        <v>118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Y119*Source!I65</f>
        <v>7.1403599999999998E-2</v>
      </c>
      <c r="CY119">
        <f t="shared" si="9"/>
        <v>9031.64</v>
      </c>
      <c r="CZ119">
        <f t="shared" si="10"/>
        <v>1383.1</v>
      </c>
      <c r="DA119">
        <f t="shared" si="11"/>
        <v>6.53</v>
      </c>
      <c r="DB119">
        <v>0</v>
      </c>
    </row>
    <row r="120" spans="1:106" x14ac:dyDescent="0.2">
      <c r="A120">
        <f>ROW(Source!A65)</f>
        <v>65</v>
      </c>
      <c r="B120">
        <v>39083528</v>
      </c>
      <c r="C120">
        <v>39085754</v>
      </c>
      <c r="D120">
        <v>36800038</v>
      </c>
      <c r="E120">
        <v>1</v>
      </c>
      <c r="F120">
        <v>1</v>
      </c>
      <c r="G120">
        <v>1</v>
      </c>
      <c r="H120">
        <v>3</v>
      </c>
      <c r="I120" t="s">
        <v>973</v>
      </c>
      <c r="J120" t="s">
        <v>974</v>
      </c>
      <c r="K120" t="s">
        <v>975</v>
      </c>
      <c r="L120">
        <v>1348</v>
      </c>
      <c r="N120">
        <v>1009</v>
      </c>
      <c r="O120" t="s">
        <v>64</v>
      </c>
      <c r="P120" t="s">
        <v>64</v>
      </c>
      <c r="Q120">
        <v>1000</v>
      </c>
      <c r="W120">
        <v>0</v>
      </c>
      <c r="X120">
        <v>-1414849288</v>
      </c>
      <c r="Y120">
        <v>5.7000000000000002E-2</v>
      </c>
      <c r="AA120">
        <v>40119.01</v>
      </c>
      <c r="AB120">
        <v>0</v>
      </c>
      <c r="AC120">
        <v>0</v>
      </c>
      <c r="AD120">
        <v>0</v>
      </c>
      <c r="AE120">
        <v>6143.8</v>
      </c>
      <c r="AF120">
        <v>0</v>
      </c>
      <c r="AG120">
        <v>0</v>
      </c>
      <c r="AH120">
        <v>0</v>
      </c>
      <c r="AI120">
        <v>6.53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5.7000000000000002E-2</v>
      </c>
      <c r="AU120" t="s">
        <v>3</v>
      </c>
      <c r="AV120">
        <v>0</v>
      </c>
      <c r="AW120">
        <v>2</v>
      </c>
      <c r="AX120">
        <v>39085776</v>
      </c>
      <c r="AY120">
        <v>1</v>
      </c>
      <c r="AZ120">
        <v>0</v>
      </c>
      <c r="BA120">
        <v>119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Y120*Source!I65</f>
        <v>2.5923600000000002E-2</v>
      </c>
      <c r="CY120">
        <f t="shared" si="9"/>
        <v>40119.01</v>
      </c>
      <c r="CZ120">
        <f t="shared" si="10"/>
        <v>6143.8</v>
      </c>
      <c r="DA120">
        <f t="shared" si="11"/>
        <v>6.53</v>
      </c>
      <c r="DB120">
        <v>0</v>
      </c>
    </row>
    <row r="121" spans="1:106" x14ac:dyDescent="0.2">
      <c r="A121">
        <f>ROW(Source!A65)</f>
        <v>65</v>
      </c>
      <c r="B121">
        <v>39083528</v>
      </c>
      <c r="C121">
        <v>39085754</v>
      </c>
      <c r="D121">
        <v>36802309</v>
      </c>
      <c r="E121">
        <v>1</v>
      </c>
      <c r="F121">
        <v>1</v>
      </c>
      <c r="G121">
        <v>1</v>
      </c>
      <c r="H121">
        <v>3</v>
      </c>
      <c r="I121" t="s">
        <v>976</v>
      </c>
      <c r="J121" t="s">
        <v>977</v>
      </c>
      <c r="K121" t="s">
        <v>978</v>
      </c>
      <c r="L121">
        <v>1348</v>
      </c>
      <c r="N121">
        <v>1009</v>
      </c>
      <c r="O121" t="s">
        <v>64</v>
      </c>
      <c r="P121" t="s">
        <v>64</v>
      </c>
      <c r="Q121">
        <v>1000</v>
      </c>
      <c r="W121">
        <v>0</v>
      </c>
      <c r="X121">
        <v>-956606579</v>
      </c>
      <c r="Y121">
        <v>0.125</v>
      </c>
      <c r="AA121">
        <v>4497.8599999999997</v>
      </c>
      <c r="AB121">
        <v>0</v>
      </c>
      <c r="AC121">
        <v>0</v>
      </c>
      <c r="AD121">
        <v>0</v>
      </c>
      <c r="AE121">
        <v>688.8</v>
      </c>
      <c r="AF121">
        <v>0</v>
      </c>
      <c r="AG121">
        <v>0</v>
      </c>
      <c r="AH121">
        <v>0</v>
      </c>
      <c r="AI121">
        <v>6.53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0.125</v>
      </c>
      <c r="AU121" t="s">
        <v>3</v>
      </c>
      <c r="AV121">
        <v>0</v>
      </c>
      <c r="AW121">
        <v>2</v>
      </c>
      <c r="AX121">
        <v>39085777</v>
      </c>
      <c r="AY121">
        <v>1</v>
      </c>
      <c r="AZ121">
        <v>0</v>
      </c>
      <c r="BA121">
        <v>120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Y121*Source!I65</f>
        <v>5.6849999999999998E-2</v>
      </c>
      <c r="CY121">
        <f t="shared" si="9"/>
        <v>4497.8599999999997</v>
      </c>
      <c r="CZ121">
        <f t="shared" si="10"/>
        <v>688.8</v>
      </c>
      <c r="DA121">
        <f t="shared" si="11"/>
        <v>6.53</v>
      </c>
      <c r="DB121">
        <v>0</v>
      </c>
    </row>
    <row r="122" spans="1:106" x14ac:dyDescent="0.2">
      <c r="A122">
        <f>ROW(Source!A65)</f>
        <v>65</v>
      </c>
      <c r="B122">
        <v>39083528</v>
      </c>
      <c r="C122">
        <v>39085754</v>
      </c>
      <c r="D122">
        <v>36805524</v>
      </c>
      <c r="E122">
        <v>1</v>
      </c>
      <c r="F122">
        <v>1</v>
      </c>
      <c r="G122">
        <v>1</v>
      </c>
      <c r="H122">
        <v>3</v>
      </c>
      <c r="I122" t="s">
        <v>916</v>
      </c>
      <c r="J122" t="s">
        <v>917</v>
      </c>
      <c r="K122" t="s">
        <v>918</v>
      </c>
      <c r="L122">
        <v>1346</v>
      </c>
      <c r="N122">
        <v>1009</v>
      </c>
      <c r="O122" t="s">
        <v>173</v>
      </c>
      <c r="P122" t="s">
        <v>173</v>
      </c>
      <c r="Q122">
        <v>1</v>
      </c>
      <c r="W122">
        <v>0</v>
      </c>
      <c r="X122">
        <v>813963326</v>
      </c>
      <c r="Y122">
        <v>0.5</v>
      </c>
      <c r="AA122">
        <v>11.88</v>
      </c>
      <c r="AB122">
        <v>0</v>
      </c>
      <c r="AC122">
        <v>0</v>
      </c>
      <c r="AD122">
        <v>0</v>
      </c>
      <c r="AE122">
        <v>1.82</v>
      </c>
      <c r="AF122">
        <v>0</v>
      </c>
      <c r="AG122">
        <v>0</v>
      </c>
      <c r="AH122">
        <v>0</v>
      </c>
      <c r="AI122">
        <v>6.53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0.5</v>
      </c>
      <c r="AU122" t="s">
        <v>3</v>
      </c>
      <c r="AV122">
        <v>0</v>
      </c>
      <c r="AW122">
        <v>2</v>
      </c>
      <c r="AX122">
        <v>39085778</v>
      </c>
      <c r="AY122">
        <v>1</v>
      </c>
      <c r="AZ122">
        <v>0</v>
      </c>
      <c r="BA122">
        <v>121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Y122*Source!I65</f>
        <v>0.22739999999999999</v>
      </c>
      <c r="CY122">
        <f t="shared" si="9"/>
        <v>11.88</v>
      </c>
      <c r="CZ122">
        <f t="shared" si="10"/>
        <v>1.82</v>
      </c>
      <c r="DA122">
        <f t="shared" si="11"/>
        <v>6.53</v>
      </c>
      <c r="DB122">
        <v>0</v>
      </c>
    </row>
    <row r="123" spans="1:106" x14ac:dyDescent="0.2">
      <c r="A123">
        <f>ROW(Source!A66)</f>
        <v>66</v>
      </c>
      <c r="B123">
        <v>39083528</v>
      </c>
      <c r="C123">
        <v>39085779</v>
      </c>
      <c r="D123">
        <v>37070176</v>
      </c>
      <c r="E123">
        <v>1</v>
      </c>
      <c r="F123">
        <v>1</v>
      </c>
      <c r="G123">
        <v>1</v>
      </c>
      <c r="H123">
        <v>1</v>
      </c>
      <c r="I123" t="s">
        <v>956</v>
      </c>
      <c r="J123" t="s">
        <v>3</v>
      </c>
      <c r="K123" t="s">
        <v>957</v>
      </c>
      <c r="L123">
        <v>1191</v>
      </c>
      <c r="N123">
        <v>1013</v>
      </c>
      <c r="O123" t="s">
        <v>839</v>
      </c>
      <c r="P123" t="s">
        <v>839</v>
      </c>
      <c r="Q123">
        <v>1</v>
      </c>
      <c r="W123">
        <v>0</v>
      </c>
      <c r="X123">
        <v>1881689430</v>
      </c>
      <c r="Y123">
        <v>10.464999999999998</v>
      </c>
      <c r="AA123">
        <v>0</v>
      </c>
      <c r="AB123">
        <v>0</v>
      </c>
      <c r="AC123">
        <v>0</v>
      </c>
      <c r="AD123">
        <v>71.44</v>
      </c>
      <c r="AE123">
        <v>0</v>
      </c>
      <c r="AF123">
        <v>0</v>
      </c>
      <c r="AG123">
        <v>0</v>
      </c>
      <c r="AH123">
        <v>10.94</v>
      </c>
      <c r="AI123">
        <v>1</v>
      </c>
      <c r="AJ123">
        <v>1</v>
      </c>
      <c r="AK123">
        <v>1</v>
      </c>
      <c r="AL123">
        <v>6.53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9.1</v>
      </c>
      <c r="AU123" t="s">
        <v>76</v>
      </c>
      <c r="AV123">
        <v>1</v>
      </c>
      <c r="AW123">
        <v>2</v>
      </c>
      <c r="AX123">
        <v>39085789</v>
      </c>
      <c r="AY123">
        <v>1</v>
      </c>
      <c r="AZ123">
        <v>0</v>
      </c>
      <c r="BA123">
        <v>122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Y123*Source!I66</f>
        <v>4.7594819999999993</v>
      </c>
      <c r="CY123">
        <f>AD123</f>
        <v>71.44</v>
      </c>
      <c r="CZ123">
        <f>AH123</f>
        <v>10.94</v>
      </c>
      <c r="DA123">
        <f>AL123</f>
        <v>6.53</v>
      </c>
      <c r="DB123">
        <v>0</v>
      </c>
    </row>
    <row r="124" spans="1:106" x14ac:dyDescent="0.2">
      <c r="A124">
        <f>ROW(Source!A66)</f>
        <v>66</v>
      </c>
      <c r="B124">
        <v>39083528</v>
      </c>
      <c r="C124">
        <v>39085779</v>
      </c>
      <c r="D124">
        <v>37064876</v>
      </c>
      <c r="E124">
        <v>1</v>
      </c>
      <c r="F124">
        <v>1</v>
      </c>
      <c r="G124">
        <v>1</v>
      </c>
      <c r="H124">
        <v>1</v>
      </c>
      <c r="I124" t="s">
        <v>840</v>
      </c>
      <c r="J124" t="s">
        <v>3</v>
      </c>
      <c r="K124" t="s">
        <v>841</v>
      </c>
      <c r="L124">
        <v>1191</v>
      </c>
      <c r="N124">
        <v>1013</v>
      </c>
      <c r="O124" t="s">
        <v>839</v>
      </c>
      <c r="P124" t="s">
        <v>839</v>
      </c>
      <c r="Q124">
        <v>1</v>
      </c>
      <c r="W124">
        <v>0</v>
      </c>
      <c r="X124">
        <v>-1417349443</v>
      </c>
      <c r="Y124">
        <v>0.24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6.53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0.24</v>
      </c>
      <c r="AU124" t="s">
        <v>3</v>
      </c>
      <c r="AV124">
        <v>2</v>
      </c>
      <c r="AW124">
        <v>2</v>
      </c>
      <c r="AX124">
        <v>39085790</v>
      </c>
      <c r="AY124">
        <v>1</v>
      </c>
      <c r="AZ124">
        <v>2048</v>
      </c>
      <c r="BA124">
        <v>123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Y124*Source!I66</f>
        <v>0.10915199999999999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ROW(Source!A66)</f>
        <v>66</v>
      </c>
      <c r="B125">
        <v>39083528</v>
      </c>
      <c r="C125">
        <v>39085779</v>
      </c>
      <c r="D125">
        <v>36882452</v>
      </c>
      <c r="E125">
        <v>1</v>
      </c>
      <c r="F125">
        <v>1</v>
      </c>
      <c r="G125">
        <v>1</v>
      </c>
      <c r="H125">
        <v>2</v>
      </c>
      <c r="I125" t="s">
        <v>842</v>
      </c>
      <c r="J125" t="s">
        <v>843</v>
      </c>
      <c r="K125" t="s">
        <v>844</v>
      </c>
      <c r="L125">
        <v>1368</v>
      </c>
      <c r="N125">
        <v>1011</v>
      </c>
      <c r="O125" t="s">
        <v>845</v>
      </c>
      <c r="P125" t="s">
        <v>845</v>
      </c>
      <c r="Q125">
        <v>1</v>
      </c>
      <c r="W125">
        <v>0</v>
      </c>
      <c r="X125">
        <v>1188625873</v>
      </c>
      <c r="Y125">
        <v>0.125</v>
      </c>
      <c r="AA125">
        <v>0</v>
      </c>
      <c r="AB125">
        <v>204.13</v>
      </c>
      <c r="AC125">
        <v>13.5</v>
      </c>
      <c r="AD125">
        <v>0</v>
      </c>
      <c r="AE125">
        <v>0</v>
      </c>
      <c r="AF125">
        <v>31.26</v>
      </c>
      <c r="AG125">
        <v>13.5</v>
      </c>
      <c r="AH125">
        <v>0</v>
      </c>
      <c r="AI125">
        <v>1</v>
      </c>
      <c r="AJ125">
        <v>6.53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0.1</v>
      </c>
      <c r="AU125" t="s">
        <v>75</v>
      </c>
      <c r="AV125">
        <v>0</v>
      </c>
      <c r="AW125">
        <v>2</v>
      </c>
      <c r="AX125">
        <v>39085791</v>
      </c>
      <c r="AY125">
        <v>1</v>
      </c>
      <c r="AZ125">
        <v>0</v>
      </c>
      <c r="BA125">
        <v>124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Y125*Source!I66</f>
        <v>5.6849999999999998E-2</v>
      </c>
      <c r="CY125">
        <f>AB125</f>
        <v>204.13</v>
      </c>
      <c r="CZ125">
        <f>AF125</f>
        <v>31.26</v>
      </c>
      <c r="DA125">
        <f>AJ125</f>
        <v>6.53</v>
      </c>
      <c r="DB125">
        <v>0</v>
      </c>
    </row>
    <row r="126" spans="1:106" x14ac:dyDescent="0.2">
      <c r="A126">
        <f>ROW(Source!A66)</f>
        <v>66</v>
      </c>
      <c r="B126">
        <v>39083528</v>
      </c>
      <c r="C126">
        <v>39085779</v>
      </c>
      <c r="D126">
        <v>36882787</v>
      </c>
      <c r="E126">
        <v>1</v>
      </c>
      <c r="F126">
        <v>1</v>
      </c>
      <c r="G126">
        <v>1</v>
      </c>
      <c r="H126">
        <v>2</v>
      </c>
      <c r="I126" t="s">
        <v>958</v>
      </c>
      <c r="J126" t="s">
        <v>959</v>
      </c>
      <c r="K126" t="s">
        <v>960</v>
      </c>
      <c r="L126">
        <v>1368</v>
      </c>
      <c r="N126">
        <v>1011</v>
      </c>
      <c r="O126" t="s">
        <v>845</v>
      </c>
      <c r="P126" t="s">
        <v>845</v>
      </c>
      <c r="Q126">
        <v>1</v>
      </c>
      <c r="W126">
        <v>0</v>
      </c>
      <c r="X126">
        <v>520357435</v>
      </c>
      <c r="Y126">
        <v>2.7374999999999998</v>
      </c>
      <c r="AA126">
        <v>0</v>
      </c>
      <c r="AB126">
        <v>195.9</v>
      </c>
      <c r="AC126">
        <v>0</v>
      </c>
      <c r="AD126">
        <v>0</v>
      </c>
      <c r="AE126">
        <v>0</v>
      </c>
      <c r="AF126">
        <v>30</v>
      </c>
      <c r="AG126">
        <v>0</v>
      </c>
      <c r="AH126">
        <v>0</v>
      </c>
      <c r="AI126">
        <v>1</v>
      </c>
      <c r="AJ126">
        <v>6.53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2.19</v>
      </c>
      <c r="AU126" t="s">
        <v>75</v>
      </c>
      <c r="AV126">
        <v>0</v>
      </c>
      <c r="AW126">
        <v>2</v>
      </c>
      <c r="AX126">
        <v>39085792</v>
      </c>
      <c r="AY126">
        <v>1</v>
      </c>
      <c r="AZ126">
        <v>0</v>
      </c>
      <c r="BA126">
        <v>125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Y126*Source!I66</f>
        <v>1.2450149999999998</v>
      </c>
      <c r="CY126">
        <f>AB126</f>
        <v>195.9</v>
      </c>
      <c r="CZ126">
        <f>AF126</f>
        <v>30</v>
      </c>
      <c r="DA126">
        <f>AJ126</f>
        <v>6.53</v>
      </c>
      <c r="DB126">
        <v>0</v>
      </c>
    </row>
    <row r="127" spans="1:106" x14ac:dyDescent="0.2">
      <c r="A127">
        <f>ROW(Source!A66)</f>
        <v>66</v>
      </c>
      <c r="B127">
        <v>39083528</v>
      </c>
      <c r="C127">
        <v>39085779</v>
      </c>
      <c r="D127">
        <v>36883554</v>
      </c>
      <c r="E127">
        <v>1</v>
      </c>
      <c r="F127">
        <v>1</v>
      </c>
      <c r="G127">
        <v>1</v>
      </c>
      <c r="H127">
        <v>2</v>
      </c>
      <c r="I127" t="s">
        <v>848</v>
      </c>
      <c r="J127" t="s">
        <v>849</v>
      </c>
      <c r="K127" t="s">
        <v>850</v>
      </c>
      <c r="L127">
        <v>1368</v>
      </c>
      <c r="N127">
        <v>1011</v>
      </c>
      <c r="O127" t="s">
        <v>845</v>
      </c>
      <c r="P127" t="s">
        <v>845</v>
      </c>
      <c r="Q127">
        <v>1</v>
      </c>
      <c r="W127">
        <v>0</v>
      </c>
      <c r="X127">
        <v>1372534845</v>
      </c>
      <c r="Y127">
        <v>0.17500000000000002</v>
      </c>
      <c r="AA127">
        <v>0</v>
      </c>
      <c r="AB127">
        <v>429.09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6.53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0.14000000000000001</v>
      </c>
      <c r="AU127" t="s">
        <v>75</v>
      </c>
      <c r="AV127">
        <v>0</v>
      </c>
      <c r="AW127">
        <v>2</v>
      </c>
      <c r="AX127">
        <v>39085793</v>
      </c>
      <c r="AY127">
        <v>1</v>
      </c>
      <c r="AZ127">
        <v>0</v>
      </c>
      <c r="BA127">
        <v>126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Y127*Source!I66</f>
        <v>7.9590000000000008E-2</v>
      </c>
      <c r="CY127">
        <f>AB127</f>
        <v>429.09</v>
      </c>
      <c r="CZ127">
        <f>AF127</f>
        <v>65.709999999999994</v>
      </c>
      <c r="DA127">
        <f>AJ127</f>
        <v>6.53</v>
      </c>
      <c r="DB127">
        <v>0</v>
      </c>
    </row>
    <row r="128" spans="1:106" x14ac:dyDescent="0.2">
      <c r="A128">
        <f>ROW(Source!A66)</f>
        <v>66</v>
      </c>
      <c r="B128">
        <v>39083528</v>
      </c>
      <c r="C128">
        <v>39085779</v>
      </c>
      <c r="D128">
        <v>36884709</v>
      </c>
      <c r="E128">
        <v>1</v>
      </c>
      <c r="F128">
        <v>1</v>
      </c>
      <c r="G128">
        <v>1</v>
      </c>
      <c r="H128">
        <v>2</v>
      </c>
      <c r="I128" t="s">
        <v>961</v>
      </c>
      <c r="J128" t="s">
        <v>962</v>
      </c>
      <c r="K128" t="s">
        <v>963</v>
      </c>
      <c r="L128">
        <v>1368</v>
      </c>
      <c r="N128">
        <v>1011</v>
      </c>
      <c r="O128" t="s">
        <v>845</v>
      </c>
      <c r="P128" t="s">
        <v>845</v>
      </c>
      <c r="Q128">
        <v>1</v>
      </c>
      <c r="W128">
        <v>0</v>
      </c>
      <c r="X128">
        <v>-53362720</v>
      </c>
      <c r="Y128">
        <v>1.375</v>
      </c>
      <c r="AA128">
        <v>0</v>
      </c>
      <c r="AB128">
        <v>17.63</v>
      </c>
      <c r="AC128">
        <v>0</v>
      </c>
      <c r="AD128">
        <v>0</v>
      </c>
      <c r="AE128">
        <v>0</v>
      </c>
      <c r="AF128">
        <v>2.7</v>
      </c>
      <c r="AG128">
        <v>0</v>
      </c>
      <c r="AH128">
        <v>0</v>
      </c>
      <c r="AI128">
        <v>1</v>
      </c>
      <c r="AJ128">
        <v>6.53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1.1000000000000001</v>
      </c>
      <c r="AU128" t="s">
        <v>75</v>
      </c>
      <c r="AV128">
        <v>0</v>
      </c>
      <c r="AW128">
        <v>2</v>
      </c>
      <c r="AX128">
        <v>39085794</v>
      </c>
      <c r="AY128">
        <v>1</v>
      </c>
      <c r="AZ128">
        <v>0</v>
      </c>
      <c r="BA128">
        <v>127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Y128*Source!I66</f>
        <v>0.62534999999999996</v>
      </c>
      <c r="CY128">
        <f>AB128</f>
        <v>17.63</v>
      </c>
      <c r="CZ128">
        <f>AF128</f>
        <v>2.7</v>
      </c>
      <c r="DA128">
        <f>AJ128</f>
        <v>6.53</v>
      </c>
      <c r="DB128">
        <v>0</v>
      </c>
    </row>
    <row r="129" spans="1:106" x14ac:dyDescent="0.2">
      <c r="A129">
        <f>ROW(Source!A66)</f>
        <v>66</v>
      </c>
      <c r="B129">
        <v>39083528</v>
      </c>
      <c r="C129">
        <v>39085779</v>
      </c>
      <c r="D129">
        <v>36799816</v>
      </c>
      <c r="E129">
        <v>1</v>
      </c>
      <c r="F129">
        <v>1</v>
      </c>
      <c r="G129">
        <v>1</v>
      </c>
      <c r="H129">
        <v>3</v>
      </c>
      <c r="I129" t="s">
        <v>964</v>
      </c>
      <c r="J129" t="s">
        <v>965</v>
      </c>
      <c r="K129" t="s">
        <v>966</v>
      </c>
      <c r="L129">
        <v>1348</v>
      </c>
      <c r="N129">
        <v>1009</v>
      </c>
      <c r="O129" t="s">
        <v>64</v>
      </c>
      <c r="P129" t="s">
        <v>64</v>
      </c>
      <c r="Q129">
        <v>1000</v>
      </c>
      <c r="W129">
        <v>0</v>
      </c>
      <c r="X129">
        <v>-1006529954</v>
      </c>
      <c r="Y129">
        <v>4.0000000000000001E-3</v>
      </c>
      <c r="AA129">
        <v>7574.8</v>
      </c>
      <c r="AB129">
        <v>0</v>
      </c>
      <c r="AC129">
        <v>0</v>
      </c>
      <c r="AD129">
        <v>0</v>
      </c>
      <c r="AE129">
        <v>1160</v>
      </c>
      <c r="AF129">
        <v>0</v>
      </c>
      <c r="AG129">
        <v>0</v>
      </c>
      <c r="AH129">
        <v>0</v>
      </c>
      <c r="AI129">
        <v>6.53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4.0000000000000001E-3</v>
      </c>
      <c r="AU129" t="s">
        <v>3</v>
      </c>
      <c r="AV129">
        <v>0</v>
      </c>
      <c r="AW129">
        <v>2</v>
      </c>
      <c r="AX129">
        <v>39085795</v>
      </c>
      <c r="AY129">
        <v>1</v>
      </c>
      <c r="AZ129">
        <v>0</v>
      </c>
      <c r="BA129">
        <v>128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Y129*Source!I66</f>
        <v>1.8192E-3</v>
      </c>
      <c r="CY129">
        <f>AA129</f>
        <v>7574.8</v>
      </c>
      <c r="CZ129">
        <f>AE129</f>
        <v>1160</v>
      </c>
      <c r="DA129">
        <f>AI129</f>
        <v>6.53</v>
      </c>
      <c r="DB129">
        <v>0</v>
      </c>
    </row>
    <row r="130" spans="1:106" x14ac:dyDescent="0.2">
      <c r="A130">
        <f>ROW(Source!A66)</f>
        <v>66</v>
      </c>
      <c r="B130">
        <v>39083528</v>
      </c>
      <c r="C130">
        <v>39085779</v>
      </c>
      <c r="D130">
        <v>36799854</v>
      </c>
      <c r="E130">
        <v>1</v>
      </c>
      <c r="F130">
        <v>1</v>
      </c>
      <c r="G130">
        <v>1</v>
      </c>
      <c r="H130">
        <v>3</v>
      </c>
      <c r="I130" t="s">
        <v>970</v>
      </c>
      <c r="J130" t="s">
        <v>971</v>
      </c>
      <c r="K130" t="s">
        <v>972</v>
      </c>
      <c r="L130">
        <v>1348</v>
      </c>
      <c r="N130">
        <v>1009</v>
      </c>
      <c r="O130" t="s">
        <v>64</v>
      </c>
      <c r="P130" t="s">
        <v>64</v>
      </c>
      <c r="Q130">
        <v>1000</v>
      </c>
      <c r="W130">
        <v>0</v>
      </c>
      <c r="X130">
        <v>110322092</v>
      </c>
      <c r="Y130">
        <v>7.8E-2</v>
      </c>
      <c r="AA130">
        <v>9031.64</v>
      </c>
      <c r="AB130">
        <v>0</v>
      </c>
      <c r="AC130">
        <v>0</v>
      </c>
      <c r="AD130">
        <v>0</v>
      </c>
      <c r="AE130">
        <v>1383.1</v>
      </c>
      <c r="AF130">
        <v>0</v>
      </c>
      <c r="AG130">
        <v>0</v>
      </c>
      <c r="AH130">
        <v>0</v>
      </c>
      <c r="AI130">
        <v>6.53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7.8E-2</v>
      </c>
      <c r="AU130" t="s">
        <v>3</v>
      </c>
      <c r="AV130">
        <v>0</v>
      </c>
      <c r="AW130">
        <v>2</v>
      </c>
      <c r="AX130">
        <v>39085796</v>
      </c>
      <c r="AY130">
        <v>1</v>
      </c>
      <c r="AZ130">
        <v>0</v>
      </c>
      <c r="BA130">
        <v>129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Y130*Source!I66</f>
        <v>3.5474399999999996E-2</v>
      </c>
      <c r="CY130">
        <f>AA130</f>
        <v>9031.64</v>
      </c>
      <c r="CZ130">
        <f>AE130</f>
        <v>1383.1</v>
      </c>
      <c r="DA130">
        <f>AI130</f>
        <v>6.53</v>
      </c>
      <c r="DB130">
        <v>0</v>
      </c>
    </row>
    <row r="131" spans="1:106" x14ac:dyDescent="0.2">
      <c r="A131">
        <f>ROW(Source!A66)</f>
        <v>66</v>
      </c>
      <c r="B131">
        <v>39083528</v>
      </c>
      <c r="C131">
        <v>39085779</v>
      </c>
      <c r="D131">
        <v>36802309</v>
      </c>
      <c r="E131">
        <v>1</v>
      </c>
      <c r="F131">
        <v>1</v>
      </c>
      <c r="G131">
        <v>1</v>
      </c>
      <c r="H131">
        <v>3</v>
      </c>
      <c r="I131" t="s">
        <v>976</v>
      </c>
      <c r="J131" t="s">
        <v>977</v>
      </c>
      <c r="K131" t="s">
        <v>978</v>
      </c>
      <c r="L131">
        <v>1348</v>
      </c>
      <c r="N131">
        <v>1009</v>
      </c>
      <c r="O131" t="s">
        <v>64</v>
      </c>
      <c r="P131" t="s">
        <v>64</v>
      </c>
      <c r="Q131">
        <v>1000</v>
      </c>
      <c r="W131">
        <v>0</v>
      </c>
      <c r="X131">
        <v>-956606579</v>
      </c>
      <c r="Y131">
        <v>6.3E-2</v>
      </c>
      <c r="AA131">
        <v>4497.8599999999997</v>
      </c>
      <c r="AB131">
        <v>0</v>
      </c>
      <c r="AC131">
        <v>0</v>
      </c>
      <c r="AD131">
        <v>0</v>
      </c>
      <c r="AE131">
        <v>688.8</v>
      </c>
      <c r="AF131">
        <v>0</v>
      </c>
      <c r="AG131">
        <v>0</v>
      </c>
      <c r="AH131">
        <v>0</v>
      </c>
      <c r="AI131">
        <v>6.53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6.3E-2</v>
      </c>
      <c r="AU131" t="s">
        <v>3</v>
      </c>
      <c r="AV131">
        <v>0</v>
      </c>
      <c r="AW131">
        <v>2</v>
      </c>
      <c r="AX131">
        <v>39085797</v>
      </c>
      <c r="AY131">
        <v>1</v>
      </c>
      <c r="AZ131">
        <v>0</v>
      </c>
      <c r="BA131">
        <v>130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Y131*Source!I66</f>
        <v>2.8652399999999998E-2</v>
      </c>
      <c r="CY131">
        <f>AA131</f>
        <v>4497.8599999999997</v>
      </c>
      <c r="CZ131">
        <f>AE131</f>
        <v>688.8</v>
      </c>
      <c r="DA131">
        <f>AI131</f>
        <v>6.53</v>
      </c>
      <c r="DB131">
        <v>0</v>
      </c>
    </row>
    <row r="132" spans="1:106" x14ac:dyDescent="0.2">
      <c r="A132">
        <f>ROW(Source!A67)</f>
        <v>67</v>
      </c>
      <c r="B132">
        <v>39083528</v>
      </c>
      <c r="C132">
        <v>39085798</v>
      </c>
      <c r="D132">
        <v>37068121</v>
      </c>
      <c r="E132">
        <v>1</v>
      </c>
      <c r="F132">
        <v>1</v>
      </c>
      <c r="G132">
        <v>1</v>
      </c>
      <c r="H132">
        <v>1</v>
      </c>
      <c r="I132" t="s">
        <v>979</v>
      </c>
      <c r="J132" t="s">
        <v>3</v>
      </c>
      <c r="K132" t="s">
        <v>980</v>
      </c>
      <c r="L132">
        <v>1191</v>
      </c>
      <c r="N132">
        <v>1013</v>
      </c>
      <c r="O132" t="s">
        <v>839</v>
      </c>
      <c r="P132" t="s">
        <v>839</v>
      </c>
      <c r="Q132">
        <v>1</v>
      </c>
      <c r="W132">
        <v>0</v>
      </c>
      <c r="X132">
        <v>-1366118074</v>
      </c>
      <c r="Y132">
        <v>45.436499999999995</v>
      </c>
      <c r="AA132">
        <v>0</v>
      </c>
      <c r="AB132">
        <v>0</v>
      </c>
      <c r="AC132">
        <v>0</v>
      </c>
      <c r="AD132">
        <v>51.85</v>
      </c>
      <c r="AE132">
        <v>0</v>
      </c>
      <c r="AF132">
        <v>0</v>
      </c>
      <c r="AG132">
        <v>0</v>
      </c>
      <c r="AH132">
        <v>7.94</v>
      </c>
      <c r="AI132">
        <v>1</v>
      </c>
      <c r="AJ132">
        <v>1</v>
      </c>
      <c r="AK132">
        <v>1</v>
      </c>
      <c r="AL132">
        <v>6.53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39.51</v>
      </c>
      <c r="AU132" t="s">
        <v>76</v>
      </c>
      <c r="AV132">
        <v>1</v>
      </c>
      <c r="AW132">
        <v>2</v>
      </c>
      <c r="AX132">
        <v>39085806</v>
      </c>
      <c r="AY132">
        <v>1</v>
      </c>
      <c r="AZ132">
        <v>0</v>
      </c>
      <c r="BA132">
        <v>131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Y132*Source!I67</f>
        <v>17.356742999999998</v>
      </c>
      <c r="CY132">
        <f>AD132</f>
        <v>51.85</v>
      </c>
      <c r="CZ132">
        <f>AH132</f>
        <v>7.94</v>
      </c>
      <c r="DA132">
        <f>AL132</f>
        <v>6.53</v>
      </c>
      <c r="DB132">
        <v>0</v>
      </c>
    </row>
    <row r="133" spans="1:106" x14ac:dyDescent="0.2">
      <c r="A133">
        <f>ROW(Source!A67)</f>
        <v>67</v>
      </c>
      <c r="B133">
        <v>39083528</v>
      </c>
      <c r="C133">
        <v>39085798</v>
      </c>
      <c r="D133">
        <v>37064876</v>
      </c>
      <c r="E133">
        <v>1</v>
      </c>
      <c r="F133">
        <v>1</v>
      </c>
      <c r="G133">
        <v>1</v>
      </c>
      <c r="H133">
        <v>1</v>
      </c>
      <c r="I133" t="s">
        <v>840</v>
      </c>
      <c r="J133" t="s">
        <v>3</v>
      </c>
      <c r="K133" t="s">
        <v>841</v>
      </c>
      <c r="L133">
        <v>1191</v>
      </c>
      <c r="N133">
        <v>1013</v>
      </c>
      <c r="O133" t="s">
        <v>839</v>
      </c>
      <c r="P133" t="s">
        <v>839</v>
      </c>
      <c r="Q133">
        <v>1</v>
      </c>
      <c r="W133">
        <v>0</v>
      </c>
      <c r="X133">
        <v>-1417349443</v>
      </c>
      <c r="Y133">
        <v>1.27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6.53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1.27</v>
      </c>
      <c r="AU133" t="s">
        <v>3</v>
      </c>
      <c r="AV133">
        <v>2</v>
      </c>
      <c r="AW133">
        <v>2</v>
      </c>
      <c r="AX133">
        <v>39085807</v>
      </c>
      <c r="AY133">
        <v>1</v>
      </c>
      <c r="AZ133">
        <v>2048</v>
      </c>
      <c r="BA133">
        <v>132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Y133*Source!I67</f>
        <v>0.48514000000000002</v>
      </c>
      <c r="CY133">
        <f>AD133</f>
        <v>0</v>
      </c>
      <c r="CZ133">
        <f>AH133</f>
        <v>0</v>
      </c>
      <c r="DA133">
        <f>AL133</f>
        <v>1</v>
      </c>
      <c r="DB133">
        <v>0</v>
      </c>
    </row>
    <row r="134" spans="1:106" x14ac:dyDescent="0.2">
      <c r="A134">
        <f>ROW(Source!A67)</f>
        <v>67</v>
      </c>
      <c r="B134">
        <v>39083528</v>
      </c>
      <c r="C134">
        <v>39085798</v>
      </c>
      <c r="D134">
        <v>36882452</v>
      </c>
      <c r="E134">
        <v>1</v>
      </c>
      <c r="F134">
        <v>1</v>
      </c>
      <c r="G134">
        <v>1</v>
      </c>
      <c r="H134">
        <v>2</v>
      </c>
      <c r="I134" t="s">
        <v>842</v>
      </c>
      <c r="J134" t="s">
        <v>843</v>
      </c>
      <c r="K134" t="s">
        <v>844</v>
      </c>
      <c r="L134">
        <v>1368</v>
      </c>
      <c r="N134">
        <v>1011</v>
      </c>
      <c r="O134" t="s">
        <v>845</v>
      </c>
      <c r="P134" t="s">
        <v>845</v>
      </c>
      <c r="Q134">
        <v>1</v>
      </c>
      <c r="W134">
        <v>0</v>
      </c>
      <c r="X134">
        <v>1188625873</v>
      </c>
      <c r="Y134">
        <v>1.5874999999999999</v>
      </c>
      <c r="AA134">
        <v>0</v>
      </c>
      <c r="AB134">
        <v>204.13</v>
      </c>
      <c r="AC134">
        <v>13.5</v>
      </c>
      <c r="AD134">
        <v>0</v>
      </c>
      <c r="AE134">
        <v>0</v>
      </c>
      <c r="AF134">
        <v>31.26</v>
      </c>
      <c r="AG134">
        <v>13.5</v>
      </c>
      <c r="AH134">
        <v>0</v>
      </c>
      <c r="AI134">
        <v>1</v>
      </c>
      <c r="AJ134">
        <v>6.53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1.27</v>
      </c>
      <c r="AU134" t="s">
        <v>75</v>
      </c>
      <c r="AV134">
        <v>0</v>
      </c>
      <c r="AW134">
        <v>2</v>
      </c>
      <c r="AX134">
        <v>39085808</v>
      </c>
      <c r="AY134">
        <v>1</v>
      </c>
      <c r="AZ134">
        <v>0</v>
      </c>
      <c r="BA134">
        <v>133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Y134*Source!I67</f>
        <v>0.60642499999999999</v>
      </c>
      <c r="CY134">
        <f>AB134</f>
        <v>204.13</v>
      </c>
      <c r="CZ134">
        <f>AF134</f>
        <v>31.26</v>
      </c>
      <c r="DA134">
        <f>AJ134</f>
        <v>6.53</v>
      </c>
      <c r="DB134">
        <v>0</v>
      </c>
    </row>
    <row r="135" spans="1:106" x14ac:dyDescent="0.2">
      <c r="A135">
        <f>ROW(Source!A67)</f>
        <v>67</v>
      </c>
      <c r="B135">
        <v>39083528</v>
      </c>
      <c r="C135">
        <v>39085798</v>
      </c>
      <c r="D135">
        <v>36882569</v>
      </c>
      <c r="E135">
        <v>1</v>
      </c>
      <c r="F135">
        <v>1</v>
      </c>
      <c r="G135">
        <v>1</v>
      </c>
      <c r="H135">
        <v>2</v>
      </c>
      <c r="I135" t="s">
        <v>981</v>
      </c>
      <c r="J135" t="s">
        <v>982</v>
      </c>
      <c r="K135" t="s">
        <v>983</v>
      </c>
      <c r="L135">
        <v>1368</v>
      </c>
      <c r="N135">
        <v>1011</v>
      </c>
      <c r="O135" t="s">
        <v>845</v>
      </c>
      <c r="P135" t="s">
        <v>845</v>
      </c>
      <c r="Q135">
        <v>1</v>
      </c>
      <c r="W135">
        <v>0</v>
      </c>
      <c r="X135">
        <v>126902709</v>
      </c>
      <c r="Y135">
        <v>11.3375</v>
      </c>
      <c r="AA135">
        <v>0</v>
      </c>
      <c r="AB135">
        <v>3.27</v>
      </c>
      <c r="AC135">
        <v>0</v>
      </c>
      <c r="AD135">
        <v>0</v>
      </c>
      <c r="AE135">
        <v>0</v>
      </c>
      <c r="AF135">
        <v>0.5</v>
      </c>
      <c r="AG135">
        <v>0</v>
      </c>
      <c r="AH135">
        <v>0</v>
      </c>
      <c r="AI135">
        <v>1</v>
      </c>
      <c r="AJ135">
        <v>6.53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9.07</v>
      </c>
      <c r="AU135" t="s">
        <v>75</v>
      </c>
      <c r="AV135">
        <v>0</v>
      </c>
      <c r="AW135">
        <v>2</v>
      </c>
      <c r="AX135">
        <v>39085809</v>
      </c>
      <c r="AY135">
        <v>1</v>
      </c>
      <c r="AZ135">
        <v>0</v>
      </c>
      <c r="BA135">
        <v>134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Y135*Source!I67</f>
        <v>4.3309250000000006</v>
      </c>
      <c r="CY135">
        <f>AB135</f>
        <v>3.27</v>
      </c>
      <c r="CZ135">
        <f>AF135</f>
        <v>0.5</v>
      </c>
      <c r="DA135">
        <f>AJ135</f>
        <v>6.53</v>
      </c>
      <c r="DB135">
        <v>0</v>
      </c>
    </row>
    <row r="136" spans="1:106" x14ac:dyDescent="0.2">
      <c r="A136">
        <f>ROW(Source!A67)</f>
        <v>67</v>
      </c>
      <c r="B136">
        <v>39083528</v>
      </c>
      <c r="C136">
        <v>39085798</v>
      </c>
      <c r="D136">
        <v>36801792</v>
      </c>
      <c r="E136">
        <v>1</v>
      </c>
      <c r="F136">
        <v>1</v>
      </c>
      <c r="G136">
        <v>1</v>
      </c>
      <c r="H136">
        <v>3</v>
      </c>
      <c r="I136" t="s">
        <v>921</v>
      </c>
      <c r="J136" t="s">
        <v>922</v>
      </c>
      <c r="K136" t="s">
        <v>923</v>
      </c>
      <c r="L136">
        <v>1339</v>
      </c>
      <c r="N136">
        <v>1007</v>
      </c>
      <c r="O136" t="s">
        <v>53</v>
      </c>
      <c r="P136" t="s">
        <v>53</v>
      </c>
      <c r="Q136">
        <v>1</v>
      </c>
      <c r="W136">
        <v>0</v>
      </c>
      <c r="X136">
        <v>-1660354250</v>
      </c>
      <c r="Y136">
        <v>3.5</v>
      </c>
      <c r="AA136">
        <v>15.93</v>
      </c>
      <c r="AB136">
        <v>0</v>
      </c>
      <c r="AC136">
        <v>0</v>
      </c>
      <c r="AD136">
        <v>0</v>
      </c>
      <c r="AE136">
        <v>2.44</v>
      </c>
      <c r="AF136">
        <v>0</v>
      </c>
      <c r="AG136">
        <v>0</v>
      </c>
      <c r="AH136">
        <v>0</v>
      </c>
      <c r="AI136">
        <v>6.53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3.5</v>
      </c>
      <c r="AU136" t="s">
        <v>3</v>
      </c>
      <c r="AV136">
        <v>0</v>
      </c>
      <c r="AW136">
        <v>2</v>
      </c>
      <c r="AX136">
        <v>39085810</v>
      </c>
      <c r="AY136">
        <v>1</v>
      </c>
      <c r="AZ136">
        <v>0</v>
      </c>
      <c r="BA136">
        <v>135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Y136*Source!I67</f>
        <v>1.337</v>
      </c>
      <c r="CY136">
        <f>AA136</f>
        <v>15.93</v>
      </c>
      <c r="CZ136">
        <f>AE136</f>
        <v>2.44</v>
      </c>
      <c r="DA136">
        <f>AI136</f>
        <v>6.53</v>
      </c>
      <c r="DB136">
        <v>0</v>
      </c>
    </row>
    <row r="137" spans="1:106" x14ac:dyDescent="0.2">
      <c r="A137">
        <f>ROW(Source!A67)</f>
        <v>67</v>
      </c>
      <c r="B137">
        <v>39083528</v>
      </c>
      <c r="C137">
        <v>39085798</v>
      </c>
      <c r="D137">
        <v>36796210</v>
      </c>
      <c r="E137">
        <v>17</v>
      </c>
      <c r="F137">
        <v>1</v>
      </c>
      <c r="G137">
        <v>1</v>
      </c>
      <c r="H137">
        <v>3</v>
      </c>
      <c r="I137" t="s">
        <v>206</v>
      </c>
      <c r="J137" t="s">
        <v>3</v>
      </c>
      <c r="K137" t="s">
        <v>207</v>
      </c>
      <c r="L137">
        <v>1339</v>
      </c>
      <c r="N137">
        <v>1007</v>
      </c>
      <c r="O137" t="s">
        <v>53</v>
      </c>
      <c r="P137" t="s">
        <v>53</v>
      </c>
      <c r="Q137">
        <v>1</v>
      </c>
      <c r="W137">
        <v>0</v>
      </c>
      <c r="X137">
        <v>-2113302258</v>
      </c>
      <c r="Y137">
        <v>2.04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6.53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2.04</v>
      </c>
      <c r="AU137" t="s">
        <v>3</v>
      </c>
      <c r="AV137">
        <v>0</v>
      </c>
      <c r="AW137">
        <v>2</v>
      </c>
      <c r="AX137">
        <v>39085811</v>
      </c>
      <c r="AY137">
        <v>1</v>
      </c>
      <c r="AZ137">
        <v>0</v>
      </c>
      <c r="BA137">
        <v>136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Y137*Source!I67</f>
        <v>0.77927999999999997</v>
      </c>
      <c r="CY137">
        <f>AA137</f>
        <v>0</v>
      </c>
      <c r="CZ137">
        <f>AE137</f>
        <v>0</v>
      </c>
      <c r="DA137">
        <f>AI137</f>
        <v>6.53</v>
      </c>
      <c r="DB137">
        <v>0</v>
      </c>
    </row>
    <row r="138" spans="1:106" x14ac:dyDescent="0.2">
      <c r="A138">
        <f>ROW(Source!A67)</f>
        <v>67</v>
      </c>
      <c r="B138">
        <v>39083528</v>
      </c>
      <c r="C138">
        <v>39085798</v>
      </c>
      <c r="D138">
        <v>36807343</v>
      </c>
      <c r="E138">
        <v>1</v>
      </c>
      <c r="F138">
        <v>1</v>
      </c>
      <c r="G138">
        <v>1</v>
      </c>
      <c r="H138">
        <v>3</v>
      </c>
      <c r="I138" t="s">
        <v>209</v>
      </c>
      <c r="J138" t="s">
        <v>211</v>
      </c>
      <c r="K138" t="s">
        <v>210</v>
      </c>
      <c r="L138">
        <v>1339</v>
      </c>
      <c r="N138">
        <v>1007</v>
      </c>
      <c r="O138" t="s">
        <v>53</v>
      </c>
      <c r="P138" t="s">
        <v>53</v>
      </c>
      <c r="Q138">
        <v>1</v>
      </c>
      <c r="W138">
        <v>0</v>
      </c>
      <c r="X138">
        <v>-1970722706</v>
      </c>
      <c r="Y138">
        <v>2.04</v>
      </c>
      <c r="AA138">
        <v>3580.4</v>
      </c>
      <c r="AB138">
        <v>0</v>
      </c>
      <c r="AC138">
        <v>0</v>
      </c>
      <c r="AD138">
        <v>0</v>
      </c>
      <c r="AE138">
        <v>548.29999999999995</v>
      </c>
      <c r="AF138">
        <v>0</v>
      </c>
      <c r="AG138">
        <v>0</v>
      </c>
      <c r="AH138">
        <v>0</v>
      </c>
      <c r="AI138">
        <v>6.53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3</v>
      </c>
      <c r="AT138">
        <v>2.04</v>
      </c>
      <c r="AU138" t="s">
        <v>3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Y138*Source!I67</f>
        <v>0.77927999999999997</v>
      </c>
      <c r="CY138">
        <f>AA138</f>
        <v>3580.4</v>
      </c>
      <c r="CZ138">
        <f>AE138</f>
        <v>548.29999999999995</v>
      </c>
      <c r="DA138">
        <f>AI138</f>
        <v>6.53</v>
      </c>
      <c r="DB138">
        <v>0</v>
      </c>
    </row>
    <row r="139" spans="1:106" x14ac:dyDescent="0.2">
      <c r="A139">
        <f>ROW(Source!A70)</f>
        <v>70</v>
      </c>
      <c r="B139">
        <v>39083528</v>
      </c>
      <c r="C139">
        <v>39085814</v>
      </c>
      <c r="D139">
        <v>37068121</v>
      </c>
      <c r="E139">
        <v>1</v>
      </c>
      <c r="F139">
        <v>1</v>
      </c>
      <c r="G139">
        <v>1</v>
      </c>
      <c r="H139">
        <v>1</v>
      </c>
      <c r="I139" t="s">
        <v>979</v>
      </c>
      <c r="J139" t="s">
        <v>3</v>
      </c>
      <c r="K139" t="s">
        <v>980</v>
      </c>
      <c r="L139">
        <v>1191</v>
      </c>
      <c r="N139">
        <v>1013</v>
      </c>
      <c r="O139" t="s">
        <v>839</v>
      </c>
      <c r="P139" t="s">
        <v>839</v>
      </c>
      <c r="Q139">
        <v>1</v>
      </c>
      <c r="W139">
        <v>0</v>
      </c>
      <c r="X139">
        <v>-1366118074</v>
      </c>
      <c r="Y139">
        <v>5.1749999999999998</v>
      </c>
      <c r="AA139">
        <v>0</v>
      </c>
      <c r="AB139">
        <v>0</v>
      </c>
      <c r="AC139">
        <v>0</v>
      </c>
      <c r="AD139">
        <v>51.85</v>
      </c>
      <c r="AE139">
        <v>0</v>
      </c>
      <c r="AF139">
        <v>0</v>
      </c>
      <c r="AG139">
        <v>0</v>
      </c>
      <c r="AH139">
        <v>7.94</v>
      </c>
      <c r="AI139">
        <v>1</v>
      </c>
      <c r="AJ139">
        <v>1</v>
      </c>
      <c r="AK139">
        <v>1</v>
      </c>
      <c r="AL139">
        <v>6.53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0.5</v>
      </c>
      <c r="AU139" t="s">
        <v>218</v>
      </c>
      <c r="AV139">
        <v>1</v>
      </c>
      <c r="AW139">
        <v>2</v>
      </c>
      <c r="AX139">
        <v>39085820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Y139*Source!I70</f>
        <v>1.97685</v>
      </c>
      <c r="CY139">
        <f>AD139</f>
        <v>51.85</v>
      </c>
      <c r="CZ139">
        <f>AH139</f>
        <v>7.94</v>
      </c>
      <c r="DA139">
        <f>AL139</f>
        <v>6.53</v>
      </c>
      <c r="DB139">
        <v>0</v>
      </c>
    </row>
    <row r="140" spans="1:106" x14ac:dyDescent="0.2">
      <c r="A140">
        <f>ROW(Source!A70)</f>
        <v>70</v>
      </c>
      <c r="B140">
        <v>39083528</v>
      </c>
      <c r="C140">
        <v>39085814</v>
      </c>
      <c r="D140">
        <v>37064876</v>
      </c>
      <c r="E140">
        <v>1</v>
      </c>
      <c r="F140">
        <v>1</v>
      </c>
      <c r="G140">
        <v>1</v>
      </c>
      <c r="H140">
        <v>1</v>
      </c>
      <c r="I140" t="s">
        <v>840</v>
      </c>
      <c r="J140" t="s">
        <v>3</v>
      </c>
      <c r="K140" t="s">
        <v>841</v>
      </c>
      <c r="L140">
        <v>1191</v>
      </c>
      <c r="N140">
        <v>1013</v>
      </c>
      <c r="O140" t="s">
        <v>839</v>
      </c>
      <c r="P140" t="s">
        <v>839</v>
      </c>
      <c r="Q140">
        <v>1</v>
      </c>
      <c r="W140">
        <v>0</v>
      </c>
      <c r="X140">
        <v>-1417349443</v>
      </c>
      <c r="Y140">
        <v>0.21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6.53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0.21</v>
      </c>
      <c r="AU140" t="s">
        <v>3</v>
      </c>
      <c r="AV140">
        <v>2</v>
      </c>
      <c r="AW140">
        <v>2</v>
      </c>
      <c r="AX140">
        <v>39085821</v>
      </c>
      <c r="AY140">
        <v>1</v>
      </c>
      <c r="AZ140">
        <v>2048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Y140*Source!I70</f>
        <v>8.022E-2</v>
      </c>
      <c r="CY140">
        <f>AD140</f>
        <v>0</v>
      </c>
      <c r="CZ140">
        <f>AH140</f>
        <v>0</v>
      </c>
      <c r="DA140">
        <f>AL140</f>
        <v>1</v>
      </c>
      <c r="DB140">
        <v>0</v>
      </c>
    </row>
    <row r="141" spans="1:106" x14ac:dyDescent="0.2">
      <c r="A141">
        <f>ROW(Source!A70)</f>
        <v>70</v>
      </c>
      <c r="B141">
        <v>39083528</v>
      </c>
      <c r="C141">
        <v>39085814</v>
      </c>
      <c r="D141">
        <v>36882452</v>
      </c>
      <c r="E141">
        <v>1</v>
      </c>
      <c r="F141">
        <v>1</v>
      </c>
      <c r="G141">
        <v>1</v>
      </c>
      <c r="H141">
        <v>2</v>
      </c>
      <c r="I141" t="s">
        <v>842</v>
      </c>
      <c r="J141" t="s">
        <v>843</v>
      </c>
      <c r="K141" t="s">
        <v>844</v>
      </c>
      <c r="L141">
        <v>1368</v>
      </c>
      <c r="N141">
        <v>1011</v>
      </c>
      <c r="O141" t="s">
        <v>845</v>
      </c>
      <c r="P141" t="s">
        <v>845</v>
      </c>
      <c r="Q141">
        <v>1</v>
      </c>
      <c r="W141">
        <v>0</v>
      </c>
      <c r="X141">
        <v>1188625873</v>
      </c>
      <c r="Y141">
        <v>2.3624999999999998</v>
      </c>
      <c r="AA141">
        <v>0</v>
      </c>
      <c r="AB141">
        <v>204.13</v>
      </c>
      <c r="AC141">
        <v>13.5</v>
      </c>
      <c r="AD141">
        <v>0</v>
      </c>
      <c r="AE141">
        <v>0</v>
      </c>
      <c r="AF141">
        <v>31.26</v>
      </c>
      <c r="AG141">
        <v>13.5</v>
      </c>
      <c r="AH141">
        <v>0</v>
      </c>
      <c r="AI141">
        <v>1</v>
      </c>
      <c r="AJ141">
        <v>6.53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0.21</v>
      </c>
      <c r="AU141" t="s">
        <v>217</v>
      </c>
      <c r="AV141">
        <v>0</v>
      </c>
      <c r="AW141">
        <v>2</v>
      </c>
      <c r="AX141">
        <v>39085822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Y141*Source!I70</f>
        <v>0.90247499999999992</v>
      </c>
      <c r="CY141">
        <f>AB141</f>
        <v>204.13</v>
      </c>
      <c r="CZ141">
        <f>AF141</f>
        <v>31.26</v>
      </c>
      <c r="DA141">
        <f>AJ141</f>
        <v>6.53</v>
      </c>
      <c r="DB141">
        <v>0</v>
      </c>
    </row>
    <row r="142" spans="1:106" x14ac:dyDescent="0.2">
      <c r="A142">
        <f>ROW(Source!A70)</f>
        <v>70</v>
      </c>
      <c r="B142">
        <v>39083528</v>
      </c>
      <c r="C142">
        <v>39085814</v>
      </c>
      <c r="D142">
        <v>36882569</v>
      </c>
      <c r="E142">
        <v>1</v>
      </c>
      <c r="F142">
        <v>1</v>
      </c>
      <c r="G142">
        <v>1</v>
      </c>
      <c r="H142">
        <v>2</v>
      </c>
      <c r="I142" t="s">
        <v>981</v>
      </c>
      <c r="J142" t="s">
        <v>982</v>
      </c>
      <c r="K142" t="s">
        <v>983</v>
      </c>
      <c r="L142">
        <v>1368</v>
      </c>
      <c r="N142">
        <v>1011</v>
      </c>
      <c r="O142" t="s">
        <v>845</v>
      </c>
      <c r="P142" t="s">
        <v>845</v>
      </c>
      <c r="Q142">
        <v>1</v>
      </c>
      <c r="W142">
        <v>0</v>
      </c>
      <c r="X142">
        <v>126902709</v>
      </c>
      <c r="Y142">
        <v>26.099999999999998</v>
      </c>
      <c r="AA142">
        <v>0</v>
      </c>
      <c r="AB142">
        <v>3.27</v>
      </c>
      <c r="AC142">
        <v>0</v>
      </c>
      <c r="AD142">
        <v>0</v>
      </c>
      <c r="AE142">
        <v>0</v>
      </c>
      <c r="AF142">
        <v>0.5</v>
      </c>
      <c r="AG142">
        <v>0</v>
      </c>
      <c r="AH142">
        <v>0</v>
      </c>
      <c r="AI142">
        <v>1</v>
      </c>
      <c r="AJ142">
        <v>6.53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2.3199999999999998</v>
      </c>
      <c r="AU142" t="s">
        <v>217</v>
      </c>
      <c r="AV142">
        <v>0</v>
      </c>
      <c r="AW142">
        <v>2</v>
      </c>
      <c r="AX142">
        <v>39085823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Y142*Source!I70</f>
        <v>9.9702000000000002</v>
      </c>
      <c r="CY142">
        <f>AB142</f>
        <v>3.27</v>
      </c>
      <c r="CZ142">
        <f>AF142</f>
        <v>0.5</v>
      </c>
      <c r="DA142">
        <f>AJ142</f>
        <v>6.53</v>
      </c>
      <c r="DB142">
        <v>0</v>
      </c>
    </row>
    <row r="143" spans="1:106" x14ac:dyDescent="0.2">
      <c r="A143">
        <f>ROW(Source!A70)</f>
        <v>70</v>
      </c>
      <c r="B143">
        <v>39083528</v>
      </c>
      <c r="C143">
        <v>39085814</v>
      </c>
      <c r="D143">
        <v>36807343</v>
      </c>
      <c r="E143">
        <v>1</v>
      </c>
      <c r="F143">
        <v>1</v>
      </c>
      <c r="G143">
        <v>1</v>
      </c>
      <c r="H143">
        <v>3</v>
      </c>
      <c r="I143" t="s">
        <v>209</v>
      </c>
      <c r="J143" t="s">
        <v>211</v>
      </c>
      <c r="K143" t="s">
        <v>210</v>
      </c>
      <c r="L143">
        <v>1339</v>
      </c>
      <c r="N143">
        <v>1007</v>
      </c>
      <c r="O143" t="s">
        <v>53</v>
      </c>
      <c r="P143" t="s">
        <v>53</v>
      </c>
      <c r="Q143">
        <v>1</v>
      </c>
      <c r="W143">
        <v>0</v>
      </c>
      <c r="X143">
        <v>-1970722706</v>
      </c>
      <c r="Y143">
        <v>18.36</v>
      </c>
      <c r="AA143">
        <v>3580.4</v>
      </c>
      <c r="AB143">
        <v>0</v>
      </c>
      <c r="AC143">
        <v>0</v>
      </c>
      <c r="AD143">
        <v>0</v>
      </c>
      <c r="AE143">
        <v>548.29999999999995</v>
      </c>
      <c r="AF143">
        <v>0</v>
      </c>
      <c r="AG143">
        <v>0</v>
      </c>
      <c r="AH143">
        <v>0</v>
      </c>
      <c r="AI143">
        <v>6.53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1</v>
      </c>
      <c r="AQ143">
        <v>0</v>
      </c>
      <c r="AR143">
        <v>0</v>
      </c>
      <c r="AS143" t="s">
        <v>3</v>
      </c>
      <c r="AT143">
        <v>2.04</v>
      </c>
      <c r="AU143" t="s">
        <v>216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Y143*Source!I70</f>
        <v>7.0135199999999998</v>
      </c>
      <c r="CY143">
        <f>AA143</f>
        <v>3580.4</v>
      </c>
      <c r="CZ143">
        <f>AE143</f>
        <v>548.29999999999995</v>
      </c>
      <c r="DA143">
        <f>AI143</f>
        <v>6.53</v>
      </c>
      <c r="DB143">
        <v>0</v>
      </c>
    </row>
    <row r="144" spans="1:106" x14ac:dyDescent="0.2">
      <c r="A144">
        <f>ROW(Source!A72)</f>
        <v>72</v>
      </c>
      <c r="B144">
        <v>39083528</v>
      </c>
      <c r="C144">
        <v>39085826</v>
      </c>
      <c r="D144">
        <v>37070495</v>
      </c>
      <c r="E144">
        <v>1</v>
      </c>
      <c r="F144">
        <v>1</v>
      </c>
      <c r="G144">
        <v>1</v>
      </c>
      <c r="H144">
        <v>1</v>
      </c>
      <c r="I144" t="s">
        <v>894</v>
      </c>
      <c r="J144" t="s">
        <v>3</v>
      </c>
      <c r="K144" t="s">
        <v>895</v>
      </c>
      <c r="L144">
        <v>1191</v>
      </c>
      <c r="N144">
        <v>1013</v>
      </c>
      <c r="O144" t="s">
        <v>839</v>
      </c>
      <c r="P144" t="s">
        <v>839</v>
      </c>
      <c r="Q144">
        <v>1</v>
      </c>
      <c r="W144">
        <v>0</v>
      </c>
      <c r="X144">
        <v>-784637506</v>
      </c>
      <c r="Y144">
        <v>356.983</v>
      </c>
      <c r="AA144">
        <v>0</v>
      </c>
      <c r="AB144">
        <v>0</v>
      </c>
      <c r="AC144">
        <v>0</v>
      </c>
      <c r="AD144">
        <v>57.07</v>
      </c>
      <c r="AE144">
        <v>0</v>
      </c>
      <c r="AF144">
        <v>0</v>
      </c>
      <c r="AG144">
        <v>0</v>
      </c>
      <c r="AH144">
        <v>8.74</v>
      </c>
      <c r="AI144">
        <v>1</v>
      </c>
      <c r="AJ144">
        <v>1</v>
      </c>
      <c r="AK144">
        <v>1</v>
      </c>
      <c r="AL144">
        <v>6.53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310.42</v>
      </c>
      <c r="AU144" t="s">
        <v>76</v>
      </c>
      <c r="AV144">
        <v>1</v>
      </c>
      <c r="AW144">
        <v>2</v>
      </c>
      <c r="AX144">
        <v>39085837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Y144*Source!I72</f>
        <v>136.36750599999999</v>
      </c>
      <c r="CY144">
        <f>AD144</f>
        <v>57.07</v>
      </c>
      <c r="CZ144">
        <f>AH144</f>
        <v>8.74</v>
      </c>
      <c r="DA144">
        <f>AL144</f>
        <v>6.53</v>
      </c>
      <c r="DB144">
        <v>0</v>
      </c>
    </row>
    <row r="145" spans="1:106" x14ac:dyDescent="0.2">
      <c r="A145">
        <f>ROW(Source!A72)</f>
        <v>72</v>
      </c>
      <c r="B145">
        <v>39083528</v>
      </c>
      <c r="C145">
        <v>39085826</v>
      </c>
      <c r="D145">
        <v>37064876</v>
      </c>
      <c r="E145">
        <v>1</v>
      </c>
      <c r="F145">
        <v>1</v>
      </c>
      <c r="G145">
        <v>1</v>
      </c>
      <c r="H145">
        <v>1</v>
      </c>
      <c r="I145" t="s">
        <v>840</v>
      </c>
      <c r="J145" t="s">
        <v>3</v>
      </c>
      <c r="K145" t="s">
        <v>841</v>
      </c>
      <c r="L145">
        <v>1191</v>
      </c>
      <c r="N145">
        <v>1013</v>
      </c>
      <c r="O145" t="s">
        <v>839</v>
      </c>
      <c r="P145" t="s">
        <v>839</v>
      </c>
      <c r="Q145">
        <v>1</v>
      </c>
      <c r="W145">
        <v>0</v>
      </c>
      <c r="X145">
        <v>-1417349443</v>
      </c>
      <c r="Y145">
        <v>1.73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6.53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1.73</v>
      </c>
      <c r="AU145" t="s">
        <v>3</v>
      </c>
      <c r="AV145">
        <v>2</v>
      </c>
      <c r="AW145">
        <v>2</v>
      </c>
      <c r="AX145">
        <v>39085838</v>
      </c>
      <c r="AY145">
        <v>1</v>
      </c>
      <c r="AZ145">
        <v>2048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Y145*Source!I72</f>
        <v>0.66086</v>
      </c>
      <c r="CY145">
        <f>AD145</f>
        <v>0</v>
      </c>
      <c r="CZ145">
        <f>AH145</f>
        <v>0</v>
      </c>
      <c r="DA145">
        <f>AL145</f>
        <v>1</v>
      </c>
      <c r="DB145">
        <v>0</v>
      </c>
    </row>
    <row r="146" spans="1:106" x14ac:dyDescent="0.2">
      <c r="A146">
        <f>ROW(Source!A72)</f>
        <v>72</v>
      </c>
      <c r="B146">
        <v>39083528</v>
      </c>
      <c r="C146">
        <v>39085826</v>
      </c>
      <c r="D146">
        <v>36882055</v>
      </c>
      <c r="E146">
        <v>1</v>
      </c>
      <c r="F146">
        <v>1</v>
      </c>
      <c r="G146">
        <v>1</v>
      </c>
      <c r="H146">
        <v>2</v>
      </c>
      <c r="I146" t="s">
        <v>984</v>
      </c>
      <c r="J146" t="s">
        <v>985</v>
      </c>
      <c r="K146" t="s">
        <v>986</v>
      </c>
      <c r="L146">
        <v>1368</v>
      </c>
      <c r="N146">
        <v>1011</v>
      </c>
      <c r="O146" t="s">
        <v>845</v>
      </c>
      <c r="P146" t="s">
        <v>845</v>
      </c>
      <c r="Q146">
        <v>1</v>
      </c>
      <c r="W146">
        <v>0</v>
      </c>
      <c r="X146">
        <v>257150282</v>
      </c>
      <c r="Y146">
        <v>2.5000000000000001E-2</v>
      </c>
      <c r="AA146">
        <v>0</v>
      </c>
      <c r="AB146">
        <v>544.79999999999995</v>
      </c>
      <c r="AC146">
        <v>13.5</v>
      </c>
      <c r="AD146">
        <v>0</v>
      </c>
      <c r="AE146">
        <v>0</v>
      </c>
      <c r="AF146">
        <v>83.43</v>
      </c>
      <c r="AG146">
        <v>13.5</v>
      </c>
      <c r="AH146">
        <v>0</v>
      </c>
      <c r="AI146">
        <v>1</v>
      </c>
      <c r="AJ146">
        <v>6.53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0.02</v>
      </c>
      <c r="AU146" t="s">
        <v>75</v>
      </c>
      <c r="AV146">
        <v>0</v>
      </c>
      <c r="AW146">
        <v>2</v>
      </c>
      <c r="AX146">
        <v>39085839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Y146*Source!I72</f>
        <v>9.5500000000000012E-3</v>
      </c>
      <c r="CY146">
        <f>AB146</f>
        <v>544.79999999999995</v>
      </c>
      <c r="CZ146">
        <f>AF146</f>
        <v>83.43</v>
      </c>
      <c r="DA146">
        <f>AJ146</f>
        <v>6.53</v>
      </c>
      <c r="DB146">
        <v>0</v>
      </c>
    </row>
    <row r="147" spans="1:106" x14ac:dyDescent="0.2">
      <c r="A147">
        <f>ROW(Source!A72)</f>
        <v>72</v>
      </c>
      <c r="B147">
        <v>39083528</v>
      </c>
      <c r="C147">
        <v>39085826</v>
      </c>
      <c r="D147">
        <v>36882157</v>
      </c>
      <c r="E147">
        <v>1</v>
      </c>
      <c r="F147">
        <v>1</v>
      </c>
      <c r="G147">
        <v>1</v>
      </c>
      <c r="H147">
        <v>2</v>
      </c>
      <c r="I147" t="s">
        <v>987</v>
      </c>
      <c r="J147" t="s">
        <v>988</v>
      </c>
      <c r="K147" t="s">
        <v>989</v>
      </c>
      <c r="L147">
        <v>1368</v>
      </c>
      <c r="N147">
        <v>1011</v>
      </c>
      <c r="O147" t="s">
        <v>845</v>
      </c>
      <c r="P147" t="s">
        <v>845</v>
      </c>
      <c r="Q147">
        <v>1</v>
      </c>
      <c r="W147">
        <v>0</v>
      </c>
      <c r="X147">
        <v>1330025190</v>
      </c>
      <c r="Y147">
        <v>1.2500000000000001E-2</v>
      </c>
      <c r="AA147">
        <v>0</v>
      </c>
      <c r="AB147">
        <v>574.71</v>
      </c>
      <c r="AC147">
        <v>11.6</v>
      </c>
      <c r="AD147">
        <v>0</v>
      </c>
      <c r="AE147">
        <v>0</v>
      </c>
      <c r="AF147">
        <v>88.01</v>
      </c>
      <c r="AG147">
        <v>11.6</v>
      </c>
      <c r="AH147">
        <v>0</v>
      </c>
      <c r="AI147">
        <v>1</v>
      </c>
      <c r="AJ147">
        <v>6.53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0.01</v>
      </c>
      <c r="AU147" t="s">
        <v>75</v>
      </c>
      <c r="AV147">
        <v>0</v>
      </c>
      <c r="AW147">
        <v>2</v>
      </c>
      <c r="AX147">
        <v>39085840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Y147*Source!I72</f>
        <v>4.7750000000000006E-3</v>
      </c>
      <c r="CY147">
        <f>AB147</f>
        <v>574.71</v>
      </c>
      <c r="CZ147">
        <f>AF147</f>
        <v>88.01</v>
      </c>
      <c r="DA147">
        <f>AJ147</f>
        <v>6.53</v>
      </c>
      <c r="DB147">
        <v>0</v>
      </c>
    </row>
    <row r="148" spans="1:106" x14ac:dyDescent="0.2">
      <c r="A148">
        <f>ROW(Source!A72)</f>
        <v>72</v>
      </c>
      <c r="B148">
        <v>39083528</v>
      </c>
      <c r="C148">
        <v>39085826</v>
      </c>
      <c r="D148">
        <v>36882621</v>
      </c>
      <c r="E148">
        <v>1</v>
      </c>
      <c r="F148">
        <v>1</v>
      </c>
      <c r="G148">
        <v>1</v>
      </c>
      <c r="H148">
        <v>2</v>
      </c>
      <c r="I148" t="s">
        <v>990</v>
      </c>
      <c r="J148" t="s">
        <v>991</v>
      </c>
      <c r="K148" t="s">
        <v>992</v>
      </c>
      <c r="L148">
        <v>1368</v>
      </c>
      <c r="N148">
        <v>1011</v>
      </c>
      <c r="O148" t="s">
        <v>845</v>
      </c>
      <c r="P148" t="s">
        <v>845</v>
      </c>
      <c r="Q148">
        <v>1</v>
      </c>
      <c r="W148">
        <v>0</v>
      </c>
      <c r="X148">
        <v>983187852</v>
      </c>
      <c r="Y148">
        <v>2.1124999999999998</v>
      </c>
      <c r="AA148">
        <v>0</v>
      </c>
      <c r="AB148">
        <v>80.91</v>
      </c>
      <c r="AC148">
        <v>10.06</v>
      </c>
      <c r="AD148">
        <v>0</v>
      </c>
      <c r="AE148">
        <v>0</v>
      </c>
      <c r="AF148">
        <v>12.39</v>
      </c>
      <c r="AG148">
        <v>10.06</v>
      </c>
      <c r="AH148">
        <v>0</v>
      </c>
      <c r="AI148">
        <v>1</v>
      </c>
      <c r="AJ148">
        <v>6.53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1.69</v>
      </c>
      <c r="AU148" t="s">
        <v>75</v>
      </c>
      <c r="AV148">
        <v>0</v>
      </c>
      <c r="AW148">
        <v>2</v>
      </c>
      <c r="AX148">
        <v>39085841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Y148*Source!I72</f>
        <v>0.806975</v>
      </c>
      <c r="CY148">
        <f>AB148</f>
        <v>80.91</v>
      </c>
      <c r="CZ148">
        <f>AF148</f>
        <v>12.39</v>
      </c>
      <c r="DA148">
        <f>AJ148</f>
        <v>6.53</v>
      </c>
      <c r="DB148">
        <v>0</v>
      </c>
    </row>
    <row r="149" spans="1:106" x14ac:dyDescent="0.2">
      <c r="A149">
        <f>ROW(Source!A72)</f>
        <v>72</v>
      </c>
      <c r="B149">
        <v>39083528</v>
      </c>
      <c r="C149">
        <v>39085826</v>
      </c>
      <c r="D149">
        <v>36883554</v>
      </c>
      <c r="E149">
        <v>1</v>
      </c>
      <c r="F149">
        <v>1</v>
      </c>
      <c r="G149">
        <v>1</v>
      </c>
      <c r="H149">
        <v>2</v>
      </c>
      <c r="I149" t="s">
        <v>848</v>
      </c>
      <c r="J149" t="s">
        <v>849</v>
      </c>
      <c r="K149" t="s">
        <v>850</v>
      </c>
      <c r="L149">
        <v>1368</v>
      </c>
      <c r="N149">
        <v>1011</v>
      </c>
      <c r="O149" t="s">
        <v>845</v>
      </c>
      <c r="P149" t="s">
        <v>845</v>
      </c>
      <c r="Q149">
        <v>1</v>
      </c>
      <c r="W149">
        <v>0</v>
      </c>
      <c r="X149">
        <v>1372534845</v>
      </c>
      <c r="Y149">
        <v>1.2500000000000001E-2</v>
      </c>
      <c r="AA149">
        <v>0</v>
      </c>
      <c r="AB149">
        <v>429.09</v>
      </c>
      <c r="AC149">
        <v>11.6</v>
      </c>
      <c r="AD149">
        <v>0</v>
      </c>
      <c r="AE149">
        <v>0</v>
      </c>
      <c r="AF149">
        <v>65.709999999999994</v>
      </c>
      <c r="AG149">
        <v>11.6</v>
      </c>
      <c r="AH149">
        <v>0</v>
      </c>
      <c r="AI149">
        <v>1</v>
      </c>
      <c r="AJ149">
        <v>6.53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0.01</v>
      </c>
      <c r="AU149" t="s">
        <v>75</v>
      </c>
      <c r="AV149">
        <v>0</v>
      </c>
      <c r="AW149">
        <v>2</v>
      </c>
      <c r="AX149">
        <v>39085842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Y149*Source!I72</f>
        <v>4.7750000000000006E-3</v>
      </c>
      <c r="CY149">
        <f>AB149</f>
        <v>429.09</v>
      </c>
      <c r="CZ149">
        <f>AF149</f>
        <v>65.709999999999994</v>
      </c>
      <c r="DA149">
        <f>AJ149</f>
        <v>6.53</v>
      </c>
      <c r="DB149">
        <v>0</v>
      </c>
    </row>
    <row r="150" spans="1:106" x14ac:dyDescent="0.2">
      <c r="A150">
        <f>ROW(Source!A72)</f>
        <v>72</v>
      </c>
      <c r="B150">
        <v>39083528</v>
      </c>
      <c r="C150">
        <v>39085826</v>
      </c>
      <c r="D150">
        <v>36801792</v>
      </c>
      <c r="E150">
        <v>1</v>
      </c>
      <c r="F150">
        <v>1</v>
      </c>
      <c r="G150">
        <v>1</v>
      </c>
      <c r="H150">
        <v>3</v>
      </c>
      <c r="I150" t="s">
        <v>921</v>
      </c>
      <c r="J150" t="s">
        <v>922</v>
      </c>
      <c r="K150" t="s">
        <v>923</v>
      </c>
      <c r="L150">
        <v>1339</v>
      </c>
      <c r="N150">
        <v>1007</v>
      </c>
      <c r="O150" t="s">
        <v>53</v>
      </c>
      <c r="P150" t="s">
        <v>53</v>
      </c>
      <c r="Q150">
        <v>1</v>
      </c>
      <c r="W150">
        <v>0</v>
      </c>
      <c r="X150">
        <v>-1660354250</v>
      </c>
      <c r="Y150">
        <v>0.44</v>
      </c>
      <c r="AA150">
        <v>15.93</v>
      </c>
      <c r="AB150">
        <v>0</v>
      </c>
      <c r="AC150">
        <v>0</v>
      </c>
      <c r="AD150">
        <v>0</v>
      </c>
      <c r="AE150">
        <v>2.44</v>
      </c>
      <c r="AF150">
        <v>0</v>
      </c>
      <c r="AG150">
        <v>0</v>
      </c>
      <c r="AH150">
        <v>0</v>
      </c>
      <c r="AI150">
        <v>6.53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0.44</v>
      </c>
      <c r="AU150" t="s">
        <v>3</v>
      </c>
      <c r="AV150">
        <v>0</v>
      </c>
      <c r="AW150">
        <v>2</v>
      </c>
      <c r="AX150">
        <v>39085843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Y150*Source!I72</f>
        <v>0.16808000000000001</v>
      </c>
      <c r="CY150">
        <f>AA150</f>
        <v>15.93</v>
      </c>
      <c r="CZ150">
        <f>AE150</f>
        <v>2.44</v>
      </c>
      <c r="DA150">
        <f>AI150</f>
        <v>6.53</v>
      </c>
      <c r="DB150">
        <v>0</v>
      </c>
    </row>
    <row r="151" spans="1:106" x14ac:dyDescent="0.2">
      <c r="A151">
        <f>ROW(Source!A72)</f>
        <v>72</v>
      </c>
      <c r="B151">
        <v>39083528</v>
      </c>
      <c r="C151">
        <v>39085826</v>
      </c>
      <c r="D151">
        <v>36807549</v>
      </c>
      <c r="E151">
        <v>1</v>
      </c>
      <c r="F151">
        <v>1</v>
      </c>
      <c r="G151">
        <v>1</v>
      </c>
      <c r="H151">
        <v>3</v>
      </c>
      <c r="I151" t="s">
        <v>993</v>
      </c>
      <c r="J151" t="s">
        <v>994</v>
      </c>
      <c r="K151" t="s">
        <v>995</v>
      </c>
      <c r="L151">
        <v>1348</v>
      </c>
      <c r="N151">
        <v>1009</v>
      </c>
      <c r="O151" t="s">
        <v>64</v>
      </c>
      <c r="P151" t="s">
        <v>64</v>
      </c>
      <c r="Q151">
        <v>1000</v>
      </c>
      <c r="W151">
        <v>0</v>
      </c>
      <c r="X151">
        <v>2108657288</v>
      </c>
      <c r="Y151">
        <v>1.2999999999999999E-2</v>
      </c>
      <c r="AA151">
        <v>42529.89</v>
      </c>
      <c r="AB151">
        <v>0</v>
      </c>
      <c r="AC151">
        <v>0</v>
      </c>
      <c r="AD151">
        <v>0</v>
      </c>
      <c r="AE151">
        <v>6513</v>
      </c>
      <c r="AF151">
        <v>0</v>
      </c>
      <c r="AG151">
        <v>0</v>
      </c>
      <c r="AH151">
        <v>0</v>
      </c>
      <c r="AI151">
        <v>6.53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1.2999999999999999E-2</v>
      </c>
      <c r="AU151" t="s">
        <v>3</v>
      </c>
      <c r="AV151">
        <v>0</v>
      </c>
      <c r="AW151">
        <v>2</v>
      </c>
      <c r="AX151">
        <v>39085844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Y151*Source!I72</f>
        <v>4.9659999999999999E-3</v>
      </c>
      <c r="CY151">
        <f>AA151</f>
        <v>42529.89</v>
      </c>
      <c r="CZ151">
        <f>AE151</f>
        <v>6513</v>
      </c>
      <c r="DA151">
        <f>AI151</f>
        <v>6.53</v>
      </c>
      <c r="DB151">
        <v>0</v>
      </c>
    </row>
    <row r="152" spans="1:106" x14ac:dyDescent="0.2">
      <c r="A152">
        <f>ROW(Source!A72)</f>
        <v>72</v>
      </c>
      <c r="B152">
        <v>39083528</v>
      </c>
      <c r="C152">
        <v>39085826</v>
      </c>
      <c r="D152">
        <v>36821595</v>
      </c>
      <c r="E152">
        <v>1</v>
      </c>
      <c r="F152">
        <v>1</v>
      </c>
      <c r="G152">
        <v>1</v>
      </c>
      <c r="H152">
        <v>3</v>
      </c>
      <c r="I152" t="s">
        <v>996</v>
      </c>
      <c r="J152" t="s">
        <v>997</v>
      </c>
      <c r="K152" t="s">
        <v>998</v>
      </c>
      <c r="L152">
        <v>1327</v>
      </c>
      <c r="N152">
        <v>1005</v>
      </c>
      <c r="O152" t="s">
        <v>73</v>
      </c>
      <c r="P152" t="s">
        <v>73</v>
      </c>
      <c r="Q152">
        <v>1</v>
      </c>
      <c r="W152">
        <v>0</v>
      </c>
      <c r="X152">
        <v>2046761779</v>
      </c>
      <c r="Y152">
        <v>102</v>
      </c>
      <c r="AA152">
        <v>917.14</v>
      </c>
      <c r="AB152">
        <v>0</v>
      </c>
      <c r="AC152">
        <v>0</v>
      </c>
      <c r="AD152">
        <v>0</v>
      </c>
      <c r="AE152">
        <v>140.44999999999999</v>
      </c>
      <c r="AF152">
        <v>0</v>
      </c>
      <c r="AG152">
        <v>0</v>
      </c>
      <c r="AH152">
        <v>0</v>
      </c>
      <c r="AI152">
        <v>6.53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102</v>
      </c>
      <c r="AU152" t="s">
        <v>3</v>
      </c>
      <c r="AV152">
        <v>0</v>
      </c>
      <c r="AW152">
        <v>2</v>
      </c>
      <c r="AX152">
        <v>39085845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Y152*Source!I72</f>
        <v>38.963999999999999</v>
      </c>
      <c r="CY152">
        <f>AA152</f>
        <v>917.14</v>
      </c>
      <c r="CZ152">
        <f>AE152</f>
        <v>140.44999999999999</v>
      </c>
      <c r="DA152">
        <f>AI152</f>
        <v>6.53</v>
      </c>
      <c r="DB152">
        <v>0</v>
      </c>
    </row>
    <row r="153" spans="1:106" x14ac:dyDescent="0.2">
      <c r="A153">
        <f>ROW(Source!A72)</f>
        <v>72</v>
      </c>
      <c r="B153">
        <v>39083528</v>
      </c>
      <c r="C153">
        <v>39085826</v>
      </c>
      <c r="D153">
        <v>36837090</v>
      </c>
      <c r="E153">
        <v>1</v>
      </c>
      <c r="F153">
        <v>1</v>
      </c>
      <c r="G153">
        <v>1</v>
      </c>
      <c r="H153">
        <v>3</v>
      </c>
      <c r="I153" t="s">
        <v>999</v>
      </c>
      <c r="J153" t="s">
        <v>1000</v>
      </c>
      <c r="K153" t="s">
        <v>1001</v>
      </c>
      <c r="L153">
        <v>1346</v>
      </c>
      <c r="N153">
        <v>1009</v>
      </c>
      <c r="O153" t="s">
        <v>173</v>
      </c>
      <c r="P153" t="s">
        <v>173</v>
      </c>
      <c r="Q153">
        <v>1</v>
      </c>
      <c r="W153">
        <v>0</v>
      </c>
      <c r="X153">
        <v>830044740</v>
      </c>
      <c r="Y153">
        <v>1200</v>
      </c>
      <c r="AA153">
        <v>24.1</v>
      </c>
      <c r="AB153">
        <v>0</v>
      </c>
      <c r="AC153">
        <v>0</v>
      </c>
      <c r="AD153">
        <v>0</v>
      </c>
      <c r="AE153">
        <v>3.69</v>
      </c>
      <c r="AF153">
        <v>0</v>
      </c>
      <c r="AG153">
        <v>0</v>
      </c>
      <c r="AH153">
        <v>0</v>
      </c>
      <c r="AI153">
        <v>6.53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1200</v>
      </c>
      <c r="AU153" t="s">
        <v>3</v>
      </c>
      <c r="AV153">
        <v>0</v>
      </c>
      <c r="AW153">
        <v>2</v>
      </c>
      <c r="AX153">
        <v>39085847</v>
      </c>
      <c r="AY153">
        <v>1</v>
      </c>
      <c r="AZ153">
        <v>0</v>
      </c>
      <c r="BA153">
        <v>152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Y153*Source!I72</f>
        <v>458.40000000000003</v>
      </c>
      <c r="CY153">
        <f>AA153</f>
        <v>24.1</v>
      </c>
      <c r="CZ153">
        <f>AE153</f>
        <v>3.69</v>
      </c>
      <c r="DA153">
        <f>AI153</f>
        <v>6.53</v>
      </c>
      <c r="DB153">
        <v>0</v>
      </c>
    </row>
    <row r="154" spans="1:106" x14ac:dyDescent="0.2">
      <c r="A154">
        <f>ROW(Source!A73)</f>
        <v>73</v>
      </c>
      <c r="B154">
        <v>39083528</v>
      </c>
      <c r="C154">
        <v>39085849</v>
      </c>
      <c r="D154">
        <v>37064878</v>
      </c>
      <c r="E154">
        <v>1</v>
      </c>
      <c r="F154">
        <v>1</v>
      </c>
      <c r="G154">
        <v>1</v>
      </c>
      <c r="H154">
        <v>1</v>
      </c>
      <c r="I154" t="s">
        <v>927</v>
      </c>
      <c r="J154" t="s">
        <v>3</v>
      </c>
      <c r="K154" t="s">
        <v>928</v>
      </c>
      <c r="L154">
        <v>1191</v>
      </c>
      <c r="N154">
        <v>1013</v>
      </c>
      <c r="O154" t="s">
        <v>839</v>
      </c>
      <c r="P154" t="s">
        <v>839</v>
      </c>
      <c r="Q154">
        <v>1</v>
      </c>
      <c r="W154">
        <v>0</v>
      </c>
      <c r="X154">
        <v>-1081351934</v>
      </c>
      <c r="Y154">
        <v>117.82899999999998</v>
      </c>
      <c r="AA154">
        <v>0</v>
      </c>
      <c r="AB154">
        <v>0</v>
      </c>
      <c r="AC154">
        <v>0</v>
      </c>
      <c r="AD154">
        <v>61.38</v>
      </c>
      <c r="AE154">
        <v>0</v>
      </c>
      <c r="AF154">
        <v>0</v>
      </c>
      <c r="AG154">
        <v>0</v>
      </c>
      <c r="AH154">
        <v>9.4</v>
      </c>
      <c r="AI154">
        <v>1</v>
      </c>
      <c r="AJ154">
        <v>1</v>
      </c>
      <c r="AK154">
        <v>1</v>
      </c>
      <c r="AL154">
        <v>6.53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102.46</v>
      </c>
      <c r="AU154" t="s">
        <v>76</v>
      </c>
      <c r="AV154">
        <v>1</v>
      </c>
      <c r="AW154">
        <v>2</v>
      </c>
      <c r="AX154">
        <v>39085855</v>
      </c>
      <c r="AY154">
        <v>1</v>
      </c>
      <c r="AZ154">
        <v>0</v>
      </c>
      <c r="BA154">
        <v>154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Y154*Source!I73</f>
        <v>45.010677999999992</v>
      </c>
      <c r="CY154">
        <f>AD154</f>
        <v>61.38</v>
      </c>
      <c r="CZ154">
        <f>AH154</f>
        <v>9.4</v>
      </c>
      <c r="DA154">
        <f>AL154</f>
        <v>6.53</v>
      </c>
      <c r="DB154">
        <v>0</v>
      </c>
    </row>
    <row r="155" spans="1:106" x14ac:dyDescent="0.2">
      <c r="A155">
        <f>ROW(Source!A73)</f>
        <v>73</v>
      </c>
      <c r="B155">
        <v>39083528</v>
      </c>
      <c r="C155">
        <v>39085849</v>
      </c>
      <c r="D155">
        <v>37064876</v>
      </c>
      <c r="E155">
        <v>1</v>
      </c>
      <c r="F155">
        <v>1</v>
      </c>
      <c r="G155">
        <v>1</v>
      </c>
      <c r="H155">
        <v>1</v>
      </c>
      <c r="I155" t="s">
        <v>840</v>
      </c>
      <c r="J155" t="s">
        <v>3</v>
      </c>
      <c r="K155" t="s">
        <v>841</v>
      </c>
      <c r="L155">
        <v>1191</v>
      </c>
      <c r="N155">
        <v>1013</v>
      </c>
      <c r="O155" t="s">
        <v>839</v>
      </c>
      <c r="P155" t="s">
        <v>839</v>
      </c>
      <c r="Q155">
        <v>1</v>
      </c>
      <c r="W155">
        <v>0</v>
      </c>
      <c r="X155">
        <v>-1417349443</v>
      </c>
      <c r="Y155">
        <v>5.34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6.53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5.34</v>
      </c>
      <c r="AU155" t="s">
        <v>3</v>
      </c>
      <c r="AV155">
        <v>2</v>
      </c>
      <c r="AW155">
        <v>2</v>
      </c>
      <c r="AX155">
        <v>39085856</v>
      </c>
      <c r="AY155">
        <v>1</v>
      </c>
      <c r="AZ155">
        <v>2048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Y155*Source!I73</f>
        <v>2.0398800000000001</v>
      </c>
      <c r="CY155">
        <f>AD155</f>
        <v>0</v>
      </c>
      <c r="CZ155">
        <f>AH155</f>
        <v>0</v>
      </c>
      <c r="DA155">
        <f>AL155</f>
        <v>1</v>
      </c>
      <c r="DB155">
        <v>0</v>
      </c>
    </row>
    <row r="156" spans="1:106" x14ac:dyDescent="0.2">
      <c r="A156">
        <f>ROW(Source!A73)</f>
        <v>73</v>
      </c>
      <c r="B156">
        <v>39083528</v>
      </c>
      <c r="C156">
        <v>39085849</v>
      </c>
      <c r="D156">
        <v>36882452</v>
      </c>
      <c r="E156">
        <v>1</v>
      </c>
      <c r="F156">
        <v>1</v>
      </c>
      <c r="G156">
        <v>1</v>
      </c>
      <c r="H156">
        <v>2</v>
      </c>
      <c r="I156" t="s">
        <v>842</v>
      </c>
      <c r="J156" t="s">
        <v>843</v>
      </c>
      <c r="K156" t="s">
        <v>844</v>
      </c>
      <c r="L156">
        <v>1368</v>
      </c>
      <c r="N156">
        <v>1011</v>
      </c>
      <c r="O156" t="s">
        <v>845</v>
      </c>
      <c r="P156" t="s">
        <v>845</v>
      </c>
      <c r="Q156">
        <v>1</v>
      </c>
      <c r="W156">
        <v>0</v>
      </c>
      <c r="X156">
        <v>1188625873</v>
      </c>
      <c r="Y156">
        <v>0.95</v>
      </c>
      <c r="AA156">
        <v>0</v>
      </c>
      <c r="AB156">
        <v>204.13</v>
      </c>
      <c r="AC156">
        <v>13.5</v>
      </c>
      <c r="AD156">
        <v>0</v>
      </c>
      <c r="AE156">
        <v>0</v>
      </c>
      <c r="AF156">
        <v>31.26</v>
      </c>
      <c r="AG156">
        <v>13.5</v>
      </c>
      <c r="AH156">
        <v>0</v>
      </c>
      <c r="AI156">
        <v>1</v>
      </c>
      <c r="AJ156">
        <v>6.53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0.76</v>
      </c>
      <c r="AU156" t="s">
        <v>75</v>
      </c>
      <c r="AV156">
        <v>0</v>
      </c>
      <c r="AW156">
        <v>2</v>
      </c>
      <c r="AX156">
        <v>39085857</v>
      </c>
      <c r="AY156">
        <v>1</v>
      </c>
      <c r="AZ156">
        <v>0</v>
      </c>
      <c r="BA156">
        <v>156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Y156*Source!I73</f>
        <v>0.3629</v>
      </c>
      <c r="CY156">
        <f>AB156</f>
        <v>204.13</v>
      </c>
      <c r="CZ156">
        <f>AF156</f>
        <v>31.26</v>
      </c>
      <c r="DA156">
        <f>AJ156</f>
        <v>6.53</v>
      </c>
      <c r="DB156">
        <v>0</v>
      </c>
    </row>
    <row r="157" spans="1:106" x14ac:dyDescent="0.2">
      <c r="A157">
        <f>ROW(Source!A73)</f>
        <v>73</v>
      </c>
      <c r="B157">
        <v>39083528</v>
      </c>
      <c r="C157">
        <v>39085849</v>
      </c>
      <c r="D157">
        <v>36883554</v>
      </c>
      <c r="E157">
        <v>1</v>
      </c>
      <c r="F157">
        <v>1</v>
      </c>
      <c r="G157">
        <v>1</v>
      </c>
      <c r="H157">
        <v>2</v>
      </c>
      <c r="I157" t="s">
        <v>848</v>
      </c>
      <c r="J157" t="s">
        <v>849</v>
      </c>
      <c r="K157" t="s">
        <v>850</v>
      </c>
      <c r="L157">
        <v>1368</v>
      </c>
      <c r="N157">
        <v>1011</v>
      </c>
      <c r="O157" t="s">
        <v>845</v>
      </c>
      <c r="P157" t="s">
        <v>845</v>
      </c>
      <c r="Q157">
        <v>1</v>
      </c>
      <c r="W157">
        <v>0</v>
      </c>
      <c r="X157">
        <v>1372534845</v>
      </c>
      <c r="Y157">
        <v>5.7249999999999996</v>
      </c>
      <c r="AA157">
        <v>0</v>
      </c>
      <c r="AB157">
        <v>429.09</v>
      </c>
      <c r="AC157">
        <v>11.6</v>
      </c>
      <c r="AD157">
        <v>0</v>
      </c>
      <c r="AE157">
        <v>0</v>
      </c>
      <c r="AF157">
        <v>65.709999999999994</v>
      </c>
      <c r="AG157">
        <v>11.6</v>
      </c>
      <c r="AH157">
        <v>0</v>
      </c>
      <c r="AI157">
        <v>1</v>
      </c>
      <c r="AJ157">
        <v>6.53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4.58</v>
      </c>
      <c r="AU157" t="s">
        <v>75</v>
      </c>
      <c r="AV157">
        <v>0</v>
      </c>
      <c r="AW157">
        <v>2</v>
      </c>
      <c r="AX157">
        <v>39085858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Y157*Source!I73</f>
        <v>2.1869499999999999</v>
      </c>
      <c r="CY157">
        <f>AB157</f>
        <v>429.09</v>
      </c>
      <c r="CZ157">
        <f>AF157</f>
        <v>65.709999999999994</v>
      </c>
      <c r="DA157">
        <f>AJ157</f>
        <v>6.53</v>
      </c>
      <c r="DB157">
        <v>0</v>
      </c>
    </row>
    <row r="158" spans="1:106" x14ac:dyDescent="0.2">
      <c r="A158">
        <f>ROW(Source!A73)</f>
        <v>73</v>
      </c>
      <c r="B158">
        <v>39083528</v>
      </c>
      <c r="C158">
        <v>39085849</v>
      </c>
      <c r="D158">
        <v>36801649</v>
      </c>
      <c r="E158">
        <v>1</v>
      </c>
      <c r="F158">
        <v>1</v>
      </c>
      <c r="G158">
        <v>1</v>
      </c>
      <c r="H158">
        <v>3</v>
      </c>
      <c r="I158" t="s">
        <v>1002</v>
      </c>
      <c r="J158" t="s">
        <v>1003</v>
      </c>
      <c r="K158" t="s">
        <v>1004</v>
      </c>
      <c r="L158">
        <v>1327</v>
      </c>
      <c r="N158">
        <v>1005</v>
      </c>
      <c r="O158" t="s">
        <v>73</v>
      </c>
      <c r="P158" t="s">
        <v>73</v>
      </c>
      <c r="Q158">
        <v>1</v>
      </c>
      <c r="W158">
        <v>0</v>
      </c>
      <c r="X158">
        <v>1385600515</v>
      </c>
      <c r="Y158">
        <v>103</v>
      </c>
      <c r="AA158">
        <v>338.25</v>
      </c>
      <c r="AB158">
        <v>0</v>
      </c>
      <c r="AC158">
        <v>0</v>
      </c>
      <c r="AD158">
        <v>0</v>
      </c>
      <c r="AE158">
        <v>51.8</v>
      </c>
      <c r="AF158">
        <v>0</v>
      </c>
      <c r="AG158">
        <v>0</v>
      </c>
      <c r="AH158">
        <v>0</v>
      </c>
      <c r="AI158">
        <v>6.53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103</v>
      </c>
      <c r="AU158" t="s">
        <v>3</v>
      </c>
      <c r="AV158">
        <v>0</v>
      </c>
      <c r="AW158">
        <v>2</v>
      </c>
      <c r="AX158">
        <v>39085859</v>
      </c>
      <c r="AY158">
        <v>1</v>
      </c>
      <c r="AZ158">
        <v>0</v>
      </c>
      <c r="BA158">
        <v>158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Y158*Source!I73</f>
        <v>39.346000000000004</v>
      </c>
      <c r="CY158">
        <f>AA158</f>
        <v>338.25</v>
      </c>
      <c r="CZ158">
        <f>AE158</f>
        <v>51.8</v>
      </c>
      <c r="DA158">
        <f>AI158</f>
        <v>6.53</v>
      </c>
      <c r="DB158">
        <v>0</v>
      </c>
    </row>
    <row r="159" spans="1:106" x14ac:dyDescent="0.2">
      <c r="A159">
        <f>ROW(Source!A74)</f>
        <v>74</v>
      </c>
      <c r="B159">
        <v>39083528</v>
      </c>
      <c r="C159">
        <v>39085860</v>
      </c>
      <c r="D159">
        <v>37070495</v>
      </c>
      <c r="E159">
        <v>1</v>
      </c>
      <c r="F159">
        <v>1</v>
      </c>
      <c r="G159">
        <v>1</v>
      </c>
      <c r="H159">
        <v>1</v>
      </c>
      <c r="I159" t="s">
        <v>894</v>
      </c>
      <c r="J159" t="s">
        <v>3</v>
      </c>
      <c r="K159" t="s">
        <v>895</v>
      </c>
      <c r="L159">
        <v>1191</v>
      </c>
      <c r="N159">
        <v>1013</v>
      </c>
      <c r="O159" t="s">
        <v>839</v>
      </c>
      <c r="P159" t="s">
        <v>839</v>
      </c>
      <c r="Q159">
        <v>1</v>
      </c>
      <c r="W159">
        <v>0</v>
      </c>
      <c r="X159">
        <v>-784637506</v>
      </c>
      <c r="Y159">
        <v>88.9</v>
      </c>
      <c r="AA159">
        <v>0</v>
      </c>
      <c r="AB159">
        <v>0</v>
      </c>
      <c r="AC159">
        <v>0</v>
      </c>
      <c r="AD159">
        <v>57.07</v>
      </c>
      <c r="AE159">
        <v>0</v>
      </c>
      <c r="AF159">
        <v>0</v>
      </c>
      <c r="AG159">
        <v>0</v>
      </c>
      <c r="AH159">
        <v>8.74</v>
      </c>
      <c r="AI159">
        <v>1</v>
      </c>
      <c r="AJ159">
        <v>1</v>
      </c>
      <c r="AK159">
        <v>1</v>
      </c>
      <c r="AL159">
        <v>6.53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88.9</v>
      </c>
      <c r="AU159" t="s">
        <v>3</v>
      </c>
      <c r="AV159">
        <v>1</v>
      </c>
      <c r="AW159">
        <v>2</v>
      </c>
      <c r="AX159">
        <v>39085869</v>
      </c>
      <c r="AY159">
        <v>1</v>
      </c>
      <c r="AZ159">
        <v>0</v>
      </c>
      <c r="BA159">
        <v>159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Y159*Source!I74</f>
        <v>29.497019999999999</v>
      </c>
      <c r="CY159">
        <f>AD159</f>
        <v>57.07</v>
      </c>
      <c r="CZ159">
        <f>AH159</f>
        <v>8.74</v>
      </c>
      <c r="DA159">
        <f>AL159</f>
        <v>6.53</v>
      </c>
      <c r="DB159">
        <v>0</v>
      </c>
    </row>
    <row r="160" spans="1:106" x14ac:dyDescent="0.2">
      <c r="A160">
        <f>ROW(Source!A74)</f>
        <v>74</v>
      </c>
      <c r="B160">
        <v>39083528</v>
      </c>
      <c r="C160">
        <v>39085860</v>
      </c>
      <c r="D160">
        <v>37064876</v>
      </c>
      <c r="E160">
        <v>1</v>
      </c>
      <c r="F160">
        <v>1</v>
      </c>
      <c r="G160">
        <v>1</v>
      </c>
      <c r="H160">
        <v>1</v>
      </c>
      <c r="I160" t="s">
        <v>840</v>
      </c>
      <c r="J160" t="s">
        <v>3</v>
      </c>
      <c r="K160" t="s">
        <v>841</v>
      </c>
      <c r="L160">
        <v>1191</v>
      </c>
      <c r="N160">
        <v>1013</v>
      </c>
      <c r="O160" t="s">
        <v>839</v>
      </c>
      <c r="P160" t="s">
        <v>839</v>
      </c>
      <c r="Q160">
        <v>1</v>
      </c>
      <c r="W160">
        <v>0</v>
      </c>
      <c r="X160">
        <v>-1417349443</v>
      </c>
      <c r="Y160">
        <v>3.82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6.53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3.82</v>
      </c>
      <c r="AU160" t="s">
        <v>3</v>
      </c>
      <c r="AV160">
        <v>2</v>
      </c>
      <c r="AW160">
        <v>2</v>
      </c>
      <c r="AX160">
        <v>39085870</v>
      </c>
      <c r="AY160">
        <v>1</v>
      </c>
      <c r="AZ160">
        <v>0</v>
      </c>
      <c r="BA160">
        <v>160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Y160*Source!I74</f>
        <v>1.2674759999999998</v>
      </c>
      <c r="CY160">
        <f>AD160</f>
        <v>0</v>
      </c>
      <c r="CZ160">
        <f>AH160</f>
        <v>0</v>
      </c>
      <c r="DA160">
        <f>AL160</f>
        <v>1</v>
      </c>
      <c r="DB160">
        <v>0</v>
      </c>
    </row>
    <row r="161" spans="1:106" x14ac:dyDescent="0.2">
      <c r="A161">
        <f>ROW(Source!A74)</f>
        <v>74</v>
      </c>
      <c r="B161">
        <v>39083528</v>
      </c>
      <c r="C161">
        <v>39085860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848</v>
      </c>
      <c r="J161" t="s">
        <v>849</v>
      </c>
      <c r="K161" t="s">
        <v>850</v>
      </c>
      <c r="L161">
        <v>1368</v>
      </c>
      <c r="N161">
        <v>1011</v>
      </c>
      <c r="O161" t="s">
        <v>845</v>
      </c>
      <c r="P161" t="s">
        <v>845</v>
      </c>
      <c r="Q161">
        <v>1</v>
      </c>
      <c r="W161">
        <v>0</v>
      </c>
      <c r="X161">
        <v>1372534845</v>
      </c>
      <c r="Y161">
        <v>3.82</v>
      </c>
      <c r="AA161">
        <v>0</v>
      </c>
      <c r="AB161">
        <v>429.09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6.53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3.82</v>
      </c>
      <c r="AU161" t="s">
        <v>3</v>
      </c>
      <c r="AV161">
        <v>0</v>
      </c>
      <c r="AW161">
        <v>2</v>
      </c>
      <c r="AX161">
        <v>39085871</v>
      </c>
      <c r="AY161">
        <v>1</v>
      </c>
      <c r="AZ161">
        <v>0</v>
      </c>
      <c r="BA161">
        <v>161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Y161*Source!I74</f>
        <v>1.2674759999999998</v>
      </c>
      <c r="CY161">
        <f>AB161</f>
        <v>429.09</v>
      </c>
      <c r="CZ161">
        <f>AF161</f>
        <v>65.709999999999994</v>
      </c>
      <c r="DA161">
        <f>AJ161</f>
        <v>6.53</v>
      </c>
      <c r="DB161">
        <v>0</v>
      </c>
    </row>
    <row r="162" spans="1:106" x14ac:dyDescent="0.2">
      <c r="A162">
        <f>ROW(Source!A74)</f>
        <v>74</v>
      </c>
      <c r="B162">
        <v>39083528</v>
      </c>
      <c r="C162">
        <v>39085860</v>
      </c>
      <c r="D162">
        <v>36801921</v>
      </c>
      <c r="E162">
        <v>1</v>
      </c>
      <c r="F162">
        <v>1</v>
      </c>
      <c r="G162">
        <v>1</v>
      </c>
      <c r="H162">
        <v>3</v>
      </c>
      <c r="I162" t="s">
        <v>233</v>
      </c>
      <c r="J162" t="s">
        <v>235</v>
      </c>
      <c r="K162" t="s">
        <v>234</v>
      </c>
      <c r="L162">
        <v>1035</v>
      </c>
      <c r="N162">
        <v>1013</v>
      </c>
      <c r="O162" t="s">
        <v>89</v>
      </c>
      <c r="P162" t="s">
        <v>89</v>
      </c>
      <c r="Q162">
        <v>1</v>
      </c>
      <c r="W162">
        <v>0</v>
      </c>
      <c r="X162">
        <v>178640745</v>
      </c>
      <c r="Y162">
        <v>12.055455</v>
      </c>
      <c r="AA162">
        <v>475.19</v>
      </c>
      <c r="AB162">
        <v>0</v>
      </c>
      <c r="AC162">
        <v>0</v>
      </c>
      <c r="AD162">
        <v>0</v>
      </c>
      <c r="AE162">
        <v>72.77</v>
      </c>
      <c r="AF162">
        <v>0</v>
      </c>
      <c r="AG162">
        <v>0</v>
      </c>
      <c r="AH162">
        <v>0</v>
      </c>
      <c r="AI162">
        <v>6.53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3</v>
      </c>
      <c r="AT162">
        <v>12.055455</v>
      </c>
      <c r="AU162" t="s">
        <v>3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Y162*Source!I74</f>
        <v>3.9999999690000001</v>
      </c>
      <c r="CY162">
        <f>AA162</f>
        <v>475.19</v>
      </c>
      <c r="CZ162">
        <f>AE162</f>
        <v>72.77</v>
      </c>
      <c r="DA162">
        <f>AI162</f>
        <v>6.53</v>
      </c>
      <c r="DB162">
        <v>0</v>
      </c>
    </row>
    <row r="163" spans="1:106" x14ac:dyDescent="0.2">
      <c r="A163">
        <f>ROW(Source!A74)</f>
        <v>74</v>
      </c>
      <c r="B163">
        <v>39083528</v>
      </c>
      <c r="C163">
        <v>39085860</v>
      </c>
      <c r="D163">
        <v>36804549</v>
      </c>
      <c r="E163">
        <v>1</v>
      </c>
      <c r="F163">
        <v>1</v>
      </c>
      <c r="G163">
        <v>1</v>
      </c>
      <c r="H163">
        <v>3</v>
      </c>
      <c r="I163" t="s">
        <v>1005</v>
      </c>
      <c r="J163" t="s">
        <v>1006</v>
      </c>
      <c r="K163" t="s">
        <v>1007</v>
      </c>
      <c r="L163">
        <v>1348</v>
      </c>
      <c r="N163">
        <v>1009</v>
      </c>
      <c r="O163" t="s">
        <v>64</v>
      </c>
      <c r="P163" t="s">
        <v>64</v>
      </c>
      <c r="Q163">
        <v>1000</v>
      </c>
      <c r="W163">
        <v>0</v>
      </c>
      <c r="X163">
        <v>888381482</v>
      </c>
      <c r="Y163">
        <v>8.0000000000000004E-4</v>
      </c>
      <c r="AA163">
        <v>55341.75</v>
      </c>
      <c r="AB163">
        <v>0</v>
      </c>
      <c r="AC163">
        <v>0</v>
      </c>
      <c r="AD163">
        <v>0</v>
      </c>
      <c r="AE163">
        <v>8475</v>
      </c>
      <c r="AF163">
        <v>0</v>
      </c>
      <c r="AG163">
        <v>0</v>
      </c>
      <c r="AH163">
        <v>0</v>
      </c>
      <c r="AI163">
        <v>6.53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8.0000000000000004E-4</v>
      </c>
      <c r="AU163" t="s">
        <v>3</v>
      </c>
      <c r="AV163">
        <v>0</v>
      </c>
      <c r="AW163">
        <v>2</v>
      </c>
      <c r="AX163">
        <v>39085873</v>
      </c>
      <c r="AY163">
        <v>1</v>
      </c>
      <c r="AZ163">
        <v>0</v>
      </c>
      <c r="BA163">
        <v>163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Y163*Source!I74</f>
        <v>2.6543999999999998E-4</v>
      </c>
      <c r="CY163">
        <f>AA163</f>
        <v>55341.75</v>
      </c>
      <c r="CZ163">
        <f>AE163</f>
        <v>8475</v>
      </c>
      <c r="DA163">
        <f>AI163</f>
        <v>6.53</v>
      </c>
      <c r="DB163">
        <v>0</v>
      </c>
    </row>
    <row r="164" spans="1:106" x14ac:dyDescent="0.2">
      <c r="A164">
        <f>ROW(Source!A74)</f>
        <v>74</v>
      </c>
      <c r="B164">
        <v>39083528</v>
      </c>
      <c r="C164">
        <v>39085860</v>
      </c>
      <c r="D164">
        <v>36824289</v>
      </c>
      <c r="E164">
        <v>1</v>
      </c>
      <c r="F164">
        <v>1</v>
      </c>
      <c r="G164">
        <v>1</v>
      </c>
      <c r="H164">
        <v>3</v>
      </c>
      <c r="I164" t="s">
        <v>1008</v>
      </c>
      <c r="J164" t="s">
        <v>1009</v>
      </c>
      <c r="K164" t="s">
        <v>1010</v>
      </c>
      <c r="L164">
        <v>1348</v>
      </c>
      <c r="N164">
        <v>1009</v>
      </c>
      <c r="O164" t="s">
        <v>64</v>
      </c>
      <c r="P164" t="s">
        <v>64</v>
      </c>
      <c r="Q164">
        <v>1000</v>
      </c>
      <c r="W164">
        <v>0</v>
      </c>
      <c r="X164">
        <v>-1756095795</v>
      </c>
      <c r="Y164">
        <v>6.8400000000000002E-2</v>
      </c>
      <c r="AA164">
        <v>39108.17</v>
      </c>
      <c r="AB164">
        <v>0</v>
      </c>
      <c r="AC164">
        <v>0</v>
      </c>
      <c r="AD164">
        <v>0</v>
      </c>
      <c r="AE164">
        <v>5989</v>
      </c>
      <c r="AF164">
        <v>0</v>
      </c>
      <c r="AG164">
        <v>0</v>
      </c>
      <c r="AH164">
        <v>0</v>
      </c>
      <c r="AI164">
        <v>6.53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6.8400000000000002E-2</v>
      </c>
      <c r="AU164" t="s">
        <v>3</v>
      </c>
      <c r="AV164">
        <v>0</v>
      </c>
      <c r="AW164">
        <v>2</v>
      </c>
      <c r="AX164">
        <v>39085874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Y164*Source!I74</f>
        <v>2.2695119999999999E-2</v>
      </c>
      <c r="CY164">
        <f>AA164</f>
        <v>39108.17</v>
      </c>
      <c r="CZ164">
        <f>AE164</f>
        <v>5989</v>
      </c>
      <c r="DA164">
        <f>AI164</f>
        <v>6.53</v>
      </c>
      <c r="DB164">
        <v>0</v>
      </c>
    </row>
    <row r="165" spans="1:106" x14ac:dyDescent="0.2">
      <c r="A165">
        <f>ROW(Source!A74)</f>
        <v>74</v>
      </c>
      <c r="B165">
        <v>39083528</v>
      </c>
      <c r="C165">
        <v>39085860</v>
      </c>
      <c r="D165">
        <v>36830314</v>
      </c>
      <c r="E165">
        <v>1</v>
      </c>
      <c r="F165">
        <v>1</v>
      </c>
      <c r="G165">
        <v>1</v>
      </c>
      <c r="H165">
        <v>3</v>
      </c>
      <c r="I165" t="s">
        <v>1011</v>
      </c>
      <c r="J165" t="s">
        <v>1012</v>
      </c>
      <c r="K165" t="s">
        <v>1013</v>
      </c>
      <c r="L165">
        <v>1339</v>
      </c>
      <c r="N165">
        <v>1007</v>
      </c>
      <c r="O165" t="s">
        <v>53</v>
      </c>
      <c r="P165" t="s">
        <v>53</v>
      </c>
      <c r="Q165">
        <v>1</v>
      </c>
      <c r="W165">
        <v>0</v>
      </c>
      <c r="X165">
        <v>-645086769</v>
      </c>
      <c r="Y165">
        <v>0.54</v>
      </c>
      <c r="AA165">
        <v>10454.530000000001</v>
      </c>
      <c r="AB165">
        <v>0</v>
      </c>
      <c r="AC165">
        <v>0</v>
      </c>
      <c r="AD165">
        <v>0</v>
      </c>
      <c r="AE165">
        <v>1601</v>
      </c>
      <c r="AF165">
        <v>0</v>
      </c>
      <c r="AG165">
        <v>0</v>
      </c>
      <c r="AH165">
        <v>0</v>
      </c>
      <c r="AI165">
        <v>6.53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0.54</v>
      </c>
      <c r="AU165" t="s">
        <v>3</v>
      </c>
      <c r="AV165">
        <v>0</v>
      </c>
      <c r="AW165">
        <v>2</v>
      </c>
      <c r="AX165">
        <v>39085875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Y165*Source!I74</f>
        <v>0.179172</v>
      </c>
      <c r="CY165">
        <f>AA165</f>
        <v>10454.530000000001</v>
      </c>
      <c r="CZ165">
        <f>AE165</f>
        <v>1601</v>
      </c>
      <c r="DA165">
        <f>AI165</f>
        <v>6.53</v>
      </c>
      <c r="DB165">
        <v>0</v>
      </c>
    </row>
    <row r="166" spans="1:106" x14ac:dyDescent="0.2">
      <c r="A166">
        <f>ROW(Source!A74)</f>
        <v>74</v>
      </c>
      <c r="B166">
        <v>39083528</v>
      </c>
      <c r="C166">
        <v>39085860</v>
      </c>
      <c r="D166">
        <v>36832159</v>
      </c>
      <c r="E166">
        <v>1</v>
      </c>
      <c r="F166">
        <v>1</v>
      </c>
      <c r="G166">
        <v>1</v>
      </c>
      <c r="H166">
        <v>3</v>
      </c>
      <c r="I166" t="s">
        <v>237</v>
      </c>
      <c r="J166" t="s">
        <v>239</v>
      </c>
      <c r="K166" t="s">
        <v>238</v>
      </c>
      <c r="L166">
        <v>1327</v>
      </c>
      <c r="N166">
        <v>1005</v>
      </c>
      <c r="O166" t="s">
        <v>73</v>
      </c>
      <c r="P166" t="s">
        <v>73</v>
      </c>
      <c r="Q166">
        <v>1</v>
      </c>
      <c r="W166">
        <v>0</v>
      </c>
      <c r="X166">
        <v>1068629195</v>
      </c>
      <c r="Y166">
        <v>100</v>
      </c>
      <c r="AA166">
        <v>405.38</v>
      </c>
      <c r="AB166">
        <v>0</v>
      </c>
      <c r="AC166">
        <v>0</v>
      </c>
      <c r="AD166">
        <v>0</v>
      </c>
      <c r="AE166">
        <v>62.08</v>
      </c>
      <c r="AF166">
        <v>0</v>
      </c>
      <c r="AG166">
        <v>0</v>
      </c>
      <c r="AH166">
        <v>0</v>
      </c>
      <c r="AI166">
        <v>6.53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100</v>
      </c>
      <c r="AU166" t="s">
        <v>3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Y166*Source!I74</f>
        <v>33.18</v>
      </c>
      <c r="CY166">
        <f>AA166</f>
        <v>405.38</v>
      </c>
      <c r="CZ166">
        <f>AE166</f>
        <v>62.08</v>
      </c>
      <c r="DA166">
        <f>AI166</f>
        <v>6.53</v>
      </c>
      <c r="DB166">
        <v>0</v>
      </c>
    </row>
    <row r="167" spans="1:106" x14ac:dyDescent="0.2">
      <c r="A167">
        <f>ROW(Source!A77)</f>
        <v>77</v>
      </c>
      <c r="B167">
        <v>39083528</v>
      </c>
      <c r="C167">
        <v>39085879</v>
      </c>
      <c r="D167">
        <v>37071037</v>
      </c>
      <c r="E167">
        <v>1</v>
      </c>
      <c r="F167">
        <v>1</v>
      </c>
      <c r="G167">
        <v>1</v>
      </c>
      <c r="H167">
        <v>1</v>
      </c>
      <c r="I167" t="s">
        <v>914</v>
      </c>
      <c r="J167" t="s">
        <v>3</v>
      </c>
      <c r="K167" t="s">
        <v>915</v>
      </c>
      <c r="L167">
        <v>1191</v>
      </c>
      <c r="N167">
        <v>1013</v>
      </c>
      <c r="O167" t="s">
        <v>839</v>
      </c>
      <c r="P167" t="s">
        <v>839</v>
      </c>
      <c r="Q167">
        <v>1</v>
      </c>
      <c r="W167">
        <v>0</v>
      </c>
      <c r="X167">
        <v>1069510174</v>
      </c>
      <c r="Y167">
        <v>3.2199999999999998</v>
      </c>
      <c r="AA167">
        <v>0</v>
      </c>
      <c r="AB167">
        <v>0</v>
      </c>
      <c r="AC167">
        <v>0</v>
      </c>
      <c r="AD167">
        <v>62.82</v>
      </c>
      <c r="AE167">
        <v>0</v>
      </c>
      <c r="AF167">
        <v>0</v>
      </c>
      <c r="AG167">
        <v>0</v>
      </c>
      <c r="AH167">
        <v>9.6199999999999992</v>
      </c>
      <c r="AI167">
        <v>1</v>
      </c>
      <c r="AJ167">
        <v>1</v>
      </c>
      <c r="AK167">
        <v>1</v>
      </c>
      <c r="AL167">
        <v>6.53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2.8</v>
      </c>
      <c r="AU167" t="s">
        <v>76</v>
      </c>
      <c r="AV167">
        <v>1</v>
      </c>
      <c r="AW167">
        <v>2</v>
      </c>
      <c r="AX167">
        <v>39085883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Y167*Source!I77</f>
        <v>2.5760000000000001</v>
      </c>
      <c r="CY167">
        <f>AD167</f>
        <v>62.82</v>
      </c>
      <c r="CZ167">
        <f>AH167</f>
        <v>9.6199999999999992</v>
      </c>
      <c r="DA167">
        <f>AL167</f>
        <v>6.53</v>
      </c>
      <c r="DB167">
        <v>0</v>
      </c>
    </row>
    <row r="168" spans="1:106" x14ac:dyDescent="0.2">
      <c r="A168">
        <f>ROW(Source!A77)</f>
        <v>77</v>
      </c>
      <c r="B168">
        <v>39083528</v>
      </c>
      <c r="C168">
        <v>39085879</v>
      </c>
      <c r="D168">
        <v>36824289</v>
      </c>
      <c r="E168">
        <v>1</v>
      </c>
      <c r="F168">
        <v>1</v>
      </c>
      <c r="G168">
        <v>1</v>
      </c>
      <c r="H168">
        <v>3</v>
      </c>
      <c r="I168" t="s">
        <v>1008</v>
      </c>
      <c r="J168" t="s">
        <v>1009</v>
      </c>
      <c r="K168" t="s">
        <v>1010</v>
      </c>
      <c r="L168">
        <v>1348</v>
      </c>
      <c r="N168">
        <v>1009</v>
      </c>
      <c r="O168" t="s">
        <v>64</v>
      </c>
      <c r="P168" t="s">
        <v>64</v>
      </c>
      <c r="Q168">
        <v>1000</v>
      </c>
      <c r="W168">
        <v>0</v>
      </c>
      <c r="X168">
        <v>-1756095795</v>
      </c>
      <c r="Y168">
        <v>1E-4</v>
      </c>
      <c r="AA168">
        <v>39108.17</v>
      </c>
      <c r="AB168">
        <v>0</v>
      </c>
      <c r="AC168">
        <v>0</v>
      </c>
      <c r="AD168">
        <v>0</v>
      </c>
      <c r="AE168">
        <v>5989</v>
      </c>
      <c r="AF168">
        <v>0</v>
      </c>
      <c r="AG168">
        <v>0</v>
      </c>
      <c r="AH168">
        <v>0</v>
      </c>
      <c r="AI168">
        <v>6.53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1E-4</v>
      </c>
      <c r="AU168" t="s">
        <v>3</v>
      </c>
      <c r="AV168">
        <v>0</v>
      </c>
      <c r="AW168">
        <v>2</v>
      </c>
      <c r="AX168">
        <v>39085886</v>
      </c>
      <c r="AY168">
        <v>1</v>
      </c>
      <c r="AZ168">
        <v>0</v>
      </c>
      <c r="BA168">
        <v>170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Y168*Source!I77</f>
        <v>8.0000000000000007E-5</v>
      </c>
      <c r="CY168">
        <f>AA168</f>
        <v>39108.17</v>
      </c>
      <c r="CZ168">
        <f>AE168</f>
        <v>5989</v>
      </c>
      <c r="DA168">
        <f>AI168</f>
        <v>6.53</v>
      </c>
      <c r="DB168">
        <v>0</v>
      </c>
    </row>
    <row r="169" spans="1:106" x14ac:dyDescent="0.2">
      <c r="A169">
        <f>ROW(Source!A77)</f>
        <v>77</v>
      </c>
      <c r="B169">
        <v>39083528</v>
      </c>
      <c r="C169">
        <v>39085879</v>
      </c>
      <c r="D169">
        <v>36846429</v>
      </c>
      <c r="E169">
        <v>1</v>
      </c>
      <c r="F169">
        <v>1</v>
      </c>
      <c r="G169">
        <v>1</v>
      </c>
      <c r="H169">
        <v>3</v>
      </c>
      <c r="I169" t="s">
        <v>248</v>
      </c>
      <c r="J169" t="s">
        <v>250</v>
      </c>
      <c r="K169" t="s">
        <v>249</v>
      </c>
      <c r="L169">
        <v>1354</v>
      </c>
      <c r="N169">
        <v>1010</v>
      </c>
      <c r="O169" t="s">
        <v>109</v>
      </c>
      <c r="P169" t="s">
        <v>109</v>
      </c>
      <c r="Q169">
        <v>1</v>
      </c>
      <c r="W169">
        <v>0</v>
      </c>
      <c r="X169">
        <v>-423887668</v>
      </c>
      <c r="Y169">
        <v>10</v>
      </c>
      <c r="AA169">
        <v>800.19</v>
      </c>
      <c r="AB169">
        <v>0</v>
      </c>
      <c r="AC169">
        <v>0</v>
      </c>
      <c r="AD169">
        <v>0</v>
      </c>
      <c r="AE169">
        <v>122.54</v>
      </c>
      <c r="AF169">
        <v>0</v>
      </c>
      <c r="AG169">
        <v>0</v>
      </c>
      <c r="AH169">
        <v>0</v>
      </c>
      <c r="AI169">
        <v>6.53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3</v>
      </c>
      <c r="AT169">
        <v>10</v>
      </c>
      <c r="AU169" t="s">
        <v>3</v>
      </c>
      <c r="AV169">
        <v>0</v>
      </c>
      <c r="AW169">
        <v>1</v>
      </c>
      <c r="AX169">
        <v>-1</v>
      </c>
      <c r="AY169">
        <v>0</v>
      </c>
      <c r="AZ169">
        <v>0</v>
      </c>
      <c r="BA169" t="s">
        <v>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Y169*Source!I77</f>
        <v>8</v>
      </c>
      <c r="CY169">
        <f>AA169</f>
        <v>800.19</v>
      </c>
      <c r="CZ169">
        <f>AE169</f>
        <v>122.54</v>
      </c>
      <c r="DA169">
        <f>AI169</f>
        <v>6.53</v>
      </c>
      <c r="DB169">
        <v>0</v>
      </c>
    </row>
    <row r="170" spans="1:106" x14ac:dyDescent="0.2">
      <c r="A170">
        <f>ROW(Source!A116)</f>
        <v>116</v>
      </c>
      <c r="B170">
        <v>39083528</v>
      </c>
      <c r="C170">
        <v>39083949</v>
      </c>
      <c r="D170">
        <v>37066837</v>
      </c>
      <c r="E170">
        <v>1</v>
      </c>
      <c r="F170">
        <v>1</v>
      </c>
      <c r="G170">
        <v>1</v>
      </c>
      <c r="H170">
        <v>1</v>
      </c>
      <c r="I170" t="s">
        <v>1014</v>
      </c>
      <c r="J170" t="s">
        <v>3</v>
      </c>
      <c r="K170" t="s">
        <v>1015</v>
      </c>
      <c r="L170">
        <v>1191</v>
      </c>
      <c r="N170">
        <v>1013</v>
      </c>
      <c r="O170" t="s">
        <v>839</v>
      </c>
      <c r="P170" t="s">
        <v>839</v>
      </c>
      <c r="Q170">
        <v>1</v>
      </c>
      <c r="W170">
        <v>0</v>
      </c>
      <c r="X170">
        <v>1850719656</v>
      </c>
      <c r="Y170">
        <v>34.659999999999997</v>
      </c>
      <c r="AA170">
        <v>0</v>
      </c>
      <c r="AB170">
        <v>0</v>
      </c>
      <c r="AC170">
        <v>0</v>
      </c>
      <c r="AD170">
        <v>54.26</v>
      </c>
      <c r="AE170">
        <v>0</v>
      </c>
      <c r="AF170">
        <v>0</v>
      </c>
      <c r="AG170">
        <v>0</v>
      </c>
      <c r="AH170">
        <v>8.31</v>
      </c>
      <c r="AI170">
        <v>1</v>
      </c>
      <c r="AJ170">
        <v>1</v>
      </c>
      <c r="AK170">
        <v>1</v>
      </c>
      <c r="AL170">
        <v>6.53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34.659999999999997</v>
      </c>
      <c r="AU170" t="s">
        <v>3</v>
      </c>
      <c r="AV170">
        <v>1</v>
      </c>
      <c r="AW170">
        <v>2</v>
      </c>
      <c r="AX170">
        <v>39083950</v>
      </c>
      <c r="AY170">
        <v>1</v>
      </c>
      <c r="AZ170">
        <v>0</v>
      </c>
      <c r="BA170">
        <v>172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Y170*Source!I116</f>
        <v>9.3582000000000001</v>
      </c>
      <c r="CY170">
        <f>AD170</f>
        <v>54.26</v>
      </c>
      <c r="CZ170">
        <f>AH170</f>
        <v>8.31</v>
      </c>
      <c r="DA170">
        <f>AL170</f>
        <v>6.53</v>
      </c>
      <c r="DB170">
        <v>0</v>
      </c>
    </row>
    <row r="171" spans="1:106" x14ac:dyDescent="0.2">
      <c r="A171">
        <f>ROW(Source!A116)</f>
        <v>116</v>
      </c>
      <c r="B171">
        <v>39083528</v>
      </c>
      <c r="C171">
        <v>39083949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840</v>
      </c>
      <c r="J171" t="s">
        <v>3</v>
      </c>
      <c r="K171" t="s">
        <v>841</v>
      </c>
      <c r="L171">
        <v>1191</v>
      </c>
      <c r="N171">
        <v>1013</v>
      </c>
      <c r="O171" t="s">
        <v>839</v>
      </c>
      <c r="P171" t="s">
        <v>839</v>
      </c>
      <c r="Q171">
        <v>1</v>
      </c>
      <c r="W171">
        <v>0</v>
      </c>
      <c r="X171">
        <v>-1417349443</v>
      </c>
      <c r="Y171">
        <v>0.1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6.53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0.1</v>
      </c>
      <c r="AU171" t="s">
        <v>3</v>
      </c>
      <c r="AV171">
        <v>2</v>
      </c>
      <c r="AW171">
        <v>2</v>
      </c>
      <c r="AX171">
        <v>39083951</v>
      </c>
      <c r="AY171">
        <v>1</v>
      </c>
      <c r="AZ171">
        <v>0</v>
      </c>
      <c r="BA171">
        <v>173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Y171*Source!I116</f>
        <v>2.7000000000000003E-2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ROW(Source!A116)</f>
        <v>116</v>
      </c>
      <c r="B172">
        <v>39083528</v>
      </c>
      <c r="C172">
        <v>39083949</v>
      </c>
      <c r="D172">
        <v>36882452</v>
      </c>
      <c r="E172">
        <v>1</v>
      </c>
      <c r="F172">
        <v>1</v>
      </c>
      <c r="G172">
        <v>1</v>
      </c>
      <c r="H172">
        <v>2</v>
      </c>
      <c r="I172" t="s">
        <v>842</v>
      </c>
      <c r="J172" t="s">
        <v>843</v>
      </c>
      <c r="K172" t="s">
        <v>844</v>
      </c>
      <c r="L172">
        <v>1368</v>
      </c>
      <c r="N172">
        <v>1011</v>
      </c>
      <c r="O172" t="s">
        <v>845</v>
      </c>
      <c r="P172" t="s">
        <v>845</v>
      </c>
      <c r="Q172">
        <v>1</v>
      </c>
      <c r="W172">
        <v>0</v>
      </c>
      <c r="X172">
        <v>1188625873</v>
      </c>
      <c r="Y172">
        <v>0.1</v>
      </c>
      <c r="AA172">
        <v>0</v>
      </c>
      <c r="AB172">
        <v>204.13</v>
      </c>
      <c r="AC172">
        <v>13.5</v>
      </c>
      <c r="AD172">
        <v>0</v>
      </c>
      <c r="AE172">
        <v>0</v>
      </c>
      <c r="AF172">
        <v>31.26</v>
      </c>
      <c r="AG172">
        <v>13.5</v>
      </c>
      <c r="AH172">
        <v>0</v>
      </c>
      <c r="AI172">
        <v>1</v>
      </c>
      <c r="AJ172">
        <v>6.53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0.1</v>
      </c>
      <c r="AU172" t="s">
        <v>3</v>
      </c>
      <c r="AV172">
        <v>0</v>
      </c>
      <c r="AW172">
        <v>2</v>
      </c>
      <c r="AX172">
        <v>39083952</v>
      </c>
      <c r="AY172">
        <v>1</v>
      </c>
      <c r="AZ172">
        <v>0</v>
      </c>
      <c r="BA172">
        <v>174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Y172*Source!I116</f>
        <v>2.7000000000000003E-2</v>
      </c>
      <c r="CY172">
        <f>AB172</f>
        <v>204.13</v>
      </c>
      <c r="CZ172">
        <f>AF172</f>
        <v>31.26</v>
      </c>
      <c r="DA172">
        <f>AJ172</f>
        <v>6.53</v>
      </c>
      <c r="DB172">
        <v>0</v>
      </c>
    </row>
    <row r="173" spans="1:106" x14ac:dyDescent="0.2">
      <c r="A173">
        <f>ROW(Source!A116)</f>
        <v>116</v>
      </c>
      <c r="B173">
        <v>39083528</v>
      </c>
      <c r="C173">
        <v>39083949</v>
      </c>
      <c r="D173">
        <v>36883789</v>
      </c>
      <c r="E173">
        <v>1</v>
      </c>
      <c r="F173">
        <v>1</v>
      </c>
      <c r="G173">
        <v>1</v>
      </c>
      <c r="H173">
        <v>2</v>
      </c>
      <c r="I173" t="s">
        <v>1016</v>
      </c>
      <c r="J173" t="s">
        <v>1017</v>
      </c>
      <c r="K173" t="s">
        <v>1018</v>
      </c>
      <c r="L173">
        <v>1368</v>
      </c>
      <c r="N173">
        <v>1011</v>
      </c>
      <c r="O173" t="s">
        <v>845</v>
      </c>
      <c r="P173" t="s">
        <v>845</v>
      </c>
      <c r="Q173">
        <v>1</v>
      </c>
      <c r="W173">
        <v>0</v>
      </c>
      <c r="X173">
        <v>792402865</v>
      </c>
      <c r="Y173">
        <v>3.3</v>
      </c>
      <c r="AA173">
        <v>0</v>
      </c>
      <c r="AB173">
        <v>7.84</v>
      </c>
      <c r="AC173">
        <v>0</v>
      </c>
      <c r="AD173">
        <v>0</v>
      </c>
      <c r="AE173">
        <v>0</v>
      </c>
      <c r="AF173">
        <v>1.2</v>
      </c>
      <c r="AG173">
        <v>0</v>
      </c>
      <c r="AH173">
        <v>0</v>
      </c>
      <c r="AI173">
        <v>1</v>
      </c>
      <c r="AJ173">
        <v>6.53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3.3</v>
      </c>
      <c r="AU173" t="s">
        <v>3</v>
      </c>
      <c r="AV173">
        <v>0</v>
      </c>
      <c r="AW173">
        <v>2</v>
      </c>
      <c r="AX173">
        <v>39083953</v>
      </c>
      <c r="AY173">
        <v>1</v>
      </c>
      <c r="AZ173">
        <v>0</v>
      </c>
      <c r="BA173">
        <v>175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Y173*Source!I116</f>
        <v>0.89100000000000001</v>
      </c>
      <c r="CY173">
        <f>AB173</f>
        <v>7.84</v>
      </c>
      <c r="CZ173">
        <f>AF173</f>
        <v>1.2</v>
      </c>
      <c r="DA173">
        <f>AJ173</f>
        <v>6.53</v>
      </c>
      <c r="DB173">
        <v>0</v>
      </c>
    </row>
    <row r="174" spans="1:106" x14ac:dyDescent="0.2">
      <c r="A174">
        <f>ROW(Source!A116)</f>
        <v>116</v>
      </c>
      <c r="B174">
        <v>39083528</v>
      </c>
      <c r="C174">
        <v>39083949</v>
      </c>
      <c r="D174">
        <v>36800140</v>
      </c>
      <c r="E174">
        <v>1</v>
      </c>
      <c r="F174">
        <v>1</v>
      </c>
      <c r="G174">
        <v>1</v>
      </c>
      <c r="H174">
        <v>3</v>
      </c>
      <c r="I174" t="s">
        <v>1019</v>
      </c>
      <c r="J174" t="s">
        <v>1020</v>
      </c>
      <c r="K174" t="s">
        <v>1021</v>
      </c>
      <c r="L174">
        <v>1339</v>
      </c>
      <c r="N174">
        <v>1007</v>
      </c>
      <c r="O174" t="s">
        <v>53</v>
      </c>
      <c r="P174" t="s">
        <v>53</v>
      </c>
      <c r="Q174">
        <v>1</v>
      </c>
      <c r="W174">
        <v>0</v>
      </c>
      <c r="X174">
        <v>1706747518</v>
      </c>
      <c r="Y174">
        <v>0</v>
      </c>
      <c r="AA174">
        <v>251.47</v>
      </c>
      <c r="AB174">
        <v>0</v>
      </c>
      <c r="AC174">
        <v>0</v>
      </c>
      <c r="AD174">
        <v>0</v>
      </c>
      <c r="AE174">
        <v>38.51</v>
      </c>
      <c r="AF174">
        <v>0</v>
      </c>
      <c r="AG174">
        <v>0</v>
      </c>
      <c r="AH174">
        <v>0</v>
      </c>
      <c r="AI174">
        <v>6.53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0.43</v>
      </c>
      <c r="AU174" t="s">
        <v>314</v>
      </c>
      <c r="AV174">
        <v>0</v>
      </c>
      <c r="AW174">
        <v>2</v>
      </c>
      <c r="AX174">
        <v>39083954</v>
      </c>
      <c r="AY174">
        <v>1</v>
      </c>
      <c r="AZ174">
        <v>0</v>
      </c>
      <c r="BA174">
        <v>176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Y174*Source!I116</f>
        <v>0</v>
      </c>
      <c r="CY174">
        <f>AA174</f>
        <v>251.47</v>
      </c>
      <c r="CZ174">
        <f>AE174</f>
        <v>38.51</v>
      </c>
      <c r="DA174">
        <f>AI174</f>
        <v>6.53</v>
      </c>
      <c r="DB174">
        <v>0</v>
      </c>
    </row>
    <row r="175" spans="1:106" x14ac:dyDescent="0.2">
      <c r="A175">
        <f>ROW(Source!A116)</f>
        <v>116</v>
      </c>
      <c r="B175">
        <v>39083528</v>
      </c>
      <c r="C175">
        <v>39083949</v>
      </c>
      <c r="D175">
        <v>36800159</v>
      </c>
      <c r="E175">
        <v>1</v>
      </c>
      <c r="F175">
        <v>1</v>
      </c>
      <c r="G175">
        <v>1</v>
      </c>
      <c r="H175">
        <v>3</v>
      </c>
      <c r="I175" t="s">
        <v>1022</v>
      </c>
      <c r="J175" t="s">
        <v>1023</v>
      </c>
      <c r="K175" t="s">
        <v>1024</v>
      </c>
      <c r="L175">
        <v>1339</v>
      </c>
      <c r="N175">
        <v>1007</v>
      </c>
      <c r="O175" t="s">
        <v>53</v>
      </c>
      <c r="P175" t="s">
        <v>53</v>
      </c>
      <c r="Q175">
        <v>1</v>
      </c>
      <c r="W175">
        <v>0</v>
      </c>
      <c r="X175">
        <v>1262771840</v>
      </c>
      <c r="Y175">
        <v>0</v>
      </c>
      <c r="AA175">
        <v>40.619999999999997</v>
      </c>
      <c r="AB175">
        <v>0</v>
      </c>
      <c r="AC175">
        <v>0</v>
      </c>
      <c r="AD175">
        <v>0</v>
      </c>
      <c r="AE175">
        <v>6.22</v>
      </c>
      <c r="AF175">
        <v>0</v>
      </c>
      <c r="AG175">
        <v>0</v>
      </c>
      <c r="AH175">
        <v>0</v>
      </c>
      <c r="AI175">
        <v>6.53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2.74</v>
      </c>
      <c r="AU175" t="s">
        <v>314</v>
      </c>
      <c r="AV175">
        <v>0</v>
      </c>
      <c r="AW175">
        <v>2</v>
      </c>
      <c r="AX175">
        <v>39083955</v>
      </c>
      <c r="AY175">
        <v>1</v>
      </c>
      <c r="AZ175">
        <v>0</v>
      </c>
      <c r="BA175">
        <v>177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Y175*Source!I116</f>
        <v>0</v>
      </c>
      <c r="CY175">
        <f>AA175</f>
        <v>40.619999999999997</v>
      </c>
      <c r="CZ175">
        <f>AE175</f>
        <v>6.22</v>
      </c>
      <c r="DA175">
        <f>AI175</f>
        <v>6.53</v>
      </c>
      <c r="DB175">
        <v>0</v>
      </c>
    </row>
    <row r="176" spans="1:106" x14ac:dyDescent="0.2">
      <c r="A176">
        <f>ROW(Source!A117)</f>
        <v>117</v>
      </c>
      <c r="B176">
        <v>39083528</v>
      </c>
      <c r="C176">
        <v>39083958</v>
      </c>
      <c r="D176">
        <v>37064928</v>
      </c>
      <c r="E176">
        <v>1</v>
      </c>
      <c r="F176">
        <v>1</v>
      </c>
      <c r="G176">
        <v>1</v>
      </c>
      <c r="H176">
        <v>1</v>
      </c>
      <c r="I176" t="s">
        <v>1025</v>
      </c>
      <c r="J176" t="s">
        <v>3</v>
      </c>
      <c r="K176" t="s">
        <v>1026</v>
      </c>
      <c r="L176">
        <v>1191</v>
      </c>
      <c r="N176">
        <v>1013</v>
      </c>
      <c r="O176" t="s">
        <v>839</v>
      </c>
      <c r="P176" t="s">
        <v>839</v>
      </c>
      <c r="Q176">
        <v>1</v>
      </c>
      <c r="W176">
        <v>0</v>
      </c>
      <c r="X176">
        <v>145020957</v>
      </c>
      <c r="Y176">
        <v>0.58799999999999997</v>
      </c>
      <c r="AA176">
        <v>0</v>
      </c>
      <c r="AB176">
        <v>0</v>
      </c>
      <c r="AC176">
        <v>0</v>
      </c>
      <c r="AD176">
        <v>59.23</v>
      </c>
      <c r="AE176">
        <v>0</v>
      </c>
      <c r="AF176">
        <v>0</v>
      </c>
      <c r="AG176">
        <v>0</v>
      </c>
      <c r="AH176">
        <v>9.07</v>
      </c>
      <c r="AI176">
        <v>1</v>
      </c>
      <c r="AJ176">
        <v>1</v>
      </c>
      <c r="AK176">
        <v>1</v>
      </c>
      <c r="AL176">
        <v>6.53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1.47</v>
      </c>
      <c r="AU176" t="s">
        <v>322</v>
      </c>
      <c r="AV176">
        <v>1</v>
      </c>
      <c r="AW176">
        <v>2</v>
      </c>
      <c r="AX176">
        <v>39083959</v>
      </c>
      <c r="AY176">
        <v>1</v>
      </c>
      <c r="AZ176">
        <v>0</v>
      </c>
      <c r="BA176">
        <v>179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Y176*Source!I117</f>
        <v>4.7039999999999997</v>
      </c>
      <c r="CY176">
        <f>AD176</f>
        <v>59.23</v>
      </c>
      <c r="CZ176">
        <f>AH176</f>
        <v>9.07</v>
      </c>
      <c r="DA176">
        <f>AL176</f>
        <v>6.53</v>
      </c>
      <c r="DB176">
        <v>0</v>
      </c>
    </row>
    <row r="177" spans="1:106" x14ac:dyDescent="0.2">
      <c r="A177">
        <f>ROW(Source!A117)</f>
        <v>117</v>
      </c>
      <c r="B177">
        <v>39083528</v>
      </c>
      <c r="C177">
        <v>39083958</v>
      </c>
      <c r="D177">
        <v>37064876</v>
      </c>
      <c r="E177">
        <v>1</v>
      </c>
      <c r="F177">
        <v>1</v>
      </c>
      <c r="G177">
        <v>1</v>
      </c>
      <c r="H177">
        <v>1</v>
      </c>
      <c r="I177" t="s">
        <v>840</v>
      </c>
      <c r="J177" t="s">
        <v>3</v>
      </c>
      <c r="K177" t="s">
        <v>841</v>
      </c>
      <c r="L177">
        <v>1191</v>
      </c>
      <c r="N177">
        <v>1013</v>
      </c>
      <c r="O177" t="s">
        <v>839</v>
      </c>
      <c r="P177" t="s">
        <v>839</v>
      </c>
      <c r="Q177">
        <v>1</v>
      </c>
      <c r="W177">
        <v>0</v>
      </c>
      <c r="X177">
        <v>-1417349443</v>
      </c>
      <c r="Y177">
        <v>0.01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6.53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0.01</v>
      </c>
      <c r="AU177" t="s">
        <v>3</v>
      </c>
      <c r="AV177">
        <v>2</v>
      </c>
      <c r="AW177">
        <v>2</v>
      </c>
      <c r="AX177">
        <v>39083960</v>
      </c>
      <c r="AY177">
        <v>1</v>
      </c>
      <c r="AZ177">
        <v>2048</v>
      </c>
      <c r="BA177">
        <v>180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Y177*Source!I117</f>
        <v>0.08</v>
      </c>
      <c r="CY177">
        <f>AD177</f>
        <v>0</v>
      </c>
      <c r="CZ177">
        <f>AH177</f>
        <v>0</v>
      </c>
      <c r="DA177">
        <f>AL177</f>
        <v>1</v>
      </c>
      <c r="DB177">
        <v>0</v>
      </c>
    </row>
    <row r="178" spans="1:106" x14ac:dyDescent="0.2">
      <c r="A178">
        <f>ROW(Source!A117)</f>
        <v>117</v>
      </c>
      <c r="B178">
        <v>39083528</v>
      </c>
      <c r="C178">
        <v>39083958</v>
      </c>
      <c r="D178">
        <v>36883554</v>
      </c>
      <c r="E178">
        <v>1</v>
      </c>
      <c r="F178">
        <v>1</v>
      </c>
      <c r="G178">
        <v>1</v>
      </c>
      <c r="H178">
        <v>2</v>
      </c>
      <c r="I178" t="s">
        <v>848</v>
      </c>
      <c r="J178" t="s">
        <v>849</v>
      </c>
      <c r="K178" t="s">
        <v>850</v>
      </c>
      <c r="L178">
        <v>1368</v>
      </c>
      <c r="N178">
        <v>1011</v>
      </c>
      <c r="O178" t="s">
        <v>845</v>
      </c>
      <c r="P178" t="s">
        <v>845</v>
      </c>
      <c r="Q178">
        <v>1</v>
      </c>
      <c r="W178">
        <v>0</v>
      </c>
      <c r="X178">
        <v>1372534845</v>
      </c>
      <c r="Y178">
        <v>4.0000000000000001E-3</v>
      </c>
      <c r="AA178">
        <v>0</v>
      </c>
      <c r="AB178">
        <v>429.09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6.53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0.01</v>
      </c>
      <c r="AU178" t="s">
        <v>322</v>
      </c>
      <c r="AV178">
        <v>0</v>
      </c>
      <c r="AW178">
        <v>2</v>
      </c>
      <c r="AX178">
        <v>39083961</v>
      </c>
      <c r="AY178">
        <v>1</v>
      </c>
      <c r="AZ178">
        <v>0</v>
      </c>
      <c r="BA178">
        <v>181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Y178*Source!I117</f>
        <v>3.2000000000000001E-2</v>
      </c>
      <c r="CY178">
        <f>AB178</f>
        <v>429.09</v>
      </c>
      <c r="CZ178">
        <f>AF178</f>
        <v>65.709999999999994</v>
      </c>
      <c r="DA178">
        <f>AJ178</f>
        <v>6.53</v>
      </c>
      <c r="DB178">
        <v>0</v>
      </c>
    </row>
    <row r="179" spans="1:106" x14ac:dyDescent="0.2">
      <c r="A179">
        <f>ROW(Source!A117)</f>
        <v>117</v>
      </c>
      <c r="B179">
        <v>39083528</v>
      </c>
      <c r="C179">
        <v>39083958</v>
      </c>
      <c r="D179">
        <v>36883858</v>
      </c>
      <c r="E179">
        <v>1</v>
      </c>
      <c r="F179">
        <v>1</v>
      </c>
      <c r="G179">
        <v>1</v>
      </c>
      <c r="H179">
        <v>2</v>
      </c>
      <c r="I179" t="s">
        <v>885</v>
      </c>
      <c r="J179" t="s">
        <v>886</v>
      </c>
      <c r="K179" t="s">
        <v>887</v>
      </c>
      <c r="L179">
        <v>1368</v>
      </c>
      <c r="N179">
        <v>1011</v>
      </c>
      <c r="O179" t="s">
        <v>845</v>
      </c>
      <c r="P179" t="s">
        <v>845</v>
      </c>
      <c r="Q179">
        <v>1</v>
      </c>
      <c r="W179">
        <v>0</v>
      </c>
      <c r="X179">
        <v>-353815937</v>
      </c>
      <c r="Y179">
        <v>0.13999999999999999</v>
      </c>
      <c r="AA179">
        <v>0</v>
      </c>
      <c r="AB179">
        <v>52.89</v>
      </c>
      <c r="AC179">
        <v>0</v>
      </c>
      <c r="AD179">
        <v>0</v>
      </c>
      <c r="AE179">
        <v>0</v>
      </c>
      <c r="AF179">
        <v>8.1</v>
      </c>
      <c r="AG179">
        <v>0</v>
      </c>
      <c r="AH179">
        <v>0</v>
      </c>
      <c r="AI179">
        <v>1</v>
      </c>
      <c r="AJ179">
        <v>6.53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0.35</v>
      </c>
      <c r="AU179" t="s">
        <v>322</v>
      </c>
      <c r="AV179">
        <v>0</v>
      </c>
      <c r="AW179">
        <v>2</v>
      </c>
      <c r="AX179">
        <v>39083962</v>
      </c>
      <c r="AY179">
        <v>1</v>
      </c>
      <c r="AZ179">
        <v>0</v>
      </c>
      <c r="BA179">
        <v>182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Y179*Source!I117</f>
        <v>1.1199999999999999</v>
      </c>
      <c r="CY179">
        <f>AB179</f>
        <v>52.89</v>
      </c>
      <c r="CZ179">
        <f>AF179</f>
        <v>8.1</v>
      </c>
      <c r="DA179">
        <f>AJ179</f>
        <v>6.53</v>
      </c>
      <c r="DB179">
        <v>0</v>
      </c>
    </row>
    <row r="180" spans="1:106" x14ac:dyDescent="0.2">
      <c r="A180">
        <f>ROW(Source!A117)</f>
        <v>117</v>
      </c>
      <c r="B180">
        <v>39083528</v>
      </c>
      <c r="C180">
        <v>39083958</v>
      </c>
      <c r="D180">
        <v>36799773</v>
      </c>
      <c r="E180">
        <v>1</v>
      </c>
      <c r="F180">
        <v>1</v>
      </c>
      <c r="G180">
        <v>1</v>
      </c>
      <c r="H180">
        <v>3</v>
      </c>
      <c r="I180" t="s">
        <v>1027</v>
      </c>
      <c r="J180" t="s">
        <v>1028</v>
      </c>
      <c r="K180" t="s">
        <v>1029</v>
      </c>
      <c r="L180">
        <v>1356</v>
      </c>
      <c r="N180">
        <v>1010</v>
      </c>
      <c r="O180" t="s">
        <v>1030</v>
      </c>
      <c r="P180" t="s">
        <v>1030</v>
      </c>
      <c r="Q180">
        <v>1000</v>
      </c>
      <c r="W180">
        <v>0</v>
      </c>
      <c r="X180">
        <v>-1705143825</v>
      </c>
      <c r="Y180">
        <v>0</v>
      </c>
      <c r="AA180">
        <v>22528.5</v>
      </c>
      <c r="AB180">
        <v>0</v>
      </c>
      <c r="AC180">
        <v>0</v>
      </c>
      <c r="AD180">
        <v>0</v>
      </c>
      <c r="AE180">
        <v>3450</v>
      </c>
      <c r="AF180">
        <v>0</v>
      </c>
      <c r="AG180">
        <v>0</v>
      </c>
      <c r="AH180">
        <v>0</v>
      </c>
      <c r="AI180">
        <v>6.53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2E-3</v>
      </c>
      <c r="AU180" t="s">
        <v>314</v>
      </c>
      <c r="AV180">
        <v>0</v>
      </c>
      <c r="AW180">
        <v>2</v>
      </c>
      <c r="AX180">
        <v>39083963</v>
      </c>
      <c r="AY180">
        <v>1</v>
      </c>
      <c r="AZ180">
        <v>0</v>
      </c>
      <c r="BA180">
        <v>183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Y180*Source!I117</f>
        <v>0</v>
      </c>
      <c r="CY180">
        <f>AA180</f>
        <v>22528.5</v>
      </c>
      <c r="CZ180">
        <f>AE180</f>
        <v>3450</v>
      </c>
      <c r="DA180">
        <f>AI180</f>
        <v>6.53</v>
      </c>
      <c r="DB180">
        <v>0</v>
      </c>
    </row>
    <row r="181" spans="1:106" x14ac:dyDescent="0.2">
      <c r="A181">
        <f>ROW(Source!A117)</f>
        <v>117</v>
      </c>
      <c r="B181">
        <v>39083528</v>
      </c>
      <c r="C181">
        <v>39083958</v>
      </c>
      <c r="D181">
        <v>36803269</v>
      </c>
      <c r="E181">
        <v>1</v>
      </c>
      <c r="F181">
        <v>1</v>
      </c>
      <c r="G181">
        <v>1</v>
      </c>
      <c r="H181">
        <v>3</v>
      </c>
      <c r="I181" t="s">
        <v>1031</v>
      </c>
      <c r="J181" t="s">
        <v>1032</v>
      </c>
      <c r="K181" t="s">
        <v>1033</v>
      </c>
      <c r="L181">
        <v>1348</v>
      </c>
      <c r="N181">
        <v>1009</v>
      </c>
      <c r="O181" t="s">
        <v>64</v>
      </c>
      <c r="P181" t="s">
        <v>64</v>
      </c>
      <c r="Q181">
        <v>1000</v>
      </c>
      <c r="W181">
        <v>0</v>
      </c>
      <c r="X181">
        <v>-1068056325</v>
      </c>
      <c r="Y181">
        <v>0</v>
      </c>
      <c r="AA181">
        <v>67663.86</v>
      </c>
      <c r="AB181">
        <v>0</v>
      </c>
      <c r="AC181">
        <v>0</v>
      </c>
      <c r="AD181">
        <v>0</v>
      </c>
      <c r="AE181">
        <v>10362</v>
      </c>
      <c r="AF181">
        <v>0</v>
      </c>
      <c r="AG181">
        <v>0</v>
      </c>
      <c r="AH181">
        <v>0</v>
      </c>
      <c r="AI181">
        <v>6.53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1.3999999999999999E-4</v>
      </c>
      <c r="AU181" t="s">
        <v>314</v>
      </c>
      <c r="AV181">
        <v>0</v>
      </c>
      <c r="AW181">
        <v>2</v>
      </c>
      <c r="AX181">
        <v>39083964</v>
      </c>
      <c r="AY181">
        <v>1</v>
      </c>
      <c r="AZ181">
        <v>0</v>
      </c>
      <c r="BA181">
        <v>184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Y181*Source!I117</f>
        <v>0</v>
      </c>
      <c r="CY181">
        <f>AA181</f>
        <v>67663.86</v>
      </c>
      <c r="CZ181">
        <f>AE181</f>
        <v>10362</v>
      </c>
      <c r="DA181">
        <f>AI181</f>
        <v>6.53</v>
      </c>
      <c r="DB181">
        <v>0</v>
      </c>
    </row>
    <row r="182" spans="1:106" x14ac:dyDescent="0.2">
      <c r="A182">
        <f>ROW(Source!A117)</f>
        <v>117</v>
      </c>
      <c r="B182">
        <v>39083528</v>
      </c>
      <c r="C182">
        <v>39083958</v>
      </c>
      <c r="D182">
        <v>36804429</v>
      </c>
      <c r="E182">
        <v>1</v>
      </c>
      <c r="F182">
        <v>1</v>
      </c>
      <c r="G182">
        <v>1</v>
      </c>
      <c r="H182">
        <v>3</v>
      </c>
      <c r="I182" t="s">
        <v>1034</v>
      </c>
      <c r="J182" t="s">
        <v>1035</v>
      </c>
      <c r="K182" t="s">
        <v>1036</v>
      </c>
      <c r="L182">
        <v>1348</v>
      </c>
      <c r="N182">
        <v>1009</v>
      </c>
      <c r="O182" t="s">
        <v>64</v>
      </c>
      <c r="P182" t="s">
        <v>64</v>
      </c>
      <c r="Q182">
        <v>1000</v>
      </c>
      <c r="W182">
        <v>0</v>
      </c>
      <c r="X182">
        <v>56621460</v>
      </c>
      <c r="Y182">
        <v>0</v>
      </c>
      <c r="AA182">
        <v>100059.19</v>
      </c>
      <c r="AB182">
        <v>0</v>
      </c>
      <c r="AC182">
        <v>0</v>
      </c>
      <c r="AD182">
        <v>0</v>
      </c>
      <c r="AE182">
        <v>15323</v>
      </c>
      <c r="AF182">
        <v>0</v>
      </c>
      <c r="AG182">
        <v>0</v>
      </c>
      <c r="AH182">
        <v>0</v>
      </c>
      <c r="AI182">
        <v>6.53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1.1000000000000001E-3</v>
      </c>
      <c r="AU182" t="s">
        <v>314</v>
      </c>
      <c r="AV182">
        <v>0</v>
      </c>
      <c r="AW182">
        <v>2</v>
      </c>
      <c r="AX182">
        <v>39083965</v>
      </c>
      <c r="AY182">
        <v>1</v>
      </c>
      <c r="AZ182">
        <v>0</v>
      </c>
      <c r="BA182">
        <v>185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Y182*Source!I117</f>
        <v>0</v>
      </c>
      <c r="CY182">
        <f>AA182</f>
        <v>100059.19</v>
      </c>
      <c r="CZ182">
        <f>AE182</f>
        <v>15323</v>
      </c>
      <c r="DA182">
        <f>AI182</f>
        <v>6.53</v>
      </c>
      <c r="DB182">
        <v>0</v>
      </c>
    </row>
    <row r="183" spans="1:106" x14ac:dyDescent="0.2">
      <c r="A183">
        <f>ROW(Source!A118)</f>
        <v>118</v>
      </c>
      <c r="B183">
        <v>39083528</v>
      </c>
      <c r="C183">
        <v>39083970</v>
      </c>
      <c r="D183">
        <v>37065248</v>
      </c>
      <c r="E183">
        <v>1</v>
      </c>
      <c r="F183">
        <v>1</v>
      </c>
      <c r="G183">
        <v>1</v>
      </c>
      <c r="H183">
        <v>1</v>
      </c>
      <c r="I183" t="s">
        <v>846</v>
      </c>
      <c r="J183" t="s">
        <v>3</v>
      </c>
      <c r="K183" t="s">
        <v>847</v>
      </c>
      <c r="L183">
        <v>1191</v>
      </c>
      <c r="N183">
        <v>1013</v>
      </c>
      <c r="O183" t="s">
        <v>839</v>
      </c>
      <c r="P183" t="s">
        <v>839</v>
      </c>
      <c r="Q183">
        <v>1</v>
      </c>
      <c r="W183">
        <v>0</v>
      </c>
      <c r="X183">
        <v>-400197608</v>
      </c>
      <c r="Y183">
        <v>51.3</v>
      </c>
      <c r="AA183">
        <v>0</v>
      </c>
      <c r="AB183">
        <v>0</v>
      </c>
      <c r="AC183">
        <v>0</v>
      </c>
      <c r="AD183">
        <v>55.7</v>
      </c>
      <c r="AE183">
        <v>0</v>
      </c>
      <c r="AF183">
        <v>0</v>
      </c>
      <c r="AG183">
        <v>0</v>
      </c>
      <c r="AH183">
        <v>8.5299999999999994</v>
      </c>
      <c r="AI183">
        <v>1</v>
      </c>
      <c r="AJ183">
        <v>1</v>
      </c>
      <c r="AK183">
        <v>1</v>
      </c>
      <c r="AL183">
        <v>6.53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51.3</v>
      </c>
      <c r="AU183" t="s">
        <v>3</v>
      </c>
      <c r="AV183">
        <v>1</v>
      </c>
      <c r="AW183">
        <v>2</v>
      </c>
      <c r="AX183">
        <v>39083971</v>
      </c>
      <c r="AY183">
        <v>1</v>
      </c>
      <c r="AZ183">
        <v>0</v>
      </c>
      <c r="BA183">
        <v>188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Y183*Source!I118</f>
        <v>2.052</v>
      </c>
      <c r="CY183">
        <f>AD183</f>
        <v>55.7</v>
      </c>
      <c r="CZ183">
        <f>AH183</f>
        <v>8.5299999999999994</v>
      </c>
      <c r="DA183">
        <f>AL183</f>
        <v>6.53</v>
      </c>
      <c r="DB183">
        <v>0</v>
      </c>
    </row>
    <row r="184" spans="1:106" x14ac:dyDescent="0.2">
      <c r="A184">
        <f>ROW(Source!A118)</f>
        <v>118</v>
      </c>
      <c r="B184">
        <v>39083528</v>
      </c>
      <c r="C184">
        <v>39083970</v>
      </c>
      <c r="D184">
        <v>37064876</v>
      </c>
      <c r="E184">
        <v>1</v>
      </c>
      <c r="F184">
        <v>1</v>
      </c>
      <c r="G184">
        <v>1</v>
      </c>
      <c r="H184">
        <v>1</v>
      </c>
      <c r="I184" t="s">
        <v>840</v>
      </c>
      <c r="J184" t="s">
        <v>3</v>
      </c>
      <c r="K184" t="s">
        <v>841</v>
      </c>
      <c r="L184">
        <v>1191</v>
      </c>
      <c r="N184">
        <v>1013</v>
      </c>
      <c r="O184" t="s">
        <v>839</v>
      </c>
      <c r="P184" t="s">
        <v>839</v>
      </c>
      <c r="Q184">
        <v>1</v>
      </c>
      <c r="W184">
        <v>0</v>
      </c>
      <c r="X184">
        <v>-1417349443</v>
      </c>
      <c r="Y184">
        <v>0.26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6.53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0.26</v>
      </c>
      <c r="AU184" t="s">
        <v>3</v>
      </c>
      <c r="AV184">
        <v>2</v>
      </c>
      <c r="AW184">
        <v>2</v>
      </c>
      <c r="AX184">
        <v>39083972</v>
      </c>
      <c r="AY184">
        <v>1</v>
      </c>
      <c r="AZ184">
        <v>0</v>
      </c>
      <c r="BA184">
        <v>189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Y184*Source!I118</f>
        <v>1.0400000000000001E-2</v>
      </c>
      <c r="CY184">
        <f>AD184</f>
        <v>0</v>
      </c>
      <c r="CZ184">
        <f>AH184</f>
        <v>0</v>
      </c>
      <c r="DA184">
        <f>AL184</f>
        <v>1</v>
      </c>
      <c r="DB184">
        <v>0</v>
      </c>
    </row>
    <row r="185" spans="1:106" x14ac:dyDescent="0.2">
      <c r="A185">
        <f>ROW(Source!A118)</f>
        <v>118</v>
      </c>
      <c r="B185">
        <v>39083528</v>
      </c>
      <c r="C185">
        <v>39083970</v>
      </c>
      <c r="D185">
        <v>36882452</v>
      </c>
      <c r="E185">
        <v>1</v>
      </c>
      <c r="F185">
        <v>1</v>
      </c>
      <c r="G185">
        <v>1</v>
      </c>
      <c r="H185">
        <v>2</v>
      </c>
      <c r="I185" t="s">
        <v>842</v>
      </c>
      <c r="J185" t="s">
        <v>843</v>
      </c>
      <c r="K185" t="s">
        <v>844</v>
      </c>
      <c r="L185">
        <v>1368</v>
      </c>
      <c r="N185">
        <v>1011</v>
      </c>
      <c r="O185" t="s">
        <v>845</v>
      </c>
      <c r="P185" t="s">
        <v>845</v>
      </c>
      <c r="Q185">
        <v>1</v>
      </c>
      <c r="W185">
        <v>0</v>
      </c>
      <c r="X185">
        <v>1188625873</v>
      </c>
      <c r="Y185">
        <v>0.26</v>
      </c>
      <c r="AA185">
        <v>0</v>
      </c>
      <c r="AB185">
        <v>204.13</v>
      </c>
      <c r="AC185">
        <v>13.5</v>
      </c>
      <c r="AD185">
        <v>0</v>
      </c>
      <c r="AE185">
        <v>0</v>
      </c>
      <c r="AF185">
        <v>31.26</v>
      </c>
      <c r="AG185">
        <v>13.5</v>
      </c>
      <c r="AH185">
        <v>0</v>
      </c>
      <c r="AI185">
        <v>1</v>
      </c>
      <c r="AJ185">
        <v>6.53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0.26</v>
      </c>
      <c r="AU185" t="s">
        <v>3</v>
      </c>
      <c r="AV185">
        <v>0</v>
      </c>
      <c r="AW185">
        <v>2</v>
      </c>
      <c r="AX185">
        <v>39083973</v>
      </c>
      <c r="AY185">
        <v>1</v>
      </c>
      <c r="AZ185">
        <v>0</v>
      </c>
      <c r="BA185">
        <v>190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Y185*Source!I118</f>
        <v>1.0400000000000001E-2</v>
      </c>
      <c r="CY185">
        <f>AB185</f>
        <v>204.13</v>
      </c>
      <c r="CZ185">
        <f>AF185</f>
        <v>31.26</v>
      </c>
      <c r="DA185">
        <f>AJ185</f>
        <v>6.53</v>
      </c>
      <c r="DB185">
        <v>0</v>
      </c>
    </row>
    <row r="186" spans="1:106" x14ac:dyDescent="0.2">
      <c r="A186">
        <f>ROW(Source!A119)</f>
        <v>119</v>
      </c>
      <c r="B186">
        <v>39083528</v>
      </c>
      <c r="C186">
        <v>39083987</v>
      </c>
      <c r="D186">
        <v>37065248</v>
      </c>
      <c r="E186">
        <v>1</v>
      </c>
      <c r="F186">
        <v>1</v>
      </c>
      <c r="G186">
        <v>1</v>
      </c>
      <c r="H186">
        <v>1</v>
      </c>
      <c r="I186" t="s">
        <v>846</v>
      </c>
      <c r="J186" t="s">
        <v>3</v>
      </c>
      <c r="K186" t="s">
        <v>847</v>
      </c>
      <c r="L186">
        <v>1191</v>
      </c>
      <c r="N186">
        <v>1013</v>
      </c>
      <c r="O186" t="s">
        <v>839</v>
      </c>
      <c r="P186" t="s">
        <v>839</v>
      </c>
      <c r="Q186">
        <v>1</v>
      </c>
      <c r="W186">
        <v>0</v>
      </c>
      <c r="X186">
        <v>-400197608</v>
      </c>
      <c r="Y186">
        <v>36.71</v>
      </c>
      <c r="AA186">
        <v>0</v>
      </c>
      <c r="AB186">
        <v>0</v>
      </c>
      <c r="AC186">
        <v>0</v>
      </c>
      <c r="AD186">
        <v>55.7</v>
      </c>
      <c r="AE186">
        <v>0</v>
      </c>
      <c r="AF186">
        <v>0</v>
      </c>
      <c r="AG186">
        <v>0</v>
      </c>
      <c r="AH186">
        <v>8.5299999999999994</v>
      </c>
      <c r="AI186">
        <v>1</v>
      </c>
      <c r="AJ186">
        <v>1</v>
      </c>
      <c r="AK186">
        <v>1</v>
      </c>
      <c r="AL186">
        <v>6.53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36.71</v>
      </c>
      <c r="AU186" t="s">
        <v>3</v>
      </c>
      <c r="AV186">
        <v>1</v>
      </c>
      <c r="AW186">
        <v>2</v>
      </c>
      <c r="AX186">
        <v>39083988</v>
      </c>
      <c r="AY186">
        <v>1</v>
      </c>
      <c r="AZ186">
        <v>0</v>
      </c>
      <c r="BA186">
        <v>192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Y186*Source!I119</f>
        <v>1.4684000000000001</v>
      </c>
      <c r="CY186">
        <f>AD186</f>
        <v>55.7</v>
      </c>
      <c r="CZ186">
        <f>AH186</f>
        <v>8.5299999999999994</v>
      </c>
      <c r="DA186">
        <f>AL186</f>
        <v>6.53</v>
      </c>
      <c r="DB186">
        <v>0</v>
      </c>
    </row>
    <row r="187" spans="1:106" x14ac:dyDescent="0.2">
      <c r="A187">
        <f>ROW(Source!A119)</f>
        <v>119</v>
      </c>
      <c r="B187">
        <v>39083528</v>
      </c>
      <c r="C187">
        <v>39083987</v>
      </c>
      <c r="D187">
        <v>37064876</v>
      </c>
      <c r="E187">
        <v>1</v>
      </c>
      <c r="F187">
        <v>1</v>
      </c>
      <c r="G187">
        <v>1</v>
      </c>
      <c r="H187">
        <v>1</v>
      </c>
      <c r="I187" t="s">
        <v>840</v>
      </c>
      <c r="J187" t="s">
        <v>3</v>
      </c>
      <c r="K187" t="s">
        <v>841</v>
      </c>
      <c r="L187">
        <v>1191</v>
      </c>
      <c r="N187">
        <v>1013</v>
      </c>
      <c r="O187" t="s">
        <v>839</v>
      </c>
      <c r="P187" t="s">
        <v>839</v>
      </c>
      <c r="Q187">
        <v>1</v>
      </c>
      <c r="W187">
        <v>0</v>
      </c>
      <c r="X187">
        <v>-1417349443</v>
      </c>
      <c r="Y187">
        <v>7.0000000000000007E-2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6.53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7.0000000000000007E-2</v>
      </c>
      <c r="AU187" t="s">
        <v>3</v>
      </c>
      <c r="AV187">
        <v>2</v>
      </c>
      <c r="AW187">
        <v>2</v>
      </c>
      <c r="AX187">
        <v>39083989</v>
      </c>
      <c r="AY187">
        <v>1</v>
      </c>
      <c r="AZ187">
        <v>0</v>
      </c>
      <c r="BA187">
        <v>193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Y187*Source!I119</f>
        <v>2.8000000000000004E-3</v>
      </c>
      <c r="CY187">
        <f>AD187</f>
        <v>0</v>
      </c>
      <c r="CZ187">
        <f>AH187</f>
        <v>0</v>
      </c>
      <c r="DA187">
        <f>AL187</f>
        <v>1</v>
      </c>
      <c r="DB187">
        <v>0</v>
      </c>
    </row>
    <row r="188" spans="1:106" x14ac:dyDescent="0.2">
      <c r="A188">
        <f>ROW(Source!A119)</f>
        <v>119</v>
      </c>
      <c r="B188">
        <v>39083528</v>
      </c>
      <c r="C188">
        <v>39083987</v>
      </c>
      <c r="D188">
        <v>36882452</v>
      </c>
      <c r="E188">
        <v>1</v>
      </c>
      <c r="F188">
        <v>1</v>
      </c>
      <c r="G188">
        <v>1</v>
      </c>
      <c r="H188">
        <v>2</v>
      </c>
      <c r="I188" t="s">
        <v>842</v>
      </c>
      <c r="J188" t="s">
        <v>843</v>
      </c>
      <c r="K188" t="s">
        <v>844</v>
      </c>
      <c r="L188">
        <v>1368</v>
      </c>
      <c r="N188">
        <v>1011</v>
      </c>
      <c r="O188" t="s">
        <v>845</v>
      </c>
      <c r="P188" t="s">
        <v>845</v>
      </c>
      <c r="Q188">
        <v>1</v>
      </c>
      <c r="W188">
        <v>0</v>
      </c>
      <c r="X188">
        <v>1188625873</v>
      </c>
      <c r="Y188">
        <v>7.0000000000000007E-2</v>
      </c>
      <c r="AA188">
        <v>0</v>
      </c>
      <c r="AB188">
        <v>204.13</v>
      </c>
      <c r="AC188">
        <v>13.5</v>
      </c>
      <c r="AD188">
        <v>0</v>
      </c>
      <c r="AE188">
        <v>0</v>
      </c>
      <c r="AF188">
        <v>31.26</v>
      </c>
      <c r="AG188">
        <v>13.5</v>
      </c>
      <c r="AH188">
        <v>0</v>
      </c>
      <c r="AI188">
        <v>1</v>
      </c>
      <c r="AJ188">
        <v>6.53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7.0000000000000007E-2</v>
      </c>
      <c r="AU188" t="s">
        <v>3</v>
      </c>
      <c r="AV188">
        <v>0</v>
      </c>
      <c r="AW188">
        <v>2</v>
      </c>
      <c r="AX188">
        <v>39083990</v>
      </c>
      <c r="AY188">
        <v>1</v>
      </c>
      <c r="AZ188">
        <v>0</v>
      </c>
      <c r="BA188">
        <v>194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Y188*Source!I119</f>
        <v>2.8000000000000004E-3</v>
      </c>
      <c r="CY188">
        <f>AB188</f>
        <v>204.13</v>
      </c>
      <c r="CZ188">
        <f>AF188</f>
        <v>31.26</v>
      </c>
      <c r="DA188">
        <f>AJ188</f>
        <v>6.53</v>
      </c>
      <c r="DB188">
        <v>0</v>
      </c>
    </row>
    <row r="189" spans="1:106" x14ac:dyDescent="0.2">
      <c r="A189">
        <f>ROW(Source!A120)</f>
        <v>120</v>
      </c>
      <c r="B189">
        <v>39083528</v>
      </c>
      <c r="C189">
        <v>39083993</v>
      </c>
      <c r="D189">
        <v>37080781</v>
      </c>
      <c r="E189">
        <v>1</v>
      </c>
      <c r="F189">
        <v>1</v>
      </c>
      <c r="G189">
        <v>1</v>
      </c>
      <c r="H189">
        <v>1</v>
      </c>
      <c r="I189" t="s">
        <v>883</v>
      </c>
      <c r="J189" t="s">
        <v>3</v>
      </c>
      <c r="K189" t="s">
        <v>884</v>
      </c>
      <c r="L189">
        <v>1191</v>
      </c>
      <c r="N189">
        <v>1013</v>
      </c>
      <c r="O189" t="s">
        <v>839</v>
      </c>
      <c r="P189" t="s">
        <v>839</v>
      </c>
      <c r="Q189">
        <v>1</v>
      </c>
      <c r="W189">
        <v>0</v>
      </c>
      <c r="X189">
        <v>912892513</v>
      </c>
      <c r="Y189">
        <v>218.77599999999998</v>
      </c>
      <c r="AA189">
        <v>0</v>
      </c>
      <c r="AB189">
        <v>0</v>
      </c>
      <c r="AC189">
        <v>0</v>
      </c>
      <c r="AD189">
        <v>64.78</v>
      </c>
      <c r="AE189">
        <v>0</v>
      </c>
      <c r="AF189">
        <v>0</v>
      </c>
      <c r="AG189">
        <v>0</v>
      </c>
      <c r="AH189">
        <v>9.92</v>
      </c>
      <c r="AI189">
        <v>1</v>
      </c>
      <c r="AJ189">
        <v>1</v>
      </c>
      <c r="AK189">
        <v>1</v>
      </c>
      <c r="AL189">
        <v>6.53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190.24</v>
      </c>
      <c r="AU189" t="s">
        <v>76</v>
      </c>
      <c r="AV189">
        <v>1</v>
      </c>
      <c r="AW189">
        <v>2</v>
      </c>
      <c r="AX189">
        <v>39083994</v>
      </c>
      <c r="AY189">
        <v>1</v>
      </c>
      <c r="AZ189">
        <v>0</v>
      </c>
      <c r="BA189">
        <v>196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Y189*Source!I120</f>
        <v>109.38799999999999</v>
      </c>
      <c r="CY189">
        <f>AD189</f>
        <v>64.78</v>
      </c>
      <c r="CZ189">
        <f>AH189</f>
        <v>9.92</v>
      </c>
      <c r="DA189">
        <f>AL189</f>
        <v>6.53</v>
      </c>
      <c r="DB189">
        <v>0</v>
      </c>
    </row>
    <row r="190" spans="1:106" x14ac:dyDescent="0.2">
      <c r="A190">
        <f>ROW(Source!A120)</f>
        <v>120</v>
      </c>
      <c r="B190">
        <v>39083528</v>
      </c>
      <c r="C190">
        <v>39083993</v>
      </c>
      <c r="D190">
        <v>37064876</v>
      </c>
      <c r="E190">
        <v>1</v>
      </c>
      <c r="F190">
        <v>1</v>
      </c>
      <c r="G190">
        <v>1</v>
      </c>
      <c r="H190">
        <v>1</v>
      </c>
      <c r="I190" t="s">
        <v>840</v>
      </c>
      <c r="J190" t="s">
        <v>3</v>
      </c>
      <c r="K190" t="s">
        <v>841</v>
      </c>
      <c r="L190">
        <v>1191</v>
      </c>
      <c r="N190">
        <v>1013</v>
      </c>
      <c r="O190" t="s">
        <v>839</v>
      </c>
      <c r="P190" t="s">
        <v>839</v>
      </c>
      <c r="Q190">
        <v>1</v>
      </c>
      <c r="W190">
        <v>0</v>
      </c>
      <c r="X190">
        <v>-1417349443</v>
      </c>
      <c r="Y190">
        <v>13.64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6.53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13.64</v>
      </c>
      <c r="AU190" t="s">
        <v>3</v>
      </c>
      <c r="AV190">
        <v>2</v>
      </c>
      <c r="AW190">
        <v>2</v>
      </c>
      <c r="AX190">
        <v>39083995</v>
      </c>
      <c r="AY190">
        <v>1</v>
      </c>
      <c r="AZ190">
        <v>2048</v>
      </c>
      <c r="BA190">
        <v>197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Y190*Source!I120</f>
        <v>6.82</v>
      </c>
      <c r="CY190">
        <f>AD190</f>
        <v>0</v>
      </c>
      <c r="CZ190">
        <f>AH190</f>
        <v>0</v>
      </c>
      <c r="DA190">
        <f>AL190</f>
        <v>1</v>
      </c>
      <c r="DB190">
        <v>0</v>
      </c>
    </row>
    <row r="191" spans="1:106" x14ac:dyDescent="0.2">
      <c r="A191">
        <f>ROW(Source!A120)</f>
        <v>120</v>
      </c>
      <c r="B191">
        <v>39083528</v>
      </c>
      <c r="C191">
        <v>39083993</v>
      </c>
      <c r="D191">
        <v>36882057</v>
      </c>
      <c r="E191">
        <v>1</v>
      </c>
      <c r="F191">
        <v>1</v>
      </c>
      <c r="G191">
        <v>1</v>
      </c>
      <c r="H191">
        <v>2</v>
      </c>
      <c r="I191" t="s">
        <v>871</v>
      </c>
      <c r="J191" t="s">
        <v>872</v>
      </c>
      <c r="K191" t="s">
        <v>873</v>
      </c>
      <c r="L191">
        <v>1368</v>
      </c>
      <c r="N191">
        <v>1011</v>
      </c>
      <c r="O191" t="s">
        <v>845</v>
      </c>
      <c r="P191" t="s">
        <v>845</v>
      </c>
      <c r="Q191">
        <v>1</v>
      </c>
      <c r="W191">
        <v>0</v>
      </c>
      <c r="X191">
        <v>-1460065968</v>
      </c>
      <c r="Y191">
        <v>6.25E-2</v>
      </c>
      <c r="AA191">
        <v>0</v>
      </c>
      <c r="AB191">
        <v>564.19000000000005</v>
      </c>
      <c r="AC191">
        <v>13.5</v>
      </c>
      <c r="AD191">
        <v>0</v>
      </c>
      <c r="AE191">
        <v>0</v>
      </c>
      <c r="AF191">
        <v>86.4</v>
      </c>
      <c r="AG191">
        <v>13.5</v>
      </c>
      <c r="AH191">
        <v>0</v>
      </c>
      <c r="AI191">
        <v>1</v>
      </c>
      <c r="AJ191">
        <v>6.53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0.05</v>
      </c>
      <c r="AU191" t="s">
        <v>75</v>
      </c>
      <c r="AV191">
        <v>0</v>
      </c>
      <c r="AW191">
        <v>2</v>
      </c>
      <c r="AX191">
        <v>39083996</v>
      </c>
      <c r="AY191">
        <v>1</v>
      </c>
      <c r="AZ191">
        <v>0</v>
      </c>
      <c r="BA191">
        <v>198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Y191*Source!I120</f>
        <v>3.125E-2</v>
      </c>
      <c r="CY191">
        <f>AB191</f>
        <v>564.19000000000005</v>
      </c>
      <c r="CZ191">
        <f>AF191</f>
        <v>86.4</v>
      </c>
      <c r="DA191">
        <f>AJ191</f>
        <v>6.53</v>
      </c>
      <c r="DB191">
        <v>0</v>
      </c>
    </row>
    <row r="192" spans="1:106" x14ac:dyDescent="0.2">
      <c r="A192">
        <f>ROW(Source!A120)</f>
        <v>120</v>
      </c>
      <c r="B192">
        <v>39083528</v>
      </c>
      <c r="C192">
        <v>39083993</v>
      </c>
      <c r="D192">
        <v>36882159</v>
      </c>
      <c r="E192">
        <v>1</v>
      </c>
      <c r="F192">
        <v>1</v>
      </c>
      <c r="G192">
        <v>1</v>
      </c>
      <c r="H192">
        <v>2</v>
      </c>
      <c r="I192" t="s">
        <v>1037</v>
      </c>
      <c r="J192" t="s">
        <v>1038</v>
      </c>
      <c r="K192" t="s">
        <v>1039</v>
      </c>
      <c r="L192">
        <v>1368</v>
      </c>
      <c r="N192">
        <v>1011</v>
      </c>
      <c r="O192" t="s">
        <v>845</v>
      </c>
      <c r="P192" t="s">
        <v>845</v>
      </c>
      <c r="Q192">
        <v>1</v>
      </c>
      <c r="W192">
        <v>0</v>
      </c>
      <c r="X192">
        <v>-1718674368</v>
      </c>
      <c r="Y192">
        <v>3.7499999999999999E-2</v>
      </c>
      <c r="AA192">
        <v>0</v>
      </c>
      <c r="AB192">
        <v>731.29</v>
      </c>
      <c r="AC192">
        <v>13.5</v>
      </c>
      <c r="AD192">
        <v>0</v>
      </c>
      <c r="AE192">
        <v>0</v>
      </c>
      <c r="AF192">
        <v>111.99</v>
      </c>
      <c r="AG192">
        <v>13.5</v>
      </c>
      <c r="AH192">
        <v>0</v>
      </c>
      <c r="AI192">
        <v>1</v>
      </c>
      <c r="AJ192">
        <v>6.53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0.03</v>
      </c>
      <c r="AU192" t="s">
        <v>75</v>
      </c>
      <c r="AV192">
        <v>0</v>
      </c>
      <c r="AW192">
        <v>2</v>
      </c>
      <c r="AX192">
        <v>39083997</v>
      </c>
      <c r="AY192">
        <v>1</v>
      </c>
      <c r="AZ192">
        <v>0</v>
      </c>
      <c r="BA192">
        <v>199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Y192*Source!I120</f>
        <v>1.8749999999999999E-2</v>
      </c>
      <c r="CY192">
        <f>AB192</f>
        <v>731.29</v>
      </c>
      <c r="CZ192">
        <f>AF192</f>
        <v>111.99</v>
      </c>
      <c r="DA192">
        <f>AJ192</f>
        <v>6.53</v>
      </c>
      <c r="DB192">
        <v>0</v>
      </c>
    </row>
    <row r="193" spans="1:106" x14ac:dyDescent="0.2">
      <c r="A193">
        <f>ROW(Source!A120)</f>
        <v>120</v>
      </c>
      <c r="B193">
        <v>39083528</v>
      </c>
      <c r="C193">
        <v>39083993</v>
      </c>
      <c r="D193">
        <v>36883554</v>
      </c>
      <c r="E193">
        <v>1</v>
      </c>
      <c r="F193">
        <v>1</v>
      </c>
      <c r="G193">
        <v>1</v>
      </c>
      <c r="H193">
        <v>2</v>
      </c>
      <c r="I193" t="s">
        <v>848</v>
      </c>
      <c r="J193" t="s">
        <v>849</v>
      </c>
      <c r="K193" t="s">
        <v>850</v>
      </c>
      <c r="L193">
        <v>1368</v>
      </c>
      <c r="N193">
        <v>1011</v>
      </c>
      <c r="O193" t="s">
        <v>845</v>
      </c>
      <c r="P193" t="s">
        <v>845</v>
      </c>
      <c r="Q193">
        <v>1</v>
      </c>
      <c r="W193">
        <v>0</v>
      </c>
      <c r="X193">
        <v>1372534845</v>
      </c>
      <c r="Y193">
        <v>0.27500000000000002</v>
      </c>
      <c r="AA193">
        <v>0</v>
      </c>
      <c r="AB193">
        <v>429.09</v>
      </c>
      <c r="AC193">
        <v>11.6</v>
      </c>
      <c r="AD193">
        <v>0</v>
      </c>
      <c r="AE193">
        <v>0</v>
      </c>
      <c r="AF193">
        <v>65.709999999999994</v>
      </c>
      <c r="AG193">
        <v>11.6</v>
      </c>
      <c r="AH193">
        <v>0</v>
      </c>
      <c r="AI193">
        <v>1</v>
      </c>
      <c r="AJ193">
        <v>6.53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0.22</v>
      </c>
      <c r="AU193" t="s">
        <v>75</v>
      </c>
      <c r="AV193">
        <v>0</v>
      </c>
      <c r="AW193">
        <v>2</v>
      </c>
      <c r="AX193">
        <v>39083998</v>
      </c>
      <c r="AY193">
        <v>1</v>
      </c>
      <c r="AZ193">
        <v>0</v>
      </c>
      <c r="BA193">
        <v>200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Y193*Source!I120</f>
        <v>0.13750000000000001</v>
      </c>
      <c r="CY193">
        <f>AB193</f>
        <v>429.09</v>
      </c>
      <c r="CZ193">
        <f>AF193</f>
        <v>65.709999999999994</v>
      </c>
      <c r="DA193">
        <f>AJ193</f>
        <v>6.53</v>
      </c>
      <c r="DB193">
        <v>0</v>
      </c>
    </row>
    <row r="194" spans="1:106" x14ac:dyDescent="0.2">
      <c r="A194">
        <f>ROW(Source!A120)</f>
        <v>120</v>
      </c>
      <c r="B194">
        <v>39083528</v>
      </c>
      <c r="C194">
        <v>39083993</v>
      </c>
      <c r="D194">
        <v>36883772</v>
      </c>
      <c r="E194">
        <v>1</v>
      </c>
      <c r="F194">
        <v>1</v>
      </c>
      <c r="G194">
        <v>1</v>
      </c>
      <c r="H194">
        <v>2</v>
      </c>
      <c r="I194" t="s">
        <v>1040</v>
      </c>
      <c r="J194" t="s">
        <v>1041</v>
      </c>
      <c r="K194" t="s">
        <v>1042</v>
      </c>
      <c r="L194">
        <v>1368</v>
      </c>
      <c r="N194">
        <v>1011</v>
      </c>
      <c r="O194" t="s">
        <v>845</v>
      </c>
      <c r="P194" t="s">
        <v>845</v>
      </c>
      <c r="Q194">
        <v>1</v>
      </c>
      <c r="W194">
        <v>0</v>
      </c>
      <c r="X194">
        <v>917635847</v>
      </c>
      <c r="Y194">
        <v>16.675000000000001</v>
      </c>
      <c r="AA194">
        <v>0</v>
      </c>
      <c r="AB194">
        <v>653.65</v>
      </c>
      <c r="AC194">
        <v>13.5</v>
      </c>
      <c r="AD194">
        <v>0</v>
      </c>
      <c r="AE194">
        <v>0</v>
      </c>
      <c r="AF194">
        <v>100.1</v>
      </c>
      <c r="AG194">
        <v>13.5</v>
      </c>
      <c r="AH194">
        <v>0</v>
      </c>
      <c r="AI194">
        <v>1</v>
      </c>
      <c r="AJ194">
        <v>6.53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13.34</v>
      </c>
      <c r="AU194" t="s">
        <v>75</v>
      </c>
      <c r="AV194">
        <v>0</v>
      </c>
      <c r="AW194">
        <v>2</v>
      </c>
      <c r="AX194">
        <v>39083999</v>
      </c>
      <c r="AY194">
        <v>1</v>
      </c>
      <c r="AZ194">
        <v>0</v>
      </c>
      <c r="BA194">
        <v>201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Y194*Source!I120</f>
        <v>8.3375000000000004</v>
      </c>
      <c r="CY194">
        <f>AB194</f>
        <v>653.65</v>
      </c>
      <c r="CZ194">
        <f>AF194</f>
        <v>100.1</v>
      </c>
      <c r="DA194">
        <f>AJ194</f>
        <v>6.53</v>
      </c>
      <c r="DB194">
        <v>0</v>
      </c>
    </row>
    <row r="195" spans="1:106" x14ac:dyDescent="0.2">
      <c r="A195">
        <f>ROW(Source!A120)</f>
        <v>120</v>
      </c>
      <c r="B195">
        <v>39083528</v>
      </c>
      <c r="C195">
        <v>39083993</v>
      </c>
      <c r="D195">
        <v>36800611</v>
      </c>
      <c r="E195">
        <v>1</v>
      </c>
      <c r="F195">
        <v>1</v>
      </c>
      <c r="G195">
        <v>1</v>
      </c>
      <c r="H195">
        <v>3</v>
      </c>
      <c r="I195" t="s">
        <v>1043</v>
      </c>
      <c r="J195" t="s">
        <v>1044</v>
      </c>
      <c r="K195" t="s">
        <v>1045</v>
      </c>
      <c r="L195">
        <v>1346</v>
      </c>
      <c r="N195">
        <v>1009</v>
      </c>
      <c r="O195" t="s">
        <v>173</v>
      </c>
      <c r="P195" t="s">
        <v>173</v>
      </c>
      <c r="Q195">
        <v>1</v>
      </c>
      <c r="W195">
        <v>0</v>
      </c>
      <c r="X195">
        <v>-1168800073</v>
      </c>
      <c r="Y195">
        <v>0.25</v>
      </c>
      <c r="AA195">
        <v>77.05</v>
      </c>
      <c r="AB195">
        <v>0</v>
      </c>
      <c r="AC195">
        <v>0</v>
      </c>
      <c r="AD195">
        <v>0</v>
      </c>
      <c r="AE195">
        <v>11.8</v>
      </c>
      <c r="AF195">
        <v>0</v>
      </c>
      <c r="AG195">
        <v>0</v>
      </c>
      <c r="AH195">
        <v>0</v>
      </c>
      <c r="AI195">
        <v>6.53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0.25</v>
      </c>
      <c r="AU195" t="s">
        <v>3</v>
      </c>
      <c r="AV195">
        <v>0</v>
      </c>
      <c r="AW195">
        <v>2</v>
      </c>
      <c r="AX195">
        <v>39084000</v>
      </c>
      <c r="AY195">
        <v>1</v>
      </c>
      <c r="AZ195">
        <v>0</v>
      </c>
      <c r="BA195">
        <v>202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Y195*Source!I120</f>
        <v>0.125</v>
      </c>
      <c r="CY195">
        <f t="shared" ref="CY195:CY203" si="12">AA195</f>
        <v>77.05</v>
      </c>
      <c r="CZ195">
        <f t="shared" ref="CZ195:CZ203" si="13">AE195</f>
        <v>11.8</v>
      </c>
      <c r="DA195">
        <f t="shared" ref="DA195:DA203" si="14">AI195</f>
        <v>6.53</v>
      </c>
      <c r="DB195">
        <v>0</v>
      </c>
    </row>
    <row r="196" spans="1:106" x14ac:dyDescent="0.2">
      <c r="A196">
        <f>ROW(Source!A120)</f>
        <v>120</v>
      </c>
      <c r="B196">
        <v>39083528</v>
      </c>
      <c r="C196">
        <v>39083993</v>
      </c>
      <c r="D196">
        <v>36801792</v>
      </c>
      <c r="E196">
        <v>1</v>
      </c>
      <c r="F196">
        <v>1</v>
      </c>
      <c r="G196">
        <v>1</v>
      </c>
      <c r="H196">
        <v>3</v>
      </c>
      <c r="I196" t="s">
        <v>921</v>
      </c>
      <c r="J196" t="s">
        <v>922</v>
      </c>
      <c r="K196" t="s">
        <v>923</v>
      </c>
      <c r="L196">
        <v>1339</v>
      </c>
      <c r="N196">
        <v>1007</v>
      </c>
      <c r="O196" t="s">
        <v>53</v>
      </c>
      <c r="P196" t="s">
        <v>53</v>
      </c>
      <c r="Q196">
        <v>1</v>
      </c>
      <c r="W196">
        <v>0</v>
      </c>
      <c r="X196">
        <v>-1660354250</v>
      </c>
      <c r="Y196">
        <v>0.47</v>
      </c>
      <c r="AA196">
        <v>15.93</v>
      </c>
      <c r="AB196">
        <v>0</v>
      </c>
      <c r="AC196">
        <v>0</v>
      </c>
      <c r="AD196">
        <v>0</v>
      </c>
      <c r="AE196">
        <v>2.44</v>
      </c>
      <c r="AF196">
        <v>0</v>
      </c>
      <c r="AG196">
        <v>0</v>
      </c>
      <c r="AH196">
        <v>0</v>
      </c>
      <c r="AI196">
        <v>6.53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0.47</v>
      </c>
      <c r="AU196" t="s">
        <v>3</v>
      </c>
      <c r="AV196">
        <v>0</v>
      </c>
      <c r="AW196">
        <v>2</v>
      </c>
      <c r="AX196">
        <v>39084001</v>
      </c>
      <c r="AY196">
        <v>1</v>
      </c>
      <c r="AZ196">
        <v>0</v>
      </c>
      <c r="BA196">
        <v>203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Y196*Source!I120</f>
        <v>0.23499999999999999</v>
      </c>
      <c r="CY196">
        <f t="shared" si="12"/>
        <v>15.93</v>
      </c>
      <c r="CZ196">
        <f t="shared" si="13"/>
        <v>2.44</v>
      </c>
      <c r="DA196">
        <f t="shared" si="14"/>
        <v>6.53</v>
      </c>
      <c r="DB196">
        <v>0</v>
      </c>
    </row>
    <row r="197" spans="1:106" x14ac:dyDescent="0.2">
      <c r="A197">
        <f>ROW(Source!A120)</f>
        <v>120</v>
      </c>
      <c r="B197">
        <v>39083528</v>
      </c>
      <c r="C197">
        <v>39083993</v>
      </c>
      <c r="D197">
        <v>36802293</v>
      </c>
      <c r="E197">
        <v>1</v>
      </c>
      <c r="F197">
        <v>1</v>
      </c>
      <c r="G197">
        <v>1</v>
      </c>
      <c r="H197">
        <v>3</v>
      </c>
      <c r="I197" t="s">
        <v>1046</v>
      </c>
      <c r="J197" t="s">
        <v>1047</v>
      </c>
      <c r="K197" t="s">
        <v>1048</v>
      </c>
      <c r="L197">
        <v>1356</v>
      </c>
      <c r="N197">
        <v>1010</v>
      </c>
      <c r="O197" t="s">
        <v>1030</v>
      </c>
      <c r="P197" t="s">
        <v>1030</v>
      </c>
      <c r="Q197">
        <v>1000</v>
      </c>
      <c r="W197">
        <v>0</v>
      </c>
      <c r="X197">
        <v>72387144</v>
      </c>
      <c r="Y197">
        <v>0.1</v>
      </c>
      <c r="AA197">
        <v>1657.31</v>
      </c>
      <c r="AB197">
        <v>0</v>
      </c>
      <c r="AC197">
        <v>0</v>
      </c>
      <c r="AD197">
        <v>0</v>
      </c>
      <c r="AE197">
        <v>253.8</v>
      </c>
      <c r="AF197">
        <v>0</v>
      </c>
      <c r="AG197">
        <v>0</v>
      </c>
      <c r="AH197">
        <v>0</v>
      </c>
      <c r="AI197">
        <v>6.53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0.1</v>
      </c>
      <c r="AU197" t="s">
        <v>3</v>
      </c>
      <c r="AV197">
        <v>0</v>
      </c>
      <c r="AW197">
        <v>2</v>
      </c>
      <c r="AX197">
        <v>39084002</v>
      </c>
      <c r="AY197">
        <v>1</v>
      </c>
      <c r="AZ197">
        <v>0</v>
      </c>
      <c r="BA197">
        <v>204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Y197*Source!I120</f>
        <v>0.05</v>
      </c>
      <c r="CY197">
        <f t="shared" si="12"/>
        <v>1657.31</v>
      </c>
      <c r="CZ197">
        <f t="shared" si="13"/>
        <v>253.8</v>
      </c>
      <c r="DA197">
        <f t="shared" si="14"/>
        <v>6.53</v>
      </c>
      <c r="DB197">
        <v>0</v>
      </c>
    </row>
    <row r="198" spans="1:106" x14ac:dyDescent="0.2">
      <c r="A198">
        <f>ROW(Source!A120)</f>
        <v>120</v>
      </c>
      <c r="B198">
        <v>39083528</v>
      </c>
      <c r="C198">
        <v>39083993</v>
      </c>
      <c r="D198">
        <v>36804596</v>
      </c>
      <c r="E198">
        <v>1</v>
      </c>
      <c r="F198">
        <v>1</v>
      </c>
      <c r="G198">
        <v>1</v>
      </c>
      <c r="H198">
        <v>3</v>
      </c>
      <c r="I198" t="s">
        <v>1049</v>
      </c>
      <c r="J198" t="s">
        <v>1050</v>
      </c>
      <c r="K198" t="s">
        <v>1051</v>
      </c>
      <c r="L198">
        <v>1348</v>
      </c>
      <c r="N198">
        <v>1009</v>
      </c>
      <c r="O198" t="s">
        <v>64</v>
      </c>
      <c r="P198" t="s">
        <v>64</v>
      </c>
      <c r="Q198">
        <v>1000</v>
      </c>
      <c r="W198">
        <v>0</v>
      </c>
      <c r="X198">
        <v>-735561281</v>
      </c>
      <c r="Y198">
        <v>8.4999999999999995E-4</v>
      </c>
      <c r="AA198">
        <v>147303.74</v>
      </c>
      <c r="AB198">
        <v>0</v>
      </c>
      <c r="AC198">
        <v>0</v>
      </c>
      <c r="AD198">
        <v>0</v>
      </c>
      <c r="AE198">
        <v>22558</v>
      </c>
      <c r="AF198">
        <v>0</v>
      </c>
      <c r="AG198">
        <v>0</v>
      </c>
      <c r="AH198">
        <v>0</v>
      </c>
      <c r="AI198">
        <v>6.53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8.4999999999999995E-4</v>
      </c>
      <c r="AU198" t="s">
        <v>3</v>
      </c>
      <c r="AV198">
        <v>0</v>
      </c>
      <c r="AW198">
        <v>2</v>
      </c>
      <c r="AX198">
        <v>39084003</v>
      </c>
      <c r="AY198">
        <v>1</v>
      </c>
      <c r="AZ198">
        <v>0</v>
      </c>
      <c r="BA198">
        <v>205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Y198*Source!I120</f>
        <v>4.2499999999999998E-4</v>
      </c>
      <c r="CY198">
        <f t="shared" si="12"/>
        <v>147303.74</v>
      </c>
      <c r="CZ198">
        <f t="shared" si="13"/>
        <v>22558</v>
      </c>
      <c r="DA198">
        <f t="shared" si="14"/>
        <v>6.53</v>
      </c>
      <c r="DB198">
        <v>0</v>
      </c>
    </row>
    <row r="199" spans="1:106" x14ac:dyDescent="0.2">
      <c r="A199">
        <f>ROW(Source!A120)</f>
        <v>120</v>
      </c>
      <c r="B199">
        <v>39083528</v>
      </c>
      <c r="C199">
        <v>39083993</v>
      </c>
      <c r="D199">
        <v>36806524</v>
      </c>
      <c r="E199">
        <v>1</v>
      </c>
      <c r="F199">
        <v>1</v>
      </c>
      <c r="G199">
        <v>1</v>
      </c>
      <c r="H199">
        <v>3</v>
      </c>
      <c r="I199" t="s">
        <v>1052</v>
      </c>
      <c r="J199" t="s">
        <v>1053</v>
      </c>
      <c r="K199" t="s">
        <v>1054</v>
      </c>
      <c r="L199">
        <v>1346</v>
      </c>
      <c r="N199">
        <v>1009</v>
      </c>
      <c r="O199" t="s">
        <v>173</v>
      </c>
      <c r="P199" t="s">
        <v>173</v>
      </c>
      <c r="Q199">
        <v>1</v>
      </c>
      <c r="W199">
        <v>0</v>
      </c>
      <c r="X199">
        <v>450790165</v>
      </c>
      <c r="Y199">
        <v>1.6000000000000001E-3</v>
      </c>
      <c r="AA199">
        <v>14.04</v>
      </c>
      <c r="AB199">
        <v>0</v>
      </c>
      <c r="AC199">
        <v>0</v>
      </c>
      <c r="AD199">
        <v>0</v>
      </c>
      <c r="AE199">
        <v>2.15</v>
      </c>
      <c r="AF199">
        <v>0</v>
      </c>
      <c r="AG199">
        <v>0</v>
      </c>
      <c r="AH199">
        <v>0</v>
      </c>
      <c r="AI199">
        <v>6.53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1.6000000000000001E-3</v>
      </c>
      <c r="AU199" t="s">
        <v>3</v>
      </c>
      <c r="AV199">
        <v>0</v>
      </c>
      <c r="AW199">
        <v>2</v>
      </c>
      <c r="AX199">
        <v>39084004</v>
      </c>
      <c r="AY199">
        <v>1</v>
      </c>
      <c r="AZ199">
        <v>0</v>
      </c>
      <c r="BA199">
        <v>206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Y199*Source!I120</f>
        <v>8.0000000000000004E-4</v>
      </c>
      <c r="CY199">
        <f t="shared" si="12"/>
        <v>14.04</v>
      </c>
      <c r="CZ199">
        <f t="shared" si="13"/>
        <v>2.15</v>
      </c>
      <c r="DA199">
        <f t="shared" si="14"/>
        <v>6.53</v>
      </c>
      <c r="DB199">
        <v>0</v>
      </c>
    </row>
    <row r="200" spans="1:106" x14ac:dyDescent="0.2">
      <c r="A200">
        <f>ROW(Source!A120)</f>
        <v>120</v>
      </c>
      <c r="B200">
        <v>39083528</v>
      </c>
      <c r="C200">
        <v>39083993</v>
      </c>
      <c r="D200">
        <v>36836995</v>
      </c>
      <c r="E200">
        <v>1</v>
      </c>
      <c r="F200">
        <v>1</v>
      </c>
      <c r="G200">
        <v>1</v>
      </c>
      <c r="H200">
        <v>3</v>
      </c>
      <c r="I200" t="s">
        <v>1055</v>
      </c>
      <c r="J200" t="s">
        <v>1056</v>
      </c>
      <c r="K200" t="s">
        <v>1057</v>
      </c>
      <c r="L200">
        <v>1346</v>
      </c>
      <c r="N200">
        <v>1009</v>
      </c>
      <c r="O200" t="s">
        <v>173</v>
      </c>
      <c r="P200" t="s">
        <v>173</v>
      </c>
      <c r="Q200">
        <v>1</v>
      </c>
      <c r="W200">
        <v>0</v>
      </c>
      <c r="X200">
        <v>497371595</v>
      </c>
      <c r="Y200">
        <v>0.25</v>
      </c>
      <c r="AA200">
        <v>188.91</v>
      </c>
      <c r="AB200">
        <v>0</v>
      </c>
      <c r="AC200">
        <v>0</v>
      </c>
      <c r="AD200">
        <v>0</v>
      </c>
      <c r="AE200">
        <v>28.93</v>
      </c>
      <c r="AF200">
        <v>0</v>
      </c>
      <c r="AG200">
        <v>0</v>
      </c>
      <c r="AH200">
        <v>0</v>
      </c>
      <c r="AI200">
        <v>6.53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0.25</v>
      </c>
      <c r="AU200" t="s">
        <v>3</v>
      </c>
      <c r="AV200">
        <v>0</v>
      </c>
      <c r="AW200">
        <v>2</v>
      </c>
      <c r="AX200">
        <v>39084006</v>
      </c>
      <c r="AY200">
        <v>1</v>
      </c>
      <c r="AZ200">
        <v>0</v>
      </c>
      <c r="BA200">
        <v>208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Y200*Source!I120</f>
        <v>0.125</v>
      </c>
      <c r="CY200">
        <f t="shared" si="12"/>
        <v>188.91</v>
      </c>
      <c r="CZ200">
        <f t="shared" si="13"/>
        <v>28.93</v>
      </c>
      <c r="DA200">
        <f t="shared" si="14"/>
        <v>6.53</v>
      </c>
      <c r="DB200">
        <v>0</v>
      </c>
    </row>
    <row r="201" spans="1:106" x14ac:dyDescent="0.2">
      <c r="A201">
        <f>ROW(Source!A120)</f>
        <v>120</v>
      </c>
      <c r="B201">
        <v>39083528</v>
      </c>
      <c r="C201">
        <v>39083993</v>
      </c>
      <c r="D201">
        <v>36867335</v>
      </c>
      <c r="E201">
        <v>1</v>
      </c>
      <c r="F201">
        <v>1</v>
      </c>
      <c r="G201">
        <v>1</v>
      </c>
      <c r="H201">
        <v>3</v>
      </c>
      <c r="I201" t="s">
        <v>340</v>
      </c>
      <c r="J201" t="s">
        <v>343</v>
      </c>
      <c r="K201" t="s">
        <v>341</v>
      </c>
      <c r="L201">
        <v>1358</v>
      </c>
      <c r="N201">
        <v>1010</v>
      </c>
      <c r="O201" t="s">
        <v>342</v>
      </c>
      <c r="P201" t="s">
        <v>342</v>
      </c>
      <c r="Q201">
        <v>10</v>
      </c>
      <c r="W201">
        <v>0</v>
      </c>
      <c r="X201">
        <v>392491266</v>
      </c>
      <c r="Y201">
        <v>10</v>
      </c>
      <c r="AA201">
        <v>632.76</v>
      </c>
      <c r="AB201">
        <v>0</v>
      </c>
      <c r="AC201">
        <v>0</v>
      </c>
      <c r="AD201">
        <v>0</v>
      </c>
      <c r="AE201">
        <v>96.9</v>
      </c>
      <c r="AF201">
        <v>0</v>
      </c>
      <c r="AG201">
        <v>0</v>
      </c>
      <c r="AH201">
        <v>0</v>
      </c>
      <c r="AI201">
        <v>6.53</v>
      </c>
      <c r="AJ201">
        <v>1</v>
      </c>
      <c r="AK201">
        <v>1</v>
      </c>
      <c r="AL201">
        <v>1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3</v>
      </c>
      <c r="AT201">
        <v>10</v>
      </c>
      <c r="AU201" t="s">
        <v>3</v>
      </c>
      <c r="AV201">
        <v>0</v>
      </c>
      <c r="AW201">
        <v>1</v>
      </c>
      <c r="AX201">
        <v>-1</v>
      </c>
      <c r="AY201">
        <v>0</v>
      </c>
      <c r="AZ201">
        <v>0</v>
      </c>
      <c r="BA201" t="s">
        <v>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Y201*Source!I120</f>
        <v>5</v>
      </c>
      <c r="CY201">
        <f t="shared" si="12"/>
        <v>632.76</v>
      </c>
      <c r="CZ201">
        <f t="shared" si="13"/>
        <v>96.9</v>
      </c>
      <c r="DA201">
        <f t="shared" si="14"/>
        <v>6.53</v>
      </c>
      <c r="DB201">
        <v>0</v>
      </c>
    </row>
    <row r="202" spans="1:106" x14ac:dyDescent="0.2">
      <c r="A202">
        <f>ROW(Source!A120)</f>
        <v>120</v>
      </c>
      <c r="B202">
        <v>39083528</v>
      </c>
      <c r="C202">
        <v>39083993</v>
      </c>
      <c r="D202">
        <v>36867966</v>
      </c>
      <c r="E202">
        <v>1</v>
      </c>
      <c r="F202">
        <v>1</v>
      </c>
      <c r="G202">
        <v>1</v>
      </c>
      <c r="H202">
        <v>3</v>
      </c>
      <c r="I202" t="s">
        <v>345</v>
      </c>
      <c r="J202" t="s">
        <v>347</v>
      </c>
      <c r="K202" t="s">
        <v>346</v>
      </c>
      <c r="L202">
        <v>1301</v>
      </c>
      <c r="N202">
        <v>1003</v>
      </c>
      <c r="O202" t="s">
        <v>133</v>
      </c>
      <c r="P202" t="s">
        <v>133</v>
      </c>
      <c r="Q202">
        <v>1</v>
      </c>
      <c r="W202">
        <v>0</v>
      </c>
      <c r="X202">
        <v>2095653139</v>
      </c>
      <c r="Y202">
        <v>60</v>
      </c>
      <c r="AA202">
        <v>30.04</v>
      </c>
      <c r="AB202">
        <v>0</v>
      </c>
      <c r="AC202">
        <v>0</v>
      </c>
      <c r="AD202">
        <v>0</v>
      </c>
      <c r="AE202">
        <v>4.5999999999999996</v>
      </c>
      <c r="AF202">
        <v>0</v>
      </c>
      <c r="AG202">
        <v>0</v>
      </c>
      <c r="AH202">
        <v>0</v>
      </c>
      <c r="AI202">
        <v>6.53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3</v>
      </c>
      <c r="AT202">
        <v>60</v>
      </c>
      <c r="AU202" t="s">
        <v>3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Y202*Source!I120</f>
        <v>30</v>
      </c>
      <c r="CY202">
        <f t="shared" si="12"/>
        <v>30.04</v>
      </c>
      <c r="CZ202">
        <f t="shared" si="13"/>
        <v>4.5999999999999996</v>
      </c>
      <c r="DA202">
        <f t="shared" si="14"/>
        <v>6.53</v>
      </c>
      <c r="DB202">
        <v>0</v>
      </c>
    </row>
    <row r="203" spans="1:106" x14ac:dyDescent="0.2">
      <c r="A203">
        <f>ROW(Source!A120)</f>
        <v>120</v>
      </c>
      <c r="B203">
        <v>39083528</v>
      </c>
      <c r="C203">
        <v>39083993</v>
      </c>
      <c r="D203">
        <v>36867976</v>
      </c>
      <c r="E203">
        <v>1</v>
      </c>
      <c r="F203">
        <v>1</v>
      </c>
      <c r="G203">
        <v>1</v>
      </c>
      <c r="H203">
        <v>3</v>
      </c>
      <c r="I203" t="s">
        <v>349</v>
      </c>
      <c r="J203" t="s">
        <v>351</v>
      </c>
      <c r="K203" t="s">
        <v>350</v>
      </c>
      <c r="L203">
        <v>1301</v>
      </c>
      <c r="N203">
        <v>1003</v>
      </c>
      <c r="O203" t="s">
        <v>133</v>
      </c>
      <c r="P203" t="s">
        <v>133</v>
      </c>
      <c r="Q203">
        <v>1</v>
      </c>
      <c r="W203">
        <v>0</v>
      </c>
      <c r="X203">
        <v>-1238824711</v>
      </c>
      <c r="Y203">
        <v>40</v>
      </c>
      <c r="AA203">
        <v>63.93</v>
      </c>
      <c r="AB203">
        <v>0</v>
      </c>
      <c r="AC203">
        <v>0</v>
      </c>
      <c r="AD203">
        <v>0</v>
      </c>
      <c r="AE203">
        <v>9.7899999999999991</v>
      </c>
      <c r="AF203">
        <v>0</v>
      </c>
      <c r="AG203">
        <v>0</v>
      </c>
      <c r="AH203">
        <v>0</v>
      </c>
      <c r="AI203">
        <v>6.53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40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Y203*Source!I120</f>
        <v>20</v>
      </c>
      <c r="CY203">
        <f t="shared" si="12"/>
        <v>63.93</v>
      </c>
      <c r="CZ203">
        <f t="shared" si="13"/>
        <v>9.7899999999999991</v>
      </c>
      <c r="DA203">
        <f t="shared" si="14"/>
        <v>6.53</v>
      </c>
      <c r="DB203">
        <v>0</v>
      </c>
    </row>
    <row r="204" spans="1:106" x14ac:dyDescent="0.2">
      <c r="A204">
        <f>ROW(Source!A124)</f>
        <v>124</v>
      </c>
      <c r="B204">
        <v>39083528</v>
      </c>
      <c r="C204">
        <v>39084024</v>
      </c>
      <c r="D204">
        <v>37064928</v>
      </c>
      <c r="E204">
        <v>1</v>
      </c>
      <c r="F204">
        <v>1</v>
      </c>
      <c r="G204">
        <v>1</v>
      </c>
      <c r="H204">
        <v>1</v>
      </c>
      <c r="I204" t="s">
        <v>1025</v>
      </c>
      <c r="J204" t="s">
        <v>3</v>
      </c>
      <c r="K204" t="s">
        <v>1026</v>
      </c>
      <c r="L204">
        <v>1191</v>
      </c>
      <c r="N204">
        <v>1013</v>
      </c>
      <c r="O204" t="s">
        <v>839</v>
      </c>
      <c r="P204" t="s">
        <v>839</v>
      </c>
      <c r="Q204">
        <v>1</v>
      </c>
      <c r="W204">
        <v>0</v>
      </c>
      <c r="X204">
        <v>145020957</v>
      </c>
      <c r="Y204">
        <v>1.6904999999999999</v>
      </c>
      <c r="AA204">
        <v>0</v>
      </c>
      <c r="AB204">
        <v>0</v>
      </c>
      <c r="AC204">
        <v>0</v>
      </c>
      <c r="AD204">
        <v>59.23</v>
      </c>
      <c r="AE204">
        <v>0</v>
      </c>
      <c r="AF204">
        <v>0</v>
      </c>
      <c r="AG204">
        <v>0</v>
      </c>
      <c r="AH204">
        <v>9.07</v>
      </c>
      <c r="AI204">
        <v>1</v>
      </c>
      <c r="AJ204">
        <v>1</v>
      </c>
      <c r="AK204">
        <v>1</v>
      </c>
      <c r="AL204">
        <v>6.53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1.47</v>
      </c>
      <c r="AU204" t="s">
        <v>76</v>
      </c>
      <c r="AV204">
        <v>1</v>
      </c>
      <c r="AW204">
        <v>2</v>
      </c>
      <c r="AX204">
        <v>39084025</v>
      </c>
      <c r="AY204">
        <v>1</v>
      </c>
      <c r="AZ204">
        <v>0</v>
      </c>
      <c r="BA204">
        <v>213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Y204*Source!I124</f>
        <v>43.952999999999996</v>
      </c>
      <c r="CY204">
        <f>AD204</f>
        <v>59.23</v>
      </c>
      <c r="CZ204">
        <f>AH204</f>
        <v>9.07</v>
      </c>
      <c r="DA204">
        <f>AL204</f>
        <v>6.53</v>
      </c>
      <c r="DB204">
        <v>0</v>
      </c>
    </row>
    <row r="205" spans="1:106" x14ac:dyDescent="0.2">
      <c r="A205">
        <f>ROW(Source!A124)</f>
        <v>124</v>
      </c>
      <c r="B205">
        <v>39083528</v>
      </c>
      <c r="C205">
        <v>39084024</v>
      </c>
      <c r="D205">
        <v>37064876</v>
      </c>
      <c r="E205">
        <v>1</v>
      </c>
      <c r="F205">
        <v>1</v>
      </c>
      <c r="G205">
        <v>1</v>
      </c>
      <c r="H205">
        <v>1</v>
      </c>
      <c r="I205" t="s">
        <v>840</v>
      </c>
      <c r="J205" t="s">
        <v>3</v>
      </c>
      <c r="K205" t="s">
        <v>841</v>
      </c>
      <c r="L205">
        <v>1191</v>
      </c>
      <c r="N205">
        <v>1013</v>
      </c>
      <c r="O205" t="s">
        <v>839</v>
      </c>
      <c r="P205" t="s">
        <v>839</v>
      </c>
      <c r="Q205">
        <v>1</v>
      </c>
      <c r="W205">
        <v>0</v>
      </c>
      <c r="X205">
        <v>-1417349443</v>
      </c>
      <c r="Y205">
        <v>0.01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6.53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0.01</v>
      </c>
      <c r="AU205" t="s">
        <v>3</v>
      </c>
      <c r="AV205">
        <v>2</v>
      </c>
      <c r="AW205">
        <v>2</v>
      </c>
      <c r="AX205">
        <v>39084026</v>
      </c>
      <c r="AY205">
        <v>1</v>
      </c>
      <c r="AZ205">
        <v>2048</v>
      </c>
      <c r="BA205">
        <v>214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Y205*Source!I124</f>
        <v>0.26</v>
      </c>
      <c r="CY205">
        <f>AD205</f>
        <v>0</v>
      </c>
      <c r="CZ205">
        <f>AH205</f>
        <v>0</v>
      </c>
      <c r="DA205">
        <f>AL205</f>
        <v>1</v>
      </c>
      <c r="DB205">
        <v>0</v>
      </c>
    </row>
    <row r="206" spans="1:106" x14ac:dyDescent="0.2">
      <c r="A206">
        <f>ROW(Source!A124)</f>
        <v>124</v>
      </c>
      <c r="B206">
        <v>39083528</v>
      </c>
      <c r="C206">
        <v>39084024</v>
      </c>
      <c r="D206">
        <v>36883554</v>
      </c>
      <c r="E206">
        <v>1</v>
      </c>
      <c r="F206">
        <v>1</v>
      </c>
      <c r="G206">
        <v>1</v>
      </c>
      <c r="H206">
        <v>2</v>
      </c>
      <c r="I206" t="s">
        <v>848</v>
      </c>
      <c r="J206" t="s">
        <v>849</v>
      </c>
      <c r="K206" t="s">
        <v>850</v>
      </c>
      <c r="L206">
        <v>1368</v>
      </c>
      <c r="N206">
        <v>1011</v>
      </c>
      <c r="O206" t="s">
        <v>845</v>
      </c>
      <c r="P206" t="s">
        <v>845</v>
      </c>
      <c r="Q206">
        <v>1</v>
      </c>
      <c r="W206">
        <v>0</v>
      </c>
      <c r="X206">
        <v>1372534845</v>
      </c>
      <c r="Y206">
        <v>1.2500000000000001E-2</v>
      </c>
      <c r="AA206">
        <v>0</v>
      </c>
      <c r="AB206">
        <v>429.09</v>
      </c>
      <c r="AC206">
        <v>11.6</v>
      </c>
      <c r="AD206">
        <v>0</v>
      </c>
      <c r="AE206">
        <v>0</v>
      </c>
      <c r="AF206">
        <v>65.709999999999994</v>
      </c>
      <c r="AG206">
        <v>11.6</v>
      </c>
      <c r="AH206">
        <v>0</v>
      </c>
      <c r="AI206">
        <v>1</v>
      </c>
      <c r="AJ206">
        <v>6.53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0.01</v>
      </c>
      <c r="AU206" t="s">
        <v>75</v>
      </c>
      <c r="AV206">
        <v>0</v>
      </c>
      <c r="AW206">
        <v>2</v>
      </c>
      <c r="AX206">
        <v>39084027</v>
      </c>
      <c r="AY206">
        <v>1</v>
      </c>
      <c r="AZ206">
        <v>0</v>
      </c>
      <c r="BA206">
        <v>215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Y206*Source!I124</f>
        <v>0.32500000000000001</v>
      </c>
      <c r="CY206">
        <f>AB206</f>
        <v>429.09</v>
      </c>
      <c r="CZ206">
        <f>AF206</f>
        <v>65.709999999999994</v>
      </c>
      <c r="DA206">
        <f>AJ206</f>
        <v>6.53</v>
      </c>
      <c r="DB206">
        <v>0</v>
      </c>
    </row>
    <row r="207" spans="1:106" x14ac:dyDescent="0.2">
      <c r="A207">
        <f>ROW(Source!A124)</f>
        <v>124</v>
      </c>
      <c r="B207">
        <v>39083528</v>
      </c>
      <c r="C207">
        <v>39084024</v>
      </c>
      <c r="D207">
        <v>36883858</v>
      </c>
      <c r="E207">
        <v>1</v>
      </c>
      <c r="F207">
        <v>1</v>
      </c>
      <c r="G207">
        <v>1</v>
      </c>
      <c r="H207">
        <v>2</v>
      </c>
      <c r="I207" t="s">
        <v>885</v>
      </c>
      <c r="J207" t="s">
        <v>886</v>
      </c>
      <c r="K207" t="s">
        <v>887</v>
      </c>
      <c r="L207">
        <v>1368</v>
      </c>
      <c r="N207">
        <v>1011</v>
      </c>
      <c r="O207" t="s">
        <v>845</v>
      </c>
      <c r="P207" t="s">
        <v>845</v>
      </c>
      <c r="Q207">
        <v>1</v>
      </c>
      <c r="W207">
        <v>0</v>
      </c>
      <c r="X207">
        <v>-353815937</v>
      </c>
      <c r="Y207">
        <v>0.4375</v>
      </c>
      <c r="AA207">
        <v>0</v>
      </c>
      <c r="AB207">
        <v>52.89</v>
      </c>
      <c r="AC207">
        <v>0</v>
      </c>
      <c r="AD207">
        <v>0</v>
      </c>
      <c r="AE207">
        <v>0</v>
      </c>
      <c r="AF207">
        <v>8.1</v>
      </c>
      <c r="AG207">
        <v>0</v>
      </c>
      <c r="AH207">
        <v>0</v>
      </c>
      <c r="AI207">
        <v>1</v>
      </c>
      <c r="AJ207">
        <v>6.53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0.35</v>
      </c>
      <c r="AU207" t="s">
        <v>75</v>
      </c>
      <c r="AV207">
        <v>0</v>
      </c>
      <c r="AW207">
        <v>2</v>
      </c>
      <c r="AX207">
        <v>39084028</v>
      </c>
      <c r="AY207">
        <v>1</v>
      </c>
      <c r="AZ207">
        <v>0</v>
      </c>
      <c r="BA207">
        <v>216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Y207*Source!I124</f>
        <v>11.375</v>
      </c>
      <c r="CY207">
        <f>AB207</f>
        <v>52.89</v>
      </c>
      <c r="CZ207">
        <f>AF207</f>
        <v>8.1</v>
      </c>
      <c r="DA207">
        <f>AJ207</f>
        <v>6.53</v>
      </c>
      <c r="DB207">
        <v>0</v>
      </c>
    </row>
    <row r="208" spans="1:106" x14ac:dyDescent="0.2">
      <c r="A208">
        <f>ROW(Source!A124)</f>
        <v>124</v>
      </c>
      <c r="B208">
        <v>39083528</v>
      </c>
      <c r="C208">
        <v>39084024</v>
      </c>
      <c r="D208">
        <v>36799773</v>
      </c>
      <c r="E208">
        <v>1</v>
      </c>
      <c r="F208">
        <v>1</v>
      </c>
      <c r="G208">
        <v>1</v>
      </c>
      <c r="H208">
        <v>3</v>
      </c>
      <c r="I208" t="s">
        <v>1027</v>
      </c>
      <c r="J208" t="s">
        <v>1028</v>
      </c>
      <c r="K208" t="s">
        <v>1029</v>
      </c>
      <c r="L208">
        <v>1356</v>
      </c>
      <c r="N208">
        <v>1010</v>
      </c>
      <c r="O208" t="s">
        <v>1030</v>
      </c>
      <c r="P208" t="s">
        <v>1030</v>
      </c>
      <c r="Q208">
        <v>1000</v>
      </c>
      <c r="W208">
        <v>0</v>
      </c>
      <c r="X208">
        <v>-1705143825</v>
      </c>
      <c r="Y208">
        <v>2E-3</v>
      </c>
      <c r="AA208">
        <v>22528.5</v>
      </c>
      <c r="AB208">
        <v>0</v>
      </c>
      <c r="AC208">
        <v>0</v>
      </c>
      <c r="AD208">
        <v>0</v>
      </c>
      <c r="AE208">
        <v>3450</v>
      </c>
      <c r="AF208">
        <v>0</v>
      </c>
      <c r="AG208">
        <v>0</v>
      </c>
      <c r="AH208">
        <v>0</v>
      </c>
      <c r="AI208">
        <v>6.53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2E-3</v>
      </c>
      <c r="AU208" t="s">
        <v>3</v>
      </c>
      <c r="AV208">
        <v>0</v>
      </c>
      <c r="AW208">
        <v>2</v>
      </c>
      <c r="AX208">
        <v>39084029</v>
      </c>
      <c r="AY208">
        <v>1</v>
      </c>
      <c r="AZ208">
        <v>0</v>
      </c>
      <c r="BA208">
        <v>217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Y208*Source!I124</f>
        <v>5.2000000000000005E-2</v>
      </c>
      <c r="CY208">
        <f>AA208</f>
        <v>22528.5</v>
      </c>
      <c r="CZ208">
        <f>AE208</f>
        <v>3450</v>
      </c>
      <c r="DA208">
        <f>AI208</f>
        <v>6.53</v>
      </c>
      <c r="DB208">
        <v>0</v>
      </c>
    </row>
    <row r="209" spans="1:106" x14ac:dyDescent="0.2">
      <c r="A209">
        <f>ROW(Source!A124)</f>
        <v>124</v>
      </c>
      <c r="B209">
        <v>39083528</v>
      </c>
      <c r="C209">
        <v>39084024</v>
      </c>
      <c r="D209">
        <v>36803269</v>
      </c>
      <c r="E209">
        <v>1</v>
      </c>
      <c r="F209">
        <v>1</v>
      </c>
      <c r="G209">
        <v>1</v>
      </c>
      <c r="H209">
        <v>3</v>
      </c>
      <c r="I209" t="s">
        <v>1031</v>
      </c>
      <c r="J209" t="s">
        <v>1032</v>
      </c>
      <c r="K209" t="s">
        <v>1033</v>
      </c>
      <c r="L209">
        <v>1348</v>
      </c>
      <c r="N209">
        <v>1009</v>
      </c>
      <c r="O209" t="s">
        <v>64</v>
      </c>
      <c r="P209" t="s">
        <v>64</v>
      </c>
      <c r="Q209">
        <v>1000</v>
      </c>
      <c r="W209">
        <v>0</v>
      </c>
      <c r="X209">
        <v>-1068056325</v>
      </c>
      <c r="Y209">
        <v>1.3999999999999999E-4</v>
      </c>
      <c r="AA209">
        <v>67663.86</v>
      </c>
      <c r="AB209">
        <v>0</v>
      </c>
      <c r="AC209">
        <v>0</v>
      </c>
      <c r="AD209">
        <v>0</v>
      </c>
      <c r="AE209">
        <v>10362</v>
      </c>
      <c r="AF209">
        <v>0</v>
      </c>
      <c r="AG209">
        <v>0</v>
      </c>
      <c r="AH209">
        <v>0</v>
      </c>
      <c r="AI209">
        <v>6.53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1.3999999999999999E-4</v>
      </c>
      <c r="AU209" t="s">
        <v>3</v>
      </c>
      <c r="AV209">
        <v>0</v>
      </c>
      <c r="AW209">
        <v>2</v>
      </c>
      <c r="AX209">
        <v>39084030</v>
      </c>
      <c r="AY209">
        <v>1</v>
      </c>
      <c r="AZ209">
        <v>0</v>
      </c>
      <c r="BA209">
        <v>218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Y209*Source!I124</f>
        <v>3.6399999999999996E-3</v>
      </c>
      <c r="CY209">
        <f>AA209</f>
        <v>67663.86</v>
      </c>
      <c r="CZ209">
        <f>AE209</f>
        <v>10362</v>
      </c>
      <c r="DA209">
        <f>AI209</f>
        <v>6.53</v>
      </c>
      <c r="DB209">
        <v>0</v>
      </c>
    </row>
    <row r="210" spans="1:106" x14ac:dyDescent="0.2">
      <c r="A210">
        <f>ROW(Source!A124)</f>
        <v>124</v>
      </c>
      <c r="B210">
        <v>39083528</v>
      </c>
      <c r="C210">
        <v>39084024</v>
      </c>
      <c r="D210">
        <v>36804429</v>
      </c>
      <c r="E210">
        <v>1</v>
      </c>
      <c r="F210">
        <v>1</v>
      </c>
      <c r="G210">
        <v>1</v>
      </c>
      <c r="H210">
        <v>3</v>
      </c>
      <c r="I210" t="s">
        <v>1034</v>
      </c>
      <c r="J210" t="s">
        <v>1035</v>
      </c>
      <c r="K210" t="s">
        <v>1036</v>
      </c>
      <c r="L210">
        <v>1348</v>
      </c>
      <c r="N210">
        <v>1009</v>
      </c>
      <c r="O210" t="s">
        <v>64</v>
      </c>
      <c r="P210" t="s">
        <v>64</v>
      </c>
      <c r="Q210">
        <v>1000</v>
      </c>
      <c r="W210">
        <v>0</v>
      </c>
      <c r="X210">
        <v>56621460</v>
      </c>
      <c r="Y210">
        <v>1.1000000000000001E-3</v>
      </c>
      <c r="AA210">
        <v>100059.19</v>
      </c>
      <c r="AB210">
        <v>0</v>
      </c>
      <c r="AC210">
        <v>0</v>
      </c>
      <c r="AD210">
        <v>0</v>
      </c>
      <c r="AE210">
        <v>15323</v>
      </c>
      <c r="AF210">
        <v>0</v>
      </c>
      <c r="AG210">
        <v>0</v>
      </c>
      <c r="AH210">
        <v>0</v>
      </c>
      <c r="AI210">
        <v>6.53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1.1000000000000001E-3</v>
      </c>
      <c r="AU210" t="s">
        <v>3</v>
      </c>
      <c r="AV210">
        <v>0</v>
      </c>
      <c r="AW210">
        <v>2</v>
      </c>
      <c r="AX210">
        <v>39084031</v>
      </c>
      <c r="AY210">
        <v>1</v>
      </c>
      <c r="AZ210">
        <v>0</v>
      </c>
      <c r="BA210">
        <v>219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Y210*Source!I124</f>
        <v>2.86E-2</v>
      </c>
      <c r="CY210">
        <f>AA210</f>
        <v>100059.19</v>
      </c>
      <c r="CZ210">
        <f>AE210</f>
        <v>15323</v>
      </c>
      <c r="DA210">
        <f>AI210</f>
        <v>6.53</v>
      </c>
      <c r="DB210">
        <v>0</v>
      </c>
    </row>
    <row r="211" spans="1:106" x14ac:dyDescent="0.2">
      <c r="A211">
        <f>ROW(Source!A124)</f>
        <v>124</v>
      </c>
      <c r="B211">
        <v>39083528</v>
      </c>
      <c r="C211">
        <v>39084024</v>
      </c>
      <c r="D211">
        <v>36845332</v>
      </c>
      <c r="E211">
        <v>1</v>
      </c>
      <c r="F211">
        <v>1</v>
      </c>
      <c r="G211">
        <v>1</v>
      </c>
      <c r="H211">
        <v>3</v>
      </c>
      <c r="I211" t="s">
        <v>355</v>
      </c>
      <c r="J211" t="s">
        <v>357</v>
      </c>
      <c r="K211" t="s">
        <v>356</v>
      </c>
      <c r="L211">
        <v>1354</v>
      </c>
      <c r="N211">
        <v>1010</v>
      </c>
      <c r="O211" t="s">
        <v>109</v>
      </c>
      <c r="P211" t="s">
        <v>109</v>
      </c>
      <c r="Q211">
        <v>1</v>
      </c>
      <c r="W211">
        <v>0</v>
      </c>
      <c r="X211">
        <v>-100599253</v>
      </c>
      <c r="Y211">
        <v>0.769231</v>
      </c>
      <c r="AA211">
        <v>195.57</v>
      </c>
      <c r="AB211">
        <v>0</v>
      </c>
      <c r="AC211">
        <v>0</v>
      </c>
      <c r="AD211">
        <v>0</v>
      </c>
      <c r="AE211">
        <v>29.95</v>
      </c>
      <c r="AF211">
        <v>0</v>
      </c>
      <c r="AG211">
        <v>0</v>
      </c>
      <c r="AH211">
        <v>0</v>
      </c>
      <c r="AI211">
        <v>6.53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3</v>
      </c>
      <c r="AT211">
        <v>0.769231</v>
      </c>
      <c r="AU211" t="s">
        <v>3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Y211*Source!I124</f>
        <v>20.000005999999999</v>
      </c>
      <c r="CY211">
        <f>AA211</f>
        <v>195.57</v>
      </c>
      <c r="CZ211">
        <f>AE211</f>
        <v>29.95</v>
      </c>
      <c r="DA211">
        <f>AI211</f>
        <v>6.53</v>
      </c>
      <c r="DB211">
        <v>0</v>
      </c>
    </row>
    <row r="212" spans="1:106" x14ac:dyDescent="0.2">
      <c r="A212">
        <f>ROW(Source!A124)</f>
        <v>124</v>
      </c>
      <c r="B212">
        <v>39083528</v>
      </c>
      <c r="C212">
        <v>39084024</v>
      </c>
      <c r="D212">
        <v>36845334</v>
      </c>
      <c r="E212">
        <v>1</v>
      </c>
      <c r="F212">
        <v>1</v>
      </c>
      <c r="G212">
        <v>1</v>
      </c>
      <c r="H212">
        <v>3</v>
      </c>
      <c r="I212" t="s">
        <v>359</v>
      </c>
      <c r="J212" t="s">
        <v>361</v>
      </c>
      <c r="K212" t="s">
        <v>360</v>
      </c>
      <c r="L212">
        <v>1354</v>
      </c>
      <c r="N212">
        <v>1010</v>
      </c>
      <c r="O212" t="s">
        <v>109</v>
      </c>
      <c r="P212" t="s">
        <v>109</v>
      </c>
      <c r="Q212">
        <v>1</v>
      </c>
      <c r="W212">
        <v>0</v>
      </c>
      <c r="X212">
        <v>458687168</v>
      </c>
      <c r="Y212">
        <v>0.230769</v>
      </c>
      <c r="AA212">
        <v>270.41000000000003</v>
      </c>
      <c r="AB212">
        <v>0</v>
      </c>
      <c r="AC212">
        <v>0</v>
      </c>
      <c r="AD212">
        <v>0</v>
      </c>
      <c r="AE212">
        <v>41.41</v>
      </c>
      <c r="AF212">
        <v>0</v>
      </c>
      <c r="AG212">
        <v>0</v>
      </c>
      <c r="AH212">
        <v>0</v>
      </c>
      <c r="AI212">
        <v>6.53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0.230769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Y212*Source!I124</f>
        <v>5.999994</v>
      </c>
      <c r="CY212">
        <f>AA212</f>
        <v>270.41000000000003</v>
      </c>
      <c r="CZ212">
        <f>AE212</f>
        <v>41.41</v>
      </c>
      <c r="DA212">
        <f>AI212</f>
        <v>6.53</v>
      </c>
      <c r="DB212">
        <v>0</v>
      </c>
    </row>
    <row r="213" spans="1:106" x14ac:dyDescent="0.2">
      <c r="A213">
        <f>ROW(Source!A127)</f>
        <v>127</v>
      </c>
      <c r="B213">
        <v>39083528</v>
      </c>
      <c r="C213">
        <v>39084049</v>
      </c>
      <c r="D213">
        <v>37071037</v>
      </c>
      <c r="E213">
        <v>1</v>
      </c>
      <c r="F213">
        <v>1</v>
      </c>
      <c r="G213">
        <v>1</v>
      </c>
      <c r="H213">
        <v>1</v>
      </c>
      <c r="I213" t="s">
        <v>914</v>
      </c>
      <c r="J213" t="s">
        <v>3</v>
      </c>
      <c r="K213" t="s">
        <v>915</v>
      </c>
      <c r="L213">
        <v>1191</v>
      </c>
      <c r="N213">
        <v>1013</v>
      </c>
      <c r="O213" t="s">
        <v>839</v>
      </c>
      <c r="P213" t="s">
        <v>839</v>
      </c>
      <c r="Q213">
        <v>1</v>
      </c>
      <c r="W213">
        <v>0</v>
      </c>
      <c r="X213">
        <v>1069510174</v>
      </c>
      <c r="Y213">
        <v>24.897499999999997</v>
      </c>
      <c r="AA213">
        <v>0</v>
      </c>
      <c r="AB213">
        <v>0</v>
      </c>
      <c r="AC213">
        <v>0</v>
      </c>
      <c r="AD213">
        <v>62.82</v>
      </c>
      <c r="AE213">
        <v>0</v>
      </c>
      <c r="AF213">
        <v>0</v>
      </c>
      <c r="AG213">
        <v>0</v>
      </c>
      <c r="AH213">
        <v>9.6199999999999992</v>
      </c>
      <c r="AI213">
        <v>1</v>
      </c>
      <c r="AJ213">
        <v>1</v>
      </c>
      <c r="AK213">
        <v>1</v>
      </c>
      <c r="AL213">
        <v>6.53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21.65</v>
      </c>
      <c r="AU213" t="s">
        <v>76</v>
      </c>
      <c r="AV213">
        <v>1</v>
      </c>
      <c r="AW213">
        <v>2</v>
      </c>
      <c r="AX213">
        <v>39084050</v>
      </c>
      <c r="AY213">
        <v>1</v>
      </c>
      <c r="AZ213">
        <v>0</v>
      </c>
      <c r="BA213">
        <v>222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Y213*Source!I127</f>
        <v>9.9589999999999996</v>
      </c>
      <c r="CY213">
        <f>AD213</f>
        <v>62.82</v>
      </c>
      <c r="CZ213">
        <f>AH213</f>
        <v>9.6199999999999992</v>
      </c>
      <c r="DA213">
        <f>AL213</f>
        <v>6.53</v>
      </c>
      <c r="DB213">
        <v>0</v>
      </c>
    </row>
    <row r="214" spans="1:106" x14ac:dyDescent="0.2">
      <c r="A214">
        <f>ROW(Source!A127)</f>
        <v>127</v>
      </c>
      <c r="B214">
        <v>39083528</v>
      </c>
      <c r="C214">
        <v>39084049</v>
      </c>
      <c r="D214">
        <v>37064876</v>
      </c>
      <c r="E214">
        <v>1</v>
      </c>
      <c r="F214">
        <v>1</v>
      </c>
      <c r="G214">
        <v>1</v>
      </c>
      <c r="H214">
        <v>1</v>
      </c>
      <c r="I214" t="s">
        <v>840</v>
      </c>
      <c r="J214" t="s">
        <v>3</v>
      </c>
      <c r="K214" t="s">
        <v>841</v>
      </c>
      <c r="L214">
        <v>1191</v>
      </c>
      <c r="N214">
        <v>1013</v>
      </c>
      <c r="O214" t="s">
        <v>839</v>
      </c>
      <c r="P214" t="s">
        <v>839</v>
      </c>
      <c r="Q214">
        <v>1</v>
      </c>
      <c r="W214">
        <v>0</v>
      </c>
      <c r="X214">
        <v>-1417349443</v>
      </c>
      <c r="Y214">
        <v>0.35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6.53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0.35</v>
      </c>
      <c r="AU214" t="s">
        <v>3</v>
      </c>
      <c r="AV214">
        <v>2</v>
      </c>
      <c r="AW214">
        <v>2</v>
      </c>
      <c r="AX214">
        <v>39084051</v>
      </c>
      <c r="AY214">
        <v>1</v>
      </c>
      <c r="AZ214">
        <v>2048</v>
      </c>
      <c r="BA214">
        <v>223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Y214*Source!I127</f>
        <v>0.13999999999999999</v>
      </c>
      <c r="CY214">
        <f>AD214</f>
        <v>0</v>
      </c>
      <c r="CZ214">
        <f>AH214</f>
        <v>0</v>
      </c>
      <c r="DA214">
        <f>AL214</f>
        <v>1</v>
      </c>
      <c r="DB214">
        <v>0</v>
      </c>
    </row>
    <row r="215" spans="1:106" x14ac:dyDescent="0.2">
      <c r="A215">
        <f>ROW(Source!A127)</f>
        <v>127</v>
      </c>
      <c r="B215">
        <v>39083528</v>
      </c>
      <c r="C215">
        <v>39084049</v>
      </c>
      <c r="D215">
        <v>36882452</v>
      </c>
      <c r="E215">
        <v>1</v>
      </c>
      <c r="F215">
        <v>1</v>
      </c>
      <c r="G215">
        <v>1</v>
      </c>
      <c r="H215">
        <v>2</v>
      </c>
      <c r="I215" t="s">
        <v>842</v>
      </c>
      <c r="J215" t="s">
        <v>843</v>
      </c>
      <c r="K215" t="s">
        <v>844</v>
      </c>
      <c r="L215">
        <v>1368</v>
      </c>
      <c r="N215">
        <v>1011</v>
      </c>
      <c r="O215" t="s">
        <v>845</v>
      </c>
      <c r="P215" t="s">
        <v>845</v>
      </c>
      <c r="Q215">
        <v>1</v>
      </c>
      <c r="W215">
        <v>0</v>
      </c>
      <c r="X215">
        <v>1188625873</v>
      </c>
      <c r="Y215">
        <v>0.16250000000000001</v>
      </c>
      <c r="AA215">
        <v>0</v>
      </c>
      <c r="AB215">
        <v>204.13</v>
      </c>
      <c r="AC215">
        <v>13.5</v>
      </c>
      <c r="AD215">
        <v>0</v>
      </c>
      <c r="AE215">
        <v>0</v>
      </c>
      <c r="AF215">
        <v>31.26</v>
      </c>
      <c r="AG215">
        <v>13.5</v>
      </c>
      <c r="AH215">
        <v>0</v>
      </c>
      <c r="AI215">
        <v>1</v>
      </c>
      <c r="AJ215">
        <v>6.53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0.13</v>
      </c>
      <c r="AU215" t="s">
        <v>75</v>
      </c>
      <c r="AV215">
        <v>0</v>
      </c>
      <c r="AW215">
        <v>2</v>
      </c>
      <c r="AX215">
        <v>39084052</v>
      </c>
      <c r="AY215">
        <v>1</v>
      </c>
      <c r="AZ215">
        <v>0</v>
      </c>
      <c r="BA215">
        <v>224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Y215*Source!I127</f>
        <v>6.5000000000000002E-2</v>
      </c>
      <c r="CY215">
        <f>AB215</f>
        <v>204.13</v>
      </c>
      <c r="CZ215">
        <f>AF215</f>
        <v>31.26</v>
      </c>
      <c r="DA215">
        <f>AJ215</f>
        <v>6.53</v>
      </c>
      <c r="DB215">
        <v>0</v>
      </c>
    </row>
    <row r="216" spans="1:106" x14ac:dyDescent="0.2">
      <c r="A216">
        <f>ROW(Source!A127)</f>
        <v>127</v>
      </c>
      <c r="B216">
        <v>39083528</v>
      </c>
      <c r="C216">
        <v>39084049</v>
      </c>
      <c r="D216">
        <v>36883554</v>
      </c>
      <c r="E216">
        <v>1</v>
      </c>
      <c r="F216">
        <v>1</v>
      </c>
      <c r="G216">
        <v>1</v>
      </c>
      <c r="H216">
        <v>2</v>
      </c>
      <c r="I216" t="s">
        <v>848</v>
      </c>
      <c r="J216" t="s">
        <v>849</v>
      </c>
      <c r="K216" t="s">
        <v>850</v>
      </c>
      <c r="L216">
        <v>1368</v>
      </c>
      <c r="N216">
        <v>1011</v>
      </c>
      <c r="O216" t="s">
        <v>845</v>
      </c>
      <c r="P216" t="s">
        <v>845</v>
      </c>
      <c r="Q216">
        <v>1</v>
      </c>
      <c r="W216">
        <v>0</v>
      </c>
      <c r="X216">
        <v>1372534845</v>
      </c>
      <c r="Y216">
        <v>0.27500000000000002</v>
      </c>
      <c r="AA216">
        <v>0</v>
      </c>
      <c r="AB216">
        <v>429.09</v>
      </c>
      <c r="AC216">
        <v>11.6</v>
      </c>
      <c r="AD216">
        <v>0</v>
      </c>
      <c r="AE216">
        <v>0</v>
      </c>
      <c r="AF216">
        <v>65.709999999999994</v>
      </c>
      <c r="AG216">
        <v>11.6</v>
      </c>
      <c r="AH216">
        <v>0</v>
      </c>
      <c r="AI216">
        <v>1</v>
      </c>
      <c r="AJ216">
        <v>6.53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0.22</v>
      </c>
      <c r="AU216" t="s">
        <v>75</v>
      </c>
      <c r="AV216">
        <v>0</v>
      </c>
      <c r="AW216">
        <v>2</v>
      </c>
      <c r="AX216">
        <v>39084053</v>
      </c>
      <c r="AY216">
        <v>1</v>
      </c>
      <c r="AZ216">
        <v>0</v>
      </c>
      <c r="BA216">
        <v>225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Y216*Source!I127</f>
        <v>0.11000000000000001</v>
      </c>
      <c r="CY216">
        <f>AB216</f>
        <v>429.09</v>
      </c>
      <c r="CZ216">
        <f>AF216</f>
        <v>65.709999999999994</v>
      </c>
      <c r="DA216">
        <f>AJ216</f>
        <v>6.53</v>
      </c>
      <c r="DB216">
        <v>0</v>
      </c>
    </row>
    <row r="217" spans="1:106" x14ac:dyDescent="0.2">
      <c r="A217">
        <f>ROW(Source!A127)</f>
        <v>127</v>
      </c>
      <c r="B217">
        <v>39083528</v>
      </c>
      <c r="C217">
        <v>39084049</v>
      </c>
      <c r="D217">
        <v>36802469</v>
      </c>
      <c r="E217">
        <v>1</v>
      </c>
      <c r="F217">
        <v>1</v>
      </c>
      <c r="G217">
        <v>1</v>
      </c>
      <c r="H217">
        <v>3</v>
      </c>
      <c r="I217" t="s">
        <v>1058</v>
      </c>
      <c r="J217" t="s">
        <v>1059</v>
      </c>
      <c r="K217" t="s">
        <v>1060</v>
      </c>
      <c r="L217">
        <v>1346</v>
      </c>
      <c r="N217">
        <v>1009</v>
      </c>
      <c r="O217" t="s">
        <v>173</v>
      </c>
      <c r="P217" t="s">
        <v>173</v>
      </c>
      <c r="Q217">
        <v>1</v>
      </c>
      <c r="W217">
        <v>0</v>
      </c>
      <c r="X217">
        <v>-490687590</v>
      </c>
      <c r="Y217">
        <v>0.3</v>
      </c>
      <c r="AA217">
        <v>243.5</v>
      </c>
      <c r="AB217">
        <v>0</v>
      </c>
      <c r="AC217">
        <v>0</v>
      </c>
      <c r="AD217">
        <v>0</v>
      </c>
      <c r="AE217">
        <v>37.29</v>
      </c>
      <c r="AF217">
        <v>0</v>
      </c>
      <c r="AG217">
        <v>0</v>
      </c>
      <c r="AH217">
        <v>0</v>
      </c>
      <c r="AI217">
        <v>6.53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0.3</v>
      </c>
      <c r="AU217" t="s">
        <v>3</v>
      </c>
      <c r="AV217">
        <v>0</v>
      </c>
      <c r="AW217">
        <v>2</v>
      </c>
      <c r="AX217">
        <v>39084054</v>
      </c>
      <c r="AY217">
        <v>1</v>
      </c>
      <c r="AZ217">
        <v>0</v>
      </c>
      <c r="BA217">
        <v>226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Y217*Source!I127</f>
        <v>0.12</v>
      </c>
      <c r="CY217">
        <f t="shared" ref="CY217:CY224" si="15">AA217</f>
        <v>243.5</v>
      </c>
      <c r="CZ217">
        <f t="shared" ref="CZ217:CZ224" si="16">AE217</f>
        <v>37.29</v>
      </c>
      <c r="DA217">
        <f t="shared" ref="DA217:DA224" si="17">AI217</f>
        <v>6.53</v>
      </c>
      <c r="DB217">
        <v>0</v>
      </c>
    </row>
    <row r="218" spans="1:106" x14ac:dyDescent="0.2">
      <c r="A218">
        <f>ROW(Source!A127)</f>
        <v>127</v>
      </c>
      <c r="B218">
        <v>39083528</v>
      </c>
      <c r="C218">
        <v>39084049</v>
      </c>
      <c r="D218">
        <v>36804574</v>
      </c>
      <c r="E218">
        <v>1</v>
      </c>
      <c r="F218">
        <v>1</v>
      </c>
      <c r="G218">
        <v>1</v>
      </c>
      <c r="H218">
        <v>3</v>
      </c>
      <c r="I218" t="s">
        <v>368</v>
      </c>
      <c r="J218" t="s">
        <v>371</v>
      </c>
      <c r="K218" t="s">
        <v>369</v>
      </c>
      <c r="L218">
        <v>1355</v>
      </c>
      <c r="N218">
        <v>1010</v>
      </c>
      <c r="O218" t="s">
        <v>370</v>
      </c>
      <c r="P218" t="s">
        <v>370</v>
      </c>
      <c r="Q218">
        <v>100</v>
      </c>
      <c r="W218">
        <v>0</v>
      </c>
      <c r="X218">
        <v>1797855604</v>
      </c>
      <c r="Y218">
        <v>0.4</v>
      </c>
      <c r="AA218">
        <v>171.09</v>
      </c>
      <c r="AB218">
        <v>0</v>
      </c>
      <c r="AC218">
        <v>0</v>
      </c>
      <c r="AD218">
        <v>0</v>
      </c>
      <c r="AE218">
        <v>26.2</v>
      </c>
      <c r="AF218">
        <v>0</v>
      </c>
      <c r="AG218">
        <v>0</v>
      </c>
      <c r="AH218">
        <v>0</v>
      </c>
      <c r="AI218">
        <v>6.53</v>
      </c>
      <c r="AJ218">
        <v>1</v>
      </c>
      <c r="AK218">
        <v>1</v>
      </c>
      <c r="AL218">
        <v>1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3</v>
      </c>
      <c r="AT218">
        <v>0.4</v>
      </c>
      <c r="AU218" t="s">
        <v>3</v>
      </c>
      <c r="AV218">
        <v>0</v>
      </c>
      <c r="AW218">
        <v>1</v>
      </c>
      <c r="AX218">
        <v>-1</v>
      </c>
      <c r="AY218">
        <v>0</v>
      </c>
      <c r="AZ218">
        <v>0</v>
      </c>
      <c r="BA218" t="s">
        <v>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Y218*Source!I127</f>
        <v>0.16000000000000003</v>
      </c>
      <c r="CY218">
        <f t="shared" si="15"/>
        <v>171.09</v>
      </c>
      <c r="CZ218">
        <f t="shared" si="16"/>
        <v>26.2</v>
      </c>
      <c r="DA218">
        <f t="shared" si="17"/>
        <v>6.53</v>
      </c>
      <c r="DB218">
        <v>0</v>
      </c>
    </row>
    <row r="219" spans="1:106" x14ac:dyDescent="0.2">
      <c r="A219">
        <f>ROW(Source!A127)</f>
        <v>127</v>
      </c>
      <c r="B219">
        <v>39083528</v>
      </c>
      <c r="C219">
        <v>39084049</v>
      </c>
      <c r="D219">
        <v>36824289</v>
      </c>
      <c r="E219">
        <v>1</v>
      </c>
      <c r="F219">
        <v>1</v>
      </c>
      <c r="G219">
        <v>1</v>
      </c>
      <c r="H219">
        <v>3</v>
      </c>
      <c r="I219" t="s">
        <v>1008</v>
      </c>
      <c r="J219" t="s">
        <v>1009</v>
      </c>
      <c r="K219" t="s">
        <v>1010</v>
      </c>
      <c r="L219">
        <v>1348</v>
      </c>
      <c r="N219">
        <v>1009</v>
      </c>
      <c r="O219" t="s">
        <v>64</v>
      </c>
      <c r="P219" t="s">
        <v>64</v>
      </c>
      <c r="Q219">
        <v>1000</v>
      </c>
      <c r="W219">
        <v>0</v>
      </c>
      <c r="X219">
        <v>-1756095795</v>
      </c>
      <c r="Y219">
        <v>3.5999999999999999E-3</v>
      </c>
      <c r="AA219">
        <v>39108.17</v>
      </c>
      <c r="AB219">
        <v>0</v>
      </c>
      <c r="AC219">
        <v>0</v>
      </c>
      <c r="AD219">
        <v>0</v>
      </c>
      <c r="AE219">
        <v>5989</v>
      </c>
      <c r="AF219">
        <v>0</v>
      </c>
      <c r="AG219">
        <v>0</v>
      </c>
      <c r="AH219">
        <v>0</v>
      </c>
      <c r="AI219">
        <v>6.53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3.5999999999999999E-3</v>
      </c>
      <c r="AU219" t="s">
        <v>3</v>
      </c>
      <c r="AV219">
        <v>0</v>
      </c>
      <c r="AW219">
        <v>2</v>
      </c>
      <c r="AX219">
        <v>39084057</v>
      </c>
      <c r="AY219">
        <v>1</v>
      </c>
      <c r="AZ219">
        <v>0</v>
      </c>
      <c r="BA219">
        <v>229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Y219*Source!I127</f>
        <v>1.4400000000000001E-3</v>
      </c>
      <c r="CY219">
        <f t="shared" si="15"/>
        <v>39108.17</v>
      </c>
      <c r="CZ219">
        <f t="shared" si="16"/>
        <v>5989</v>
      </c>
      <c r="DA219">
        <f t="shared" si="17"/>
        <v>6.53</v>
      </c>
      <c r="DB219">
        <v>0</v>
      </c>
    </row>
    <row r="220" spans="1:106" x14ac:dyDescent="0.2">
      <c r="A220">
        <f>ROW(Source!A127)</f>
        <v>127</v>
      </c>
      <c r="B220">
        <v>39083528</v>
      </c>
      <c r="C220">
        <v>39084049</v>
      </c>
      <c r="D220">
        <v>36838223</v>
      </c>
      <c r="E220">
        <v>1</v>
      </c>
      <c r="F220">
        <v>1</v>
      </c>
      <c r="G220">
        <v>1</v>
      </c>
      <c r="H220">
        <v>3</v>
      </c>
      <c r="I220" t="s">
        <v>1061</v>
      </c>
      <c r="J220" t="s">
        <v>1062</v>
      </c>
      <c r="K220" t="s">
        <v>1063</v>
      </c>
      <c r="L220">
        <v>1348</v>
      </c>
      <c r="N220">
        <v>1009</v>
      </c>
      <c r="O220" t="s">
        <v>64</v>
      </c>
      <c r="P220" t="s">
        <v>64</v>
      </c>
      <c r="Q220">
        <v>1000</v>
      </c>
      <c r="W220">
        <v>0</v>
      </c>
      <c r="X220">
        <v>570223526</v>
      </c>
      <c r="Y220">
        <v>4.0000000000000002E-4</v>
      </c>
      <c r="AA220">
        <v>98727.07</v>
      </c>
      <c r="AB220">
        <v>0</v>
      </c>
      <c r="AC220">
        <v>0</v>
      </c>
      <c r="AD220">
        <v>0</v>
      </c>
      <c r="AE220">
        <v>15119</v>
      </c>
      <c r="AF220">
        <v>0</v>
      </c>
      <c r="AG220">
        <v>0</v>
      </c>
      <c r="AH220">
        <v>0</v>
      </c>
      <c r="AI220">
        <v>6.53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4.0000000000000002E-4</v>
      </c>
      <c r="AU220" t="s">
        <v>3</v>
      </c>
      <c r="AV220">
        <v>0</v>
      </c>
      <c r="AW220">
        <v>2</v>
      </c>
      <c r="AX220">
        <v>39084058</v>
      </c>
      <c r="AY220">
        <v>1</v>
      </c>
      <c r="AZ220">
        <v>0</v>
      </c>
      <c r="BA220">
        <v>230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Y220*Source!I127</f>
        <v>1.6000000000000001E-4</v>
      </c>
      <c r="CY220">
        <f t="shared" si="15"/>
        <v>98727.07</v>
      </c>
      <c r="CZ220">
        <f t="shared" si="16"/>
        <v>15119</v>
      </c>
      <c r="DA220">
        <f t="shared" si="17"/>
        <v>6.53</v>
      </c>
      <c r="DB220">
        <v>0</v>
      </c>
    </row>
    <row r="221" spans="1:106" x14ac:dyDescent="0.2">
      <c r="A221">
        <f>ROW(Source!A127)</f>
        <v>127</v>
      </c>
      <c r="B221">
        <v>39083528</v>
      </c>
      <c r="C221">
        <v>39084049</v>
      </c>
      <c r="D221">
        <v>36838951</v>
      </c>
      <c r="E221">
        <v>1</v>
      </c>
      <c r="F221">
        <v>1</v>
      </c>
      <c r="G221">
        <v>1</v>
      </c>
      <c r="H221">
        <v>3</v>
      </c>
      <c r="I221" t="s">
        <v>1064</v>
      </c>
      <c r="J221" t="s">
        <v>1065</v>
      </c>
      <c r="K221" t="s">
        <v>1066</v>
      </c>
      <c r="L221">
        <v>1348</v>
      </c>
      <c r="N221">
        <v>1009</v>
      </c>
      <c r="O221" t="s">
        <v>64</v>
      </c>
      <c r="P221" t="s">
        <v>64</v>
      </c>
      <c r="Q221">
        <v>1000</v>
      </c>
      <c r="W221">
        <v>0</v>
      </c>
      <c r="X221">
        <v>-909021926</v>
      </c>
      <c r="Y221">
        <v>2.0000000000000001E-4</v>
      </c>
      <c r="AA221">
        <v>110683.5</v>
      </c>
      <c r="AB221">
        <v>0</v>
      </c>
      <c r="AC221">
        <v>0</v>
      </c>
      <c r="AD221">
        <v>0</v>
      </c>
      <c r="AE221">
        <v>16950</v>
      </c>
      <c r="AF221">
        <v>0</v>
      </c>
      <c r="AG221">
        <v>0</v>
      </c>
      <c r="AH221">
        <v>0</v>
      </c>
      <c r="AI221">
        <v>6.53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2.0000000000000001E-4</v>
      </c>
      <c r="AU221" t="s">
        <v>3</v>
      </c>
      <c r="AV221">
        <v>0</v>
      </c>
      <c r="AW221">
        <v>2</v>
      </c>
      <c r="AX221">
        <v>39084060</v>
      </c>
      <c r="AY221">
        <v>1</v>
      </c>
      <c r="AZ221">
        <v>0</v>
      </c>
      <c r="BA221">
        <v>232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Y221*Source!I127</f>
        <v>8.0000000000000007E-5</v>
      </c>
      <c r="CY221">
        <f t="shared" si="15"/>
        <v>110683.5</v>
      </c>
      <c r="CZ221">
        <f t="shared" si="16"/>
        <v>16950</v>
      </c>
      <c r="DA221">
        <f t="shared" si="17"/>
        <v>6.53</v>
      </c>
      <c r="DB221">
        <v>0</v>
      </c>
    </row>
    <row r="222" spans="1:106" x14ac:dyDescent="0.2">
      <c r="A222">
        <f>ROW(Source!A127)</f>
        <v>127</v>
      </c>
      <c r="B222">
        <v>39083528</v>
      </c>
      <c r="C222">
        <v>39084049</v>
      </c>
      <c r="D222">
        <v>36846083</v>
      </c>
      <c r="E222">
        <v>1</v>
      </c>
      <c r="F222">
        <v>1</v>
      </c>
      <c r="G222">
        <v>1</v>
      </c>
      <c r="H222">
        <v>3</v>
      </c>
      <c r="I222" t="s">
        <v>373</v>
      </c>
      <c r="J222" t="s">
        <v>375</v>
      </c>
      <c r="K222" t="s">
        <v>374</v>
      </c>
      <c r="L222">
        <v>1035</v>
      </c>
      <c r="N222">
        <v>1013</v>
      </c>
      <c r="O222" t="s">
        <v>89</v>
      </c>
      <c r="P222" t="s">
        <v>89</v>
      </c>
      <c r="Q222">
        <v>1</v>
      </c>
      <c r="W222">
        <v>0</v>
      </c>
      <c r="X222">
        <v>-1995068535</v>
      </c>
      <c r="Y222">
        <v>10</v>
      </c>
      <c r="AA222">
        <v>1359.61</v>
      </c>
      <c r="AB222">
        <v>0</v>
      </c>
      <c r="AC222">
        <v>0</v>
      </c>
      <c r="AD222">
        <v>0</v>
      </c>
      <c r="AE222">
        <v>208.21</v>
      </c>
      <c r="AF222">
        <v>0</v>
      </c>
      <c r="AG222">
        <v>0</v>
      </c>
      <c r="AH222">
        <v>0</v>
      </c>
      <c r="AI222">
        <v>6.53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3</v>
      </c>
      <c r="AT222">
        <v>10</v>
      </c>
      <c r="AU222" t="s">
        <v>3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3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Y222*Source!I127</f>
        <v>4</v>
      </c>
      <c r="CY222">
        <f t="shared" si="15"/>
        <v>1359.61</v>
      </c>
      <c r="CZ222">
        <f t="shared" si="16"/>
        <v>208.21</v>
      </c>
      <c r="DA222">
        <f t="shared" si="17"/>
        <v>6.53</v>
      </c>
      <c r="DB222">
        <v>0</v>
      </c>
    </row>
    <row r="223" spans="1:106" x14ac:dyDescent="0.2">
      <c r="A223">
        <f>ROW(Source!A127)</f>
        <v>127</v>
      </c>
      <c r="B223">
        <v>39083528</v>
      </c>
      <c r="C223">
        <v>39084049</v>
      </c>
      <c r="D223">
        <v>36846446</v>
      </c>
      <c r="E223">
        <v>1</v>
      </c>
      <c r="F223">
        <v>1</v>
      </c>
      <c r="G223">
        <v>1</v>
      </c>
      <c r="H223">
        <v>3</v>
      </c>
      <c r="I223" t="s">
        <v>381</v>
      </c>
      <c r="J223" t="s">
        <v>383</v>
      </c>
      <c r="K223" t="s">
        <v>382</v>
      </c>
      <c r="L223">
        <v>1358</v>
      </c>
      <c r="N223">
        <v>1010</v>
      </c>
      <c r="O223" t="s">
        <v>342</v>
      </c>
      <c r="P223" t="s">
        <v>342</v>
      </c>
      <c r="Q223">
        <v>10</v>
      </c>
      <c r="W223">
        <v>0</v>
      </c>
      <c r="X223">
        <v>1877292091</v>
      </c>
      <c r="Y223">
        <v>2</v>
      </c>
      <c r="AA223">
        <v>808.41</v>
      </c>
      <c r="AB223">
        <v>0</v>
      </c>
      <c r="AC223">
        <v>0</v>
      </c>
      <c r="AD223">
        <v>0</v>
      </c>
      <c r="AE223">
        <v>123.8</v>
      </c>
      <c r="AF223">
        <v>0</v>
      </c>
      <c r="AG223">
        <v>0</v>
      </c>
      <c r="AH223">
        <v>0</v>
      </c>
      <c r="AI223">
        <v>6.53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3</v>
      </c>
      <c r="AT223">
        <v>2</v>
      </c>
      <c r="AU223" t="s">
        <v>3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Y223*Source!I127</f>
        <v>0.8</v>
      </c>
      <c r="CY223">
        <f t="shared" si="15"/>
        <v>808.41</v>
      </c>
      <c r="CZ223">
        <f t="shared" si="16"/>
        <v>123.8</v>
      </c>
      <c r="DA223">
        <f t="shared" si="17"/>
        <v>6.53</v>
      </c>
      <c r="DB223">
        <v>0</v>
      </c>
    </row>
    <row r="224" spans="1:106" x14ac:dyDescent="0.2">
      <c r="A224">
        <f>ROW(Source!A127)</f>
        <v>127</v>
      </c>
      <c r="B224">
        <v>39083528</v>
      </c>
      <c r="C224">
        <v>39084049</v>
      </c>
      <c r="D224">
        <v>36846482</v>
      </c>
      <c r="E224">
        <v>1</v>
      </c>
      <c r="F224">
        <v>1</v>
      </c>
      <c r="G224">
        <v>1</v>
      </c>
      <c r="H224">
        <v>3</v>
      </c>
      <c r="I224" t="s">
        <v>377</v>
      </c>
      <c r="J224" t="s">
        <v>379</v>
      </c>
      <c r="K224" t="s">
        <v>378</v>
      </c>
      <c r="L224">
        <v>1354</v>
      </c>
      <c r="N224">
        <v>1010</v>
      </c>
      <c r="O224" t="s">
        <v>109</v>
      </c>
      <c r="P224" t="s">
        <v>109</v>
      </c>
      <c r="Q224">
        <v>1</v>
      </c>
      <c r="W224">
        <v>0</v>
      </c>
      <c r="X224">
        <v>-592144113</v>
      </c>
      <c r="Y224">
        <v>10</v>
      </c>
      <c r="AA224">
        <v>852.36</v>
      </c>
      <c r="AB224">
        <v>0</v>
      </c>
      <c r="AC224">
        <v>0</v>
      </c>
      <c r="AD224">
        <v>0</v>
      </c>
      <c r="AE224">
        <v>130.53</v>
      </c>
      <c r="AF224">
        <v>0</v>
      </c>
      <c r="AG224">
        <v>0</v>
      </c>
      <c r="AH224">
        <v>0</v>
      </c>
      <c r="AI224">
        <v>6.53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3</v>
      </c>
      <c r="AT224">
        <v>10</v>
      </c>
      <c r="AU224" t="s">
        <v>3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3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Y224*Source!I127</f>
        <v>4</v>
      </c>
      <c r="CY224">
        <f t="shared" si="15"/>
        <v>852.36</v>
      </c>
      <c r="CZ224">
        <f t="shared" si="16"/>
        <v>130.53</v>
      </c>
      <c r="DA224">
        <f t="shared" si="17"/>
        <v>6.53</v>
      </c>
      <c r="DB224">
        <v>0</v>
      </c>
    </row>
    <row r="225" spans="1:106" x14ac:dyDescent="0.2">
      <c r="A225">
        <f>ROW(Source!A132)</f>
        <v>132</v>
      </c>
      <c r="B225">
        <v>39083528</v>
      </c>
      <c r="C225">
        <v>39084066</v>
      </c>
      <c r="D225">
        <v>37071037</v>
      </c>
      <c r="E225">
        <v>1</v>
      </c>
      <c r="F225">
        <v>1</v>
      </c>
      <c r="G225">
        <v>1</v>
      </c>
      <c r="H225">
        <v>1</v>
      </c>
      <c r="I225" t="s">
        <v>914</v>
      </c>
      <c r="J225" t="s">
        <v>3</v>
      </c>
      <c r="K225" t="s">
        <v>915</v>
      </c>
      <c r="L225">
        <v>1191</v>
      </c>
      <c r="N225">
        <v>1013</v>
      </c>
      <c r="O225" t="s">
        <v>839</v>
      </c>
      <c r="P225" t="s">
        <v>839</v>
      </c>
      <c r="Q225">
        <v>1</v>
      </c>
      <c r="W225">
        <v>0</v>
      </c>
      <c r="X225">
        <v>1069510174</v>
      </c>
      <c r="Y225">
        <v>8.0499999999999989</v>
      </c>
      <c r="AA225">
        <v>0</v>
      </c>
      <c r="AB225">
        <v>0</v>
      </c>
      <c r="AC225">
        <v>0</v>
      </c>
      <c r="AD225">
        <v>62.82</v>
      </c>
      <c r="AE225">
        <v>0</v>
      </c>
      <c r="AF225">
        <v>0</v>
      </c>
      <c r="AG225">
        <v>0</v>
      </c>
      <c r="AH225">
        <v>9.6199999999999992</v>
      </c>
      <c r="AI225">
        <v>1</v>
      </c>
      <c r="AJ225">
        <v>1</v>
      </c>
      <c r="AK225">
        <v>1</v>
      </c>
      <c r="AL225">
        <v>6.53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7</v>
      </c>
      <c r="AU225" t="s">
        <v>76</v>
      </c>
      <c r="AV225">
        <v>1</v>
      </c>
      <c r="AW225">
        <v>2</v>
      </c>
      <c r="AX225">
        <v>39084067</v>
      </c>
      <c r="AY225">
        <v>1</v>
      </c>
      <c r="AZ225">
        <v>0</v>
      </c>
      <c r="BA225">
        <v>234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Y225*Source!I132</f>
        <v>3.2199999999999998</v>
      </c>
      <c r="CY225">
        <f>AD225</f>
        <v>62.82</v>
      </c>
      <c r="CZ225">
        <f>AH225</f>
        <v>9.6199999999999992</v>
      </c>
      <c r="DA225">
        <f>AL225</f>
        <v>6.53</v>
      </c>
      <c r="DB225">
        <v>0</v>
      </c>
    </row>
    <row r="226" spans="1:106" x14ac:dyDescent="0.2">
      <c r="A226">
        <f>ROW(Source!A132)</f>
        <v>132</v>
      </c>
      <c r="B226">
        <v>39083528</v>
      </c>
      <c r="C226">
        <v>39084066</v>
      </c>
      <c r="D226">
        <v>36802469</v>
      </c>
      <c r="E226">
        <v>1</v>
      </c>
      <c r="F226">
        <v>1</v>
      </c>
      <c r="G226">
        <v>1</v>
      </c>
      <c r="H226">
        <v>3</v>
      </c>
      <c r="I226" t="s">
        <v>1058</v>
      </c>
      <c r="J226" t="s">
        <v>1059</v>
      </c>
      <c r="K226" t="s">
        <v>1060</v>
      </c>
      <c r="L226">
        <v>1346</v>
      </c>
      <c r="N226">
        <v>1009</v>
      </c>
      <c r="O226" t="s">
        <v>173</v>
      </c>
      <c r="P226" t="s">
        <v>173</v>
      </c>
      <c r="Q226">
        <v>1</v>
      </c>
      <c r="W226">
        <v>0</v>
      </c>
      <c r="X226">
        <v>-490687590</v>
      </c>
      <c r="Y226">
        <v>0.13</v>
      </c>
      <c r="AA226">
        <v>243.5</v>
      </c>
      <c r="AB226">
        <v>0</v>
      </c>
      <c r="AC226">
        <v>0</v>
      </c>
      <c r="AD226">
        <v>0</v>
      </c>
      <c r="AE226">
        <v>37.29</v>
      </c>
      <c r="AF226">
        <v>0</v>
      </c>
      <c r="AG226">
        <v>0</v>
      </c>
      <c r="AH226">
        <v>0</v>
      </c>
      <c r="AI226">
        <v>6.53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0.13</v>
      </c>
      <c r="AU226" t="s">
        <v>3</v>
      </c>
      <c r="AV226">
        <v>0</v>
      </c>
      <c r="AW226">
        <v>2</v>
      </c>
      <c r="AX226">
        <v>39084068</v>
      </c>
      <c r="AY226">
        <v>1</v>
      </c>
      <c r="AZ226">
        <v>0</v>
      </c>
      <c r="BA226">
        <v>235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Y226*Source!I132</f>
        <v>5.2000000000000005E-2</v>
      </c>
      <c r="CY226">
        <f>AA226</f>
        <v>243.5</v>
      </c>
      <c r="CZ226">
        <f>AE226</f>
        <v>37.29</v>
      </c>
      <c r="DA226">
        <f>AI226</f>
        <v>6.53</v>
      </c>
      <c r="DB226">
        <v>0</v>
      </c>
    </row>
    <row r="227" spans="1:106" x14ac:dyDescent="0.2">
      <c r="A227">
        <f>ROW(Source!A132)</f>
        <v>132</v>
      </c>
      <c r="B227">
        <v>39083528</v>
      </c>
      <c r="C227">
        <v>39084066</v>
      </c>
      <c r="D227">
        <v>36804574</v>
      </c>
      <c r="E227">
        <v>1</v>
      </c>
      <c r="F227">
        <v>1</v>
      </c>
      <c r="G227">
        <v>1</v>
      </c>
      <c r="H227">
        <v>3</v>
      </c>
      <c r="I227" t="s">
        <v>368</v>
      </c>
      <c r="J227" t="s">
        <v>371</v>
      </c>
      <c r="K227" t="s">
        <v>369</v>
      </c>
      <c r="L227">
        <v>1355</v>
      </c>
      <c r="N227">
        <v>1010</v>
      </c>
      <c r="O227" t="s">
        <v>370</v>
      </c>
      <c r="P227" t="s">
        <v>370</v>
      </c>
      <c r="Q227">
        <v>100</v>
      </c>
      <c r="W227">
        <v>0</v>
      </c>
      <c r="X227">
        <v>1797855604</v>
      </c>
      <c r="Y227">
        <v>0.2</v>
      </c>
      <c r="AA227">
        <v>171.09</v>
      </c>
      <c r="AB227">
        <v>0</v>
      </c>
      <c r="AC227">
        <v>0</v>
      </c>
      <c r="AD227">
        <v>0</v>
      </c>
      <c r="AE227">
        <v>26.2</v>
      </c>
      <c r="AF227">
        <v>0</v>
      </c>
      <c r="AG227">
        <v>0</v>
      </c>
      <c r="AH227">
        <v>0</v>
      </c>
      <c r="AI227">
        <v>6.53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3</v>
      </c>
      <c r="AT227">
        <v>0.2</v>
      </c>
      <c r="AU227" t="s">
        <v>3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Y227*Source!I132</f>
        <v>8.0000000000000016E-2</v>
      </c>
      <c r="CY227">
        <f>AA227</f>
        <v>171.09</v>
      </c>
      <c r="CZ227">
        <f>AE227</f>
        <v>26.2</v>
      </c>
      <c r="DA227">
        <f>AI227</f>
        <v>6.53</v>
      </c>
      <c r="DB227">
        <v>0</v>
      </c>
    </row>
    <row r="228" spans="1:106" x14ac:dyDescent="0.2">
      <c r="A228">
        <f>ROW(Source!A132)</f>
        <v>132</v>
      </c>
      <c r="B228">
        <v>39083528</v>
      </c>
      <c r="C228">
        <v>39084066</v>
      </c>
      <c r="D228">
        <v>36838223</v>
      </c>
      <c r="E228">
        <v>1</v>
      </c>
      <c r="F228">
        <v>1</v>
      </c>
      <c r="G228">
        <v>1</v>
      </c>
      <c r="H228">
        <v>3</v>
      </c>
      <c r="I228" t="s">
        <v>1061</v>
      </c>
      <c r="J228" t="s">
        <v>1062</v>
      </c>
      <c r="K228" t="s">
        <v>1063</v>
      </c>
      <c r="L228">
        <v>1348</v>
      </c>
      <c r="N228">
        <v>1009</v>
      </c>
      <c r="O228" t="s">
        <v>64</v>
      </c>
      <c r="P228" t="s">
        <v>64</v>
      </c>
      <c r="Q228">
        <v>1000</v>
      </c>
      <c r="W228">
        <v>0</v>
      </c>
      <c r="X228">
        <v>570223526</v>
      </c>
      <c r="Y228">
        <v>2.5999999999999998E-4</v>
      </c>
      <c r="AA228">
        <v>98727.07</v>
      </c>
      <c r="AB228">
        <v>0</v>
      </c>
      <c r="AC228">
        <v>0</v>
      </c>
      <c r="AD228">
        <v>0</v>
      </c>
      <c r="AE228">
        <v>15119</v>
      </c>
      <c r="AF228">
        <v>0</v>
      </c>
      <c r="AG228">
        <v>0</v>
      </c>
      <c r="AH228">
        <v>0</v>
      </c>
      <c r="AI228">
        <v>6.53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2.5999999999999998E-4</v>
      </c>
      <c r="AU228" t="s">
        <v>3</v>
      </c>
      <c r="AV228">
        <v>0</v>
      </c>
      <c r="AW228">
        <v>2</v>
      </c>
      <c r="AX228">
        <v>39084071</v>
      </c>
      <c r="AY228">
        <v>1</v>
      </c>
      <c r="AZ228">
        <v>0</v>
      </c>
      <c r="BA228">
        <v>238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Y228*Source!I132</f>
        <v>1.0399999999999999E-4</v>
      </c>
      <c r="CY228">
        <f>AA228</f>
        <v>98727.07</v>
      </c>
      <c r="CZ228">
        <f>AE228</f>
        <v>15119</v>
      </c>
      <c r="DA228">
        <f>AI228</f>
        <v>6.53</v>
      </c>
      <c r="DB228">
        <v>0</v>
      </c>
    </row>
    <row r="229" spans="1:106" x14ac:dyDescent="0.2">
      <c r="A229">
        <f>ROW(Source!A132)</f>
        <v>132</v>
      </c>
      <c r="B229">
        <v>39083528</v>
      </c>
      <c r="C229">
        <v>39084066</v>
      </c>
      <c r="D229">
        <v>36838951</v>
      </c>
      <c r="E229">
        <v>1</v>
      </c>
      <c r="F229">
        <v>1</v>
      </c>
      <c r="G229">
        <v>1</v>
      </c>
      <c r="H229">
        <v>3</v>
      </c>
      <c r="I229" t="s">
        <v>1064</v>
      </c>
      <c r="J229" t="s">
        <v>1065</v>
      </c>
      <c r="K229" t="s">
        <v>1066</v>
      </c>
      <c r="L229">
        <v>1348</v>
      </c>
      <c r="N229">
        <v>1009</v>
      </c>
      <c r="O229" t="s">
        <v>64</v>
      </c>
      <c r="P229" t="s">
        <v>64</v>
      </c>
      <c r="Q229">
        <v>1000</v>
      </c>
      <c r="W229">
        <v>0</v>
      </c>
      <c r="X229">
        <v>-909021926</v>
      </c>
      <c r="Y229">
        <v>1.2999999999999999E-4</v>
      </c>
      <c r="AA229">
        <v>110683.5</v>
      </c>
      <c r="AB229">
        <v>0</v>
      </c>
      <c r="AC229">
        <v>0</v>
      </c>
      <c r="AD229">
        <v>0</v>
      </c>
      <c r="AE229">
        <v>16950</v>
      </c>
      <c r="AF229">
        <v>0</v>
      </c>
      <c r="AG229">
        <v>0</v>
      </c>
      <c r="AH229">
        <v>0</v>
      </c>
      <c r="AI229">
        <v>6.53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1.2999999999999999E-4</v>
      </c>
      <c r="AU229" t="s">
        <v>3</v>
      </c>
      <c r="AV229">
        <v>0</v>
      </c>
      <c r="AW229">
        <v>2</v>
      </c>
      <c r="AX229">
        <v>39084072</v>
      </c>
      <c r="AY229">
        <v>1</v>
      </c>
      <c r="AZ229">
        <v>0</v>
      </c>
      <c r="BA229">
        <v>239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Y229*Source!I132</f>
        <v>5.1999999999999997E-5</v>
      </c>
      <c r="CY229">
        <f>AA229</f>
        <v>110683.5</v>
      </c>
      <c r="CZ229">
        <f>AE229</f>
        <v>16950</v>
      </c>
      <c r="DA229">
        <f>AI229</f>
        <v>6.53</v>
      </c>
      <c r="DB229">
        <v>0</v>
      </c>
    </row>
    <row r="230" spans="1:106" x14ac:dyDescent="0.2">
      <c r="A230">
        <f>ROW(Source!A132)</f>
        <v>132</v>
      </c>
      <c r="B230">
        <v>39083528</v>
      </c>
      <c r="C230">
        <v>39084066</v>
      </c>
      <c r="D230">
        <v>36845800</v>
      </c>
      <c r="E230">
        <v>1</v>
      </c>
      <c r="F230">
        <v>1</v>
      </c>
      <c r="G230">
        <v>1</v>
      </c>
      <c r="H230">
        <v>3</v>
      </c>
      <c r="I230" t="s">
        <v>390</v>
      </c>
      <c r="J230" t="s">
        <v>392</v>
      </c>
      <c r="K230" t="s">
        <v>391</v>
      </c>
      <c r="L230">
        <v>1035</v>
      </c>
      <c r="N230">
        <v>1013</v>
      </c>
      <c r="O230" t="s">
        <v>89</v>
      </c>
      <c r="P230" t="s">
        <v>89</v>
      </c>
      <c r="Q230">
        <v>1</v>
      </c>
      <c r="W230">
        <v>0</v>
      </c>
      <c r="X230">
        <v>-1287446369</v>
      </c>
      <c r="Y230">
        <v>10</v>
      </c>
      <c r="AA230">
        <v>2025.93</v>
      </c>
      <c r="AB230">
        <v>0</v>
      </c>
      <c r="AC230">
        <v>0</v>
      </c>
      <c r="AD230">
        <v>0</v>
      </c>
      <c r="AE230">
        <v>310.25</v>
      </c>
      <c r="AF230">
        <v>0</v>
      </c>
      <c r="AG230">
        <v>0</v>
      </c>
      <c r="AH230">
        <v>0</v>
      </c>
      <c r="AI230">
        <v>6.53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3</v>
      </c>
      <c r="AT230">
        <v>10</v>
      </c>
      <c r="AU230" t="s">
        <v>3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3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Y230*Source!I132</f>
        <v>4</v>
      </c>
      <c r="CY230">
        <f>AA230</f>
        <v>2025.93</v>
      </c>
      <c r="CZ230">
        <f>AE230</f>
        <v>310.25</v>
      </c>
      <c r="DA230">
        <f>AI230</f>
        <v>6.53</v>
      </c>
      <c r="DB230">
        <v>0</v>
      </c>
    </row>
    <row r="231" spans="1:106" x14ac:dyDescent="0.2">
      <c r="A231">
        <f>ROW(Source!A135)</f>
        <v>135</v>
      </c>
      <c r="B231">
        <v>39083528</v>
      </c>
      <c r="C231">
        <v>39084077</v>
      </c>
      <c r="D231">
        <v>37071037</v>
      </c>
      <c r="E231">
        <v>1</v>
      </c>
      <c r="F231">
        <v>1</v>
      </c>
      <c r="G231">
        <v>1</v>
      </c>
      <c r="H231">
        <v>1</v>
      </c>
      <c r="I231" t="s">
        <v>914</v>
      </c>
      <c r="J231" t="s">
        <v>3</v>
      </c>
      <c r="K231" t="s">
        <v>915</v>
      </c>
      <c r="L231">
        <v>1191</v>
      </c>
      <c r="N231">
        <v>1013</v>
      </c>
      <c r="O231" t="s">
        <v>839</v>
      </c>
      <c r="P231" t="s">
        <v>839</v>
      </c>
      <c r="Q231">
        <v>1</v>
      </c>
      <c r="W231">
        <v>0</v>
      </c>
      <c r="X231">
        <v>1069510174</v>
      </c>
      <c r="Y231">
        <v>3.2199999999999998</v>
      </c>
      <c r="AA231">
        <v>0</v>
      </c>
      <c r="AB231">
        <v>0</v>
      </c>
      <c r="AC231">
        <v>0</v>
      </c>
      <c r="AD231">
        <v>62.82</v>
      </c>
      <c r="AE231">
        <v>0</v>
      </c>
      <c r="AF231">
        <v>0</v>
      </c>
      <c r="AG231">
        <v>0</v>
      </c>
      <c r="AH231">
        <v>9.6199999999999992</v>
      </c>
      <c r="AI231">
        <v>1</v>
      </c>
      <c r="AJ231">
        <v>1</v>
      </c>
      <c r="AK231">
        <v>1</v>
      </c>
      <c r="AL231">
        <v>6.53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2.8</v>
      </c>
      <c r="AU231" t="s">
        <v>76</v>
      </c>
      <c r="AV231">
        <v>1</v>
      </c>
      <c r="AW231">
        <v>2</v>
      </c>
      <c r="AX231">
        <v>39084078</v>
      </c>
      <c r="AY231">
        <v>1</v>
      </c>
      <c r="AZ231">
        <v>0</v>
      </c>
      <c r="BA231">
        <v>241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Y231*Source!I135</f>
        <v>1.9319999999999997</v>
      </c>
      <c r="CY231">
        <f>AD231</f>
        <v>62.82</v>
      </c>
      <c r="CZ231">
        <f>AH231</f>
        <v>9.6199999999999992</v>
      </c>
      <c r="DA231">
        <f>AL231</f>
        <v>6.53</v>
      </c>
      <c r="DB231">
        <v>0</v>
      </c>
    </row>
    <row r="232" spans="1:106" x14ac:dyDescent="0.2">
      <c r="A232">
        <f>ROW(Source!A135)</f>
        <v>135</v>
      </c>
      <c r="B232">
        <v>39083528</v>
      </c>
      <c r="C232">
        <v>39084077</v>
      </c>
      <c r="D232">
        <v>36804574</v>
      </c>
      <c r="E232">
        <v>1</v>
      </c>
      <c r="F232">
        <v>1</v>
      </c>
      <c r="G232">
        <v>1</v>
      </c>
      <c r="H232">
        <v>3</v>
      </c>
      <c r="I232" t="s">
        <v>368</v>
      </c>
      <c r="J232" t="s">
        <v>371</v>
      </c>
      <c r="K232" t="s">
        <v>369</v>
      </c>
      <c r="L232">
        <v>1355</v>
      </c>
      <c r="N232">
        <v>1010</v>
      </c>
      <c r="O232" t="s">
        <v>370</v>
      </c>
      <c r="P232" t="s">
        <v>370</v>
      </c>
      <c r="Q232">
        <v>100</v>
      </c>
      <c r="W232">
        <v>0</v>
      </c>
      <c r="X232">
        <v>1797855604</v>
      </c>
      <c r="Y232">
        <v>0.2</v>
      </c>
      <c r="AA232">
        <v>171.09</v>
      </c>
      <c r="AB232">
        <v>0</v>
      </c>
      <c r="AC232">
        <v>0</v>
      </c>
      <c r="AD232">
        <v>0</v>
      </c>
      <c r="AE232">
        <v>26.2</v>
      </c>
      <c r="AF232">
        <v>0</v>
      </c>
      <c r="AG232">
        <v>0</v>
      </c>
      <c r="AH232">
        <v>0</v>
      </c>
      <c r="AI232">
        <v>6.53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0.2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Y232*Source!I135</f>
        <v>0.12</v>
      </c>
      <c r="CY232">
        <f>AA232</f>
        <v>171.09</v>
      </c>
      <c r="CZ232">
        <f>AE232</f>
        <v>26.2</v>
      </c>
      <c r="DA232">
        <f>AI232</f>
        <v>6.53</v>
      </c>
      <c r="DB232">
        <v>0</v>
      </c>
    </row>
    <row r="233" spans="1:106" x14ac:dyDescent="0.2">
      <c r="A233">
        <f>ROW(Source!A135)</f>
        <v>135</v>
      </c>
      <c r="B233">
        <v>39083528</v>
      </c>
      <c r="C233">
        <v>39084077</v>
      </c>
      <c r="D233">
        <v>36824289</v>
      </c>
      <c r="E233">
        <v>1</v>
      </c>
      <c r="F233">
        <v>1</v>
      </c>
      <c r="G233">
        <v>1</v>
      </c>
      <c r="H233">
        <v>3</v>
      </c>
      <c r="I233" t="s">
        <v>1008</v>
      </c>
      <c r="J233" t="s">
        <v>1009</v>
      </c>
      <c r="K233" t="s">
        <v>1010</v>
      </c>
      <c r="L233">
        <v>1348</v>
      </c>
      <c r="N233">
        <v>1009</v>
      </c>
      <c r="O233" t="s">
        <v>64</v>
      </c>
      <c r="P233" t="s">
        <v>64</v>
      </c>
      <c r="Q233">
        <v>1000</v>
      </c>
      <c r="W233">
        <v>0</v>
      </c>
      <c r="X233">
        <v>-1756095795</v>
      </c>
      <c r="Y233">
        <v>1E-4</v>
      </c>
      <c r="AA233">
        <v>39108.17</v>
      </c>
      <c r="AB233">
        <v>0</v>
      </c>
      <c r="AC233">
        <v>0</v>
      </c>
      <c r="AD233">
        <v>0</v>
      </c>
      <c r="AE233">
        <v>5989</v>
      </c>
      <c r="AF233">
        <v>0</v>
      </c>
      <c r="AG233">
        <v>0</v>
      </c>
      <c r="AH233">
        <v>0</v>
      </c>
      <c r="AI233">
        <v>6.53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1E-4</v>
      </c>
      <c r="AU233" t="s">
        <v>3</v>
      </c>
      <c r="AV233">
        <v>0</v>
      </c>
      <c r="AW233">
        <v>2</v>
      </c>
      <c r="AX233">
        <v>39084081</v>
      </c>
      <c r="AY233">
        <v>1</v>
      </c>
      <c r="AZ233">
        <v>0</v>
      </c>
      <c r="BA233">
        <v>244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Y233*Source!I135</f>
        <v>6.0000000000000002E-5</v>
      </c>
      <c r="CY233">
        <f>AA233</f>
        <v>39108.17</v>
      </c>
      <c r="CZ233">
        <f>AE233</f>
        <v>5989</v>
      </c>
      <c r="DA233">
        <f>AI233</f>
        <v>6.53</v>
      </c>
      <c r="DB233">
        <v>0</v>
      </c>
    </row>
    <row r="234" spans="1:106" x14ac:dyDescent="0.2">
      <c r="A234">
        <f>ROW(Source!A135)</f>
        <v>135</v>
      </c>
      <c r="B234">
        <v>39083528</v>
      </c>
      <c r="C234">
        <v>39084077</v>
      </c>
      <c r="D234">
        <v>36846419</v>
      </c>
      <c r="E234">
        <v>1</v>
      </c>
      <c r="F234">
        <v>1</v>
      </c>
      <c r="G234">
        <v>1</v>
      </c>
      <c r="H234">
        <v>3</v>
      </c>
      <c r="I234" t="s">
        <v>400</v>
      </c>
      <c r="J234" t="s">
        <v>402</v>
      </c>
      <c r="K234" t="s">
        <v>401</v>
      </c>
      <c r="L234">
        <v>1327</v>
      </c>
      <c r="N234">
        <v>1005</v>
      </c>
      <c r="O234" t="s">
        <v>73</v>
      </c>
      <c r="P234" t="s">
        <v>73</v>
      </c>
      <c r="Q234">
        <v>1</v>
      </c>
      <c r="W234">
        <v>0</v>
      </c>
      <c r="X234">
        <v>-95337833</v>
      </c>
      <c r="Y234">
        <v>2.3333330000000001</v>
      </c>
      <c r="AA234">
        <v>1383.12</v>
      </c>
      <c r="AB234">
        <v>0</v>
      </c>
      <c r="AC234">
        <v>0</v>
      </c>
      <c r="AD234">
        <v>0</v>
      </c>
      <c r="AE234">
        <v>211.81</v>
      </c>
      <c r="AF234">
        <v>0</v>
      </c>
      <c r="AG234">
        <v>0</v>
      </c>
      <c r="AH234">
        <v>0</v>
      </c>
      <c r="AI234">
        <v>6.53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3</v>
      </c>
      <c r="AT234">
        <v>2.3333330000000001</v>
      </c>
      <c r="AU234" t="s">
        <v>3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Y234*Source!I135</f>
        <v>1.3999998</v>
      </c>
      <c r="CY234">
        <f>AA234</f>
        <v>1383.12</v>
      </c>
      <c r="CZ234">
        <f>AE234</f>
        <v>211.81</v>
      </c>
      <c r="DA234">
        <f>AI234</f>
        <v>6.53</v>
      </c>
      <c r="DB234">
        <v>0</v>
      </c>
    </row>
    <row r="235" spans="1:106" x14ac:dyDescent="0.2">
      <c r="A235">
        <f>ROW(Source!A135)</f>
        <v>135</v>
      </c>
      <c r="B235">
        <v>39083528</v>
      </c>
      <c r="C235">
        <v>39084077</v>
      </c>
      <c r="D235">
        <v>36846434</v>
      </c>
      <c r="E235">
        <v>1</v>
      </c>
      <c r="F235">
        <v>1</v>
      </c>
      <c r="G235">
        <v>1</v>
      </c>
      <c r="H235">
        <v>3</v>
      </c>
      <c r="I235" t="s">
        <v>396</v>
      </c>
      <c r="J235" t="s">
        <v>398</v>
      </c>
      <c r="K235" t="s">
        <v>397</v>
      </c>
      <c r="L235">
        <v>1354</v>
      </c>
      <c r="N235">
        <v>1010</v>
      </c>
      <c r="O235" t="s">
        <v>109</v>
      </c>
      <c r="P235" t="s">
        <v>109</v>
      </c>
      <c r="Q235">
        <v>1</v>
      </c>
      <c r="W235">
        <v>0</v>
      </c>
      <c r="X235">
        <v>856316315</v>
      </c>
      <c r="Y235">
        <v>3.3333330000000001</v>
      </c>
      <c r="AA235">
        <v>691.53</v>
      </c>
      <c r="AB235">
        <v>0</v>
      </c>
      <c r="AC235">
        <v>0</v>
      </c>
      <c r="AD235">
        <v>0</v>
      </c>
      <c r="AE235">
        <v>105.9</v>
      </c>
      <c r="AF235">
        <v>0</v>
      </c>
      <c r="AG235">
        <v>0</v>
      </c>
      <c r="AH235">
        <v>0</v>
      </c>
      <c r="AI235">
        <v>6.53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3.3333330000000001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Y235*Source!I135</f>
        <v>1.9999997999999999</v>
      </c>
      <c r="CY235">
        <f>AA235</f>
        <v>691.53</v>
      </c>
      <c r="CZ235">
        <f>AE235</f>
        <v>105.9</v>
      </c>
      <c r="DA235">
        <f>AI235</f>
        <v>6.53</v>
      </c>
      <c r="DB235">
        <v>0</v>
      </c>
    </row>
    <row r="236" spans="1:106" x14ac:dyDescent="0.2">
      <c r="A236">
        <f>ROW(Source!A139)</f>
        <v>139</v>
      </c>
      <c r="B236">
        <v>39083528</v>
      </c>
      <c r="C236">
        <v>39084102</v>
      </c>
      <c r="D236">
        <v>37080781</v>
      </c>
      <c r="E236">
        <v>1</v>
      </c>
      <c r="F236">
        <v>1</v>
      </c>
      <c r="G236">
        <v>1</v>
      </c>
      <c r="H236">
        <v>1</v>
      </c>
      <c r="I236" t="s">
        <v>883</v>
      </c>
      <c r="J236" t="s">
        <v>3</v>
      </c>
      <c r="K236" t="s">
        <v>884</v>
      </c>
      <c r="L236">
        <v>1191</v>
      </c>
      <c r="N236">
        <v>1013</v>
      </c>
      <c r="O236" t="s">
        <v>839</v>
      </c>
      <c r="P236" t="s">
        <v>839</v>
      </c>
      <c r="Q236">
        <v>1</v>
      </c>
      <c r="W236">
        <v>0</v>
      </c>
      <c r="X236">
        <v>912892513</v>
      </c>
      <c r="Y236">
        <v>5.1289999999999996</v>
      </c>
      <c r="AA236">
        <v>0</v>
      </c>
      <c r="AB236">
        <v>0</v>
      </c>
      <c r="AC236">
        <v>0</v>
      </c>
      <c r="AD236">
        <v>64.78</v>
      </c>
      <c r="AE236">
        <v>0</v>
      </c>
      <c r="AF236">
        <v>0</v>
      </c>
      <c r="AG236">
        <v>0</v>
      </c>
      <c r="AH236">
        <v>9.92</v>
      </c>
      <c r="AI236">
        <v>1</v>
      </c>
      <c r="AJ236">
        <v>1</v>
      </c>
      <c r="AK236">
        <v>1</v>
      </c>
      <c r="AL236">
        <v>6.53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4.46</v>
      </c>
      <c r="AU236" t="s">
        <v>76</v>
      </c>
      <c r="AV236">
        <v>1</v>
      </c>
      <c r="AW236">
        <v>2</v>
      </c>
      <c r="AX236">
        <v>39084103</v>
      </c>
      <c r="AY236">
        <v>1</v>
      </c>
      <c r="AZ236">
        <v>0</v>
      </c>
      <c r="BA236">
        <v>246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Y236*Source!I139</f>
        <v>20.515999999999998</v>
      </c>
      <c r="CY236">
        <f>AD236</f>
        <v>64.78</v>
      </c>
      <c r="CZ236">
        <f>AH236</f>
        <v>9.92</v>
      </c>
      <c r="DA236">
        <f>AL236</f>
        <v>6.53</v>
      </c>
      <c r="DB236">
        <v>0</v>
      </c>
    </row>
    <row r="237" spans="1:106" x14ac:dyDescent="0.2">
      <c r="A237">
        <f>ROW(Source!A139)</f>
        <v>139</v>
      </c>
      <c r="B237">
        <v>39083528</v>
      </c>
      <c r="C237">
        <v>39084102</v>
      </c>
      <c r="D237">
        <v>37064876</v>
      </c>
      <c r="E237">
        <v>1</v>
      </c>
      <c r="F237">
        <v>1</v>
      </c>
      <c r="G237">
        <v>1</v>
      </c>
      <c r="H237">
        <v>1</v>
      </c>
      <c r="I237" t="s">
        <v>840</v>
      </c>
      <c r="J237" t="s">
        <v>3</v>
      </c>
      <c r="K237" t="s">
        <v>841</v>
      </c>
      <c r="L237">
        <v>1191</v>
      </c>
      <c r="N237">
        <v>1013</v>
      </c>
      <c r="O237" t="s">
        <v>839</v>
      </c>
      <c r="P237" t="s">
        <v>839</v>
      </c>
      <c r="Q237">
        <v>1</v>
      </c>
      <c r="W237">
        <v>0</v>
      </c>
      <c r="X237">
        <v>-1417349443</v>
      </c>
      <c r="Y237">
        <v>0.01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6.53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0.01</v>
      </c>
      <c r="AU237" t="s">
        <v>3</v>
      </c>
      <c r="AV237">
        <v>2</v>
      </c>
      <c r="AW237">
        <v>2</v>
      </c>
      <c r="AX237">
        <v>39084104</v>
      </c>
      <c r="AY237">
        <v>1</v>
      </c>
      <c r="AZ237">
        <v>2048</v>
      </c>
      <c r="BA237">
        <v>247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Y237*Source!I139</f>
        <v>0.04</v>
      </c>
      <c r="CY237">
        <f>AD237</f>
        <v>0</v>
      </c>
      <c r="CZ237">
        <f>AH237</f>
        <v>0</v>
      </c>
      <c r="DA237">
        <f>AL237</f>
        <v>1</v>
      </c>
      <c r="DB237">
        <v>0</v>
      </c>
    </row>
    <row r="238" spans="1:106" x14ac:dyDescent="0.2">
      <c r="A238">
        <f>ROW(Source!A139)</f>
        <v>139</v>
      </c>
      <c r="B238">
        <v>39083528</v>
      </c>
      <c r="C238">
        <v>39084102</v>
      </c>
      <c r="D238">
        <v>36883554</v>
      </c>
      <c r="E238">
        <v>1</v>
      </c>
      <c r="F238">
        <v>1</v>
      </c>
      <c r="G238">
        <v>1</v>
      </c>
      <c r="H238">
        <v>2</v>
      </c>
      <c r="I238" t="s">
        <v>848</v>
      </c>
      <c r="J238" t="s">
        <v>849</v>
      </c>
      <c r="K238" t="s">
        <v>850</v>
      </c>
      <c r="L238">
        <v>1368</v>
      </c>
      <c r="N238">
        <v>1011</v>
      </c>
      <c r="O238" t="s">
        <v>845</v>
      </c>
      <c r="P238" t="s">
        <v>845</v>
      </c>
      <c r="Q238">
        <v>1</v>
      </c>
      <c r="W238">
        <v>0</v>
      </c>
      <c r="X238">
        <v>1372534845</v>
      </c>
      <c r="Y238">
        <v>1.2500000000000001E-2</v>
      </c>
      <c r="AA238">
        <v>0</v>
      </c>
      <c r="AB238">
        <v>429.09</v>
      </c>
      <c r="AC238">
        <v>11.6</v>
      </c>
      <c r="AD238">
        <v>0</v>
      </c>
      <c r="AE238">
        <v>0</v>
      </c>
      <c r="AF238">
        <v>65.709999999999994</v>
      </c>
      <c r="AG238">
        <v>11.6</v>
      </c>
      <c r="AH238">
        <v>0</v>
      </c>
      <c r="AI238">
        <v>1</v>
      </c>
      <c r="AJ238">
        <v>6.53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0.01</v>
      </c>
      <c r="AU238" t="s">
        <v>75</v>
      </c>
      <c r="AV238">
        <v>0</v>
      </c>
      <c r="AW238">
        <v>2</v>
      </c>
      <c r="AX238">
        <v>39084105</v>
      </c>
      <c r="AY238">
        <v>1</v>
      </c>
      <c r="AZ238">
        <v>0</v>
      </c>
      <c r="BA238">
        <v>248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Y238*Source!I139</f>
        <v>0.05</v>
      </c>
      <c r="CY238">
        <f>AB238</f>
        <v>429.09</v>
      </c>
      <c r="CZ238">
        <f>AF238</f>
        <v>65.709999999999994</v>
      </c>
      <c r="DA238">
        <f>AJ238</f>
        <v>6.53</v>
      </c>
      <c r="DB238">
        <v>0</v>
      </c>
    </row>
    <row r="239" spans="1:106" x14ac:dyDescent="0.2">
      <c r="A239">
        <f>ROW(Source!A139)</f>
        <v>139</v>
      </c>
      <c r="B239">
        <v>39083528</v>
      </c>
      <c r="C239">
        <v>39084102</v>
      </c>
      <c r="D239">
        <v>36883789</v>
      </c>
      <c r="E239">
        <v>1</v>
      </c>
      <c r="F239">
        <v>1</v>
      </c>
      <c r="G239">
        <v>1</v>
      </c>
      <c r="H239">
        <v>2</v>
      </c>
      <c r="I239" t="s">
        <v>1016</v>
      </c>
      <c r="J239" t="s">
        <v>1017</v>
      </c>
      <c r="K239" t="s">
        <v>1018</v>
      </c>
      <c r="L239">
        <v>1368</v>
      </c>
      <c r="N239">
        <v>1011</v>
      </c>
      <c r="O239" t="s">
        <v>845</v>
      </c>
      <c r="P239" t="s">
        <v>845</v>
      </c>
      <c r="Q239">
        <v>1</v>
      </c>
      <c r="W239">
        <v>0</v>
      </c>
      <c r="X239">
        <v>792402865</v>
      </c>
      <c r="Y239">
        <v>0.61250000000000004</v>
      </c>
      <c r="AA239">
        <v>0</v>
      </c>
      <c r="AB239">
        <v>7.84</v>
      </c>
      <c r="AC239">
        <v>0</v>
      </c>
      <c r="AD239">
        <v>0</v>
      </c>
      <c r="AE239">
        <v>0</v>
      </c>
      <c r="AF239">
        <v>1.2</v>
      </c>
      <c r="AG239">
        <v>0</v>
      </c>
      <c r="AH239">
        <v>0</v>
      </c>
      <c r="AI239">
        <v>1</v>
      </c>
      <c r="AJ239">
        <v>6.53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0.49</v>
      </c>
      <c r="AU239" t="s">
        <v>75</v>
      </c>
      <c r="AV239">
        <v>0</v>
      </c>
      <c r="AW239">
        <v>2</v>
      </c>
      <c r="AX239">
        <v>39084106</v>
      </c>
      <c r="AY239">
        <v>1</v>
      </c>
      <c r="AZ239">
        <v>0</v>
      </c>
      <c r="BA239">
        <v>249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Y239*Source!I139</f>
        <v>2.4500000000000002</v>
      </c>
      <c r="CY239">
        <f>AB239</f>
        <v>7.84</v>
      </c>
      <c r="CZ239">
        <f>AF239</f>
        <v>1.2</v>
      </c>
      <c r="DA239">
        <f>AJ239</f>
        <v>6.53</v>
      </c>
      <c r="DB239">
        <v>0</v>
      </c>
    </row>
    <row r="240" spans="1:106" x14ac:dyDescent="0.2">
      <c r="A240">
        <f>ROW(Source!A139)</f>
        <v>139</v>
      </c>
      <c r="B240">
        <v>39083528</v>
      </c>
      <c r="C240">
        <v>39084102</v>
      </c>
      <c r="D240">
        <v>36883858</v>
      </c>
      <c r="E240">
        <v>1</v>
      </c>
      <c r="F240">
        <v>1</v>
      </c>
      <c r="G240">
        <v>1</v>
      </c>
      <c r="H240">
        <v>2</v>
      </c>
      <c r="I240" t="s">
        <v>885</v>
      </c>
      <c r="J240" t="s">
        <v>886</v>
      </c>
      <c r="K240" t="s">
        <v>887</v>
      </c>
      <c r="L240">
        <v>1368</v>
      </c>
      <c r="N240">
        <v>1011</v>
      </c>
      <c r="O240" t="s">
        <v>845</v>
      </c>
      <c r="P240" t="s">
        <v>845</v>
      </c>
      <c r="Q240">
        <v>1</v>
      </c>
      <c r="W240">
        <v>0</v>
      </c>
      <c r="X240">
        <v>-353815937</v>
      </c>
      <c r="Y240">
        <v>0.53749999999999998</v>
      </c>
      <c r="AA240">
        <v>0</v>
      </c>
      <c r="AB240">
        <v>52.89</v>
      </c>
      <c r="AC240">
        <v>0</v>
      </c>
      <c r="AD240">
        <v>0</v>
      </c>
      <c r="AE240">
        <v>0</v>
      </c>
      <c r="AF240">
        <v>8.1</v>
      </c>
      <c r="AG240">
        <v>0</v>
      </c>
      <c r="AH240">
        <v>0</v>
      </c>
      <c r="AI240">
        <v>1</v>
      </c>
      <c r="AJ240">
        <v>6.53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0.43</v>
      </c>
      <c r="AU240" t="s">
        <v>75</v>
      </c>
      <c r="AV240">
        <v>0</v>
      </c>
      <c r="AW240">
        <v>2</v>
      </c>
      <c r="AX240">
        <v>39084107</v>
      </c>
      <c r="AY240">
        <v>1</v>
      </c>
      <c r="AZ240">
        <v>0</v>
      </c>
      <c r="BA240">
        <v>250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Y240*Source!I139</f>
        <v>2.15</v>
      </c>
      <c r="CY240">
        <f>AB240</f>
        <v>52.89</v>
      </c>
      <c r="CZ240">
        <f>AF240</f>
        <v>8.1</v>
      </c>
      <c r="DA240">
        <f>AJ240</f>
        <v>6.53</v>
      </c>
      <c r="DB240">
        <v>0</v>
      </c>
    </row>
    <row r="241" spans="1:106" x14ac:dyDescent="0.2">
      <c r="A241">
        <f>ROW(Source!A139)</f>
        <v>139</v>
      </c>
      <c r="B241">
        <v>39083528</v>
      </c>
      <c r="C241">
        <v>39084102</v>
      </c>
      <c r="D241">
        <v>36800140</v>
      </c>
      <c r="E241">
        <v>1</v>
      </c>
      <c r="F241">
        <v>1</v>
      </c>
      <c r="G241">
        <v>1</v>
      </c>
      <c r="H241">
        <v>3</v>
      </c>
      <c r="I241" t="s">
        <v>1019</v>
      </c>
      <c r="J241" t="s">
        <v>1020</v>
      </c>
      <c r="K241" t="s">
        <v>1021</v>
      </c>
      <c r="L241">
        <v>1339</v>
      </c>
      <c r="N241">
        <v>1007</v>
      </c>
      <c r="O241" t="s">
        <v>53</v>
      </c>
      <c r="P241" t="s">
        <v>53</v>
      </c>
      <c r="Q241">
        <v>1</v>
      </c>
      <c r="W241">
        <v>0</v>
      </c>
      <c r="X241">
        <v>1706747518</v>
      </c>
      <c r="Y241">
        <v>8.3999999999999995E-3</v>
      </c>
      <c r="AA241">
        <v>251.47</v>
      </c>
      <c r="AB241">
        <v>0</v>
      </c>
      <c r="AC241">
        <v>0</v>
      </c>
      <c r="AD241">
        <v>0</v>
      </c>
      <c r="AE241">
        <v>38.51</v>
      </c>
      <c r="AF241">
        <v>0</v>
      </c>
      <c r="AG241">
        <v>0</v>
      </c>
      <c r="AH241">
        <v>0</v>
      </c>
      <c r="AI241">
        <v>6.53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8.3999999999999995E-3</v>
      </c>
      <c r="AU241" t="s">
        <v>3</v>
      </c>
      <c r="AV241">
        <v>0</v>
      </c>
      <c r="AW241">
        <v>2</v>
      </c>
      <c r="AX241">
        <v>39084108</v>
      </c>
      <c r="AY241">
        <v>1</v>
      </c>
      <c r="AZ241">
        <v>0</v>
      </c>
      <c r="BA241">
        <v>251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Y241*Source!I139</f>
        <v>3.3599999999999998E-2</v>
      </c>
      <c r="CY241">
        <f>AA241</f>
        <v>251.47</v>
      </c>
      <c r="CZ241">
        <f>AE241</f>
        <v>38.51</v>
      </c>
      <c r="DA241">
        <f>AI241</f>
        <v>6.53</v>
      </c>
      <c r="DB241">
        <v>0</v>
      </c>
    </row>
    <row r="242" spans="1:106" x14ac:dyDescent="0.2">
      <c r="A242">
        <f>ROW(Source!A139)</f>
        <v>139</v>
      </c>
      <c r="B242">
        <v>39083528</v>
      </c>
      <c r="C242">
        <v>39084102</v>
      </c>
      <c r="D242">
        <v>36800159</v>
      </c>
      <c r="E242">
        <v>1</v>
      </c>
      <c r="F242">
        <v>1</v>
      </c>
      <c r="G242">
        <v>1</v>
      </c>
      <c r="H242">
        <v>3</v>
      </c>
      <c r="I242" t="s">
        <v>1022</v>
      </c>
      <c r="J242" t="s">
        <v>1023</v>
      </c>
      <c r="K242" t="s">
        <v>1024</v>
      </c>
      <c r="L242">
        <v>1339</v>
      </c>
      <c r="N242">
        <v>1007</v>
      </c>
      <c r="O242" t="s">
        <v>53</v>
      </c>
      <c r="P242" t="s">
        <v>53</v>
      </c>
      <c r="Q242">
        <v>1</v>
      </c>
      <c r="W242">
        <v>0</v>
      </c>
      <c r="X242">
        <v>1262771840</v>
      </c>
      <c r="Y242">
        <v>3.6999999999999998E-2</v>
      </c>
      <c r="AA242">
        <v>40.619999999999997</v>
      </c>
      <c r="AB242">
        <v>0</v>
      </c>
      <c r="AC242">
        <v>0</v>
      </c>
      <c r="AD242">
        <v>0</v>
      </c>
      <c r="AE242">
        <v>6.22</v>
      </c>
      <c r="AF242">
        <v>0</v>
      </c>
      <c r="AG242">
        <v>0</v>
      </c>
      <c r="AH242">
        <v>0</v>
      </c>
      <c r="AI242">
        <v>6.53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3.6999999999999998E-2</v>
      </c>
      <c r="AU242" t="s">
        <v>3</v>
      </c>
      <c r="AV242">
        <v>0</v>
      </c>
      <c r="AW242">
        <v>2</v>
      </c>
      <c r="AX242">
        <v>39084109</v>
      </c>
      <c r="AY242">
        <v>1</v>
      </c>
      <c r="AZ242">
        <v>0</v>
      </c>
      <c r="BA242">
        <v>252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Y242*Source!I139</f>
        <v>0.14799999999999999</v>
      </c>
      <c r="CY242">
        <f>AA242</f>
        <v>40.619999999999997</v>
      </c>
      <c r="CZ242">
        <f>AE242</f>
        <v>6.22</v>
      </c>
      <c r="DA242">
        <f>AI242</f>
        <v>6.53</v>
      </c>
      <c r="DB242">
        <v>0</v>
      </c>
    </row>
    <row r="243" spans="1:106" x14ac:dyDescent="0.2">
      <c r="A243">
        <f>ROW(Source!A139)</f>
        <v>139</v>
      </c>
      <c r="B243">
        <v>39083528</v>
      </c>
      <c r="C243">
        <v>39084102</v>
      </c>
      <c r="D243">
        <v>36803269</v>
      </c>
      <c r="E243">
        <v>1</v>
      </c>
      <c r="F243">
        <v>1</v>
      </c>
      <c r="G243">
        <v>1</v>
      </c>
      <c r="H243">
        <v>3</v>
      </c>
      <c r="I243" t="s">
        <v>1031</v>
      </c>
      <c r="J243" t="s">
        <v>1032</v>
      </c>
      <c r="K243" t="s">
        <v>1033</v>
      </c>
      <c r="L243">
        <v>1348</v>
      </c>
      <c r="N243">
        <v>1009</v>
      </c>
      <c r="O243" t="s">
        <v>64</v>
      </c>
      <c r="P243" t="s">
        <v>64</v>
      </c>
      <c r="Q243">
        <v>1000</v>
      </c>
      <c r="W243">
        <v>0</v>
      </c>
      <c r="X243">
        <v>-1068056325</v>
      </c>
      <c r="Y243">
        <v>1.4999999999999999E-4</v>
      </c>
      <c r="AA243">
        <v>67663.86</v>
      </c>
      <c r="AB243">
        <v>0</v>
      </c>
      <c r="AC243">
        <v>0</v>
      </c>
      <c r="AD243">
        <v>0</v>
      </c>
      <c r="AE243">
        <v>10362</v>
      </c>
      <c r="AF243">
        <v>0</v>
      </c>
      <c r="AG243">
        <v>0</v>
      </c>
      <c r="AH243">
        <v>0</v>
      </c>
      <c r="AI243">
        <v>6.53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1.4999999999999999E-4</v>
      </c>
      <c r="AU243" t="s">
        <v>3</v>
      </c>
      <c r="AV243">
        <v>0</v>
      </c>
      <c r="AW243">
        <v>2</v>
      </c>
      <c r="AX243">
        <v>39084110</v>
      </c>
      <c r="AY243">
        <v>1</v>
      </c>
      <c r="AZ243">
        <v>0</v>
      </c>
      <c r="BA243">
        <v>253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Y243*Source!I139</f>
        <v>5.9999999999999995E-4</v>
      </c>
      <c r="CY243">
        <f>AA243</f>
        <v>67663.86</v>
      </c>
      <c r="CZ243">
        <f>AE243</f>
        <v>10362</v>
      </c>
      <c r="DA243">
        <f>AI243</f>
        <v>6.53</v>
      </c>
      <c r="DB243">
        <v>0</v>
      </c>
    </row>
    <row r="244" spans="1:106" x14ac:dyDescent="0.2">
      <c r="A244">
        <f>ROW(Source!A139)</f>
        <v>139</v>
      </c>
      <c r="B244">
        <v>39083528</v>
      </c>
      <c r="C244">
        <v>39084102</v>
      </c>
      <c r="D244">
        <v>36862085</v>
      </c>
      <c r="E244">
        <v>1</v>
      </c>
      <c r="F244">
        <v>1</v>
      </c>
      <c r="G244">
        <v>1</v>
      </c>
      <c r="H244">
        <v>3</v>
      </c>
      <c r="I244" t="s">
        <v>1067</v>
      </c>
      <c r="J244" t="s">
        <v>1068</v>
      </c>
      <c r="K244" t="s">
        <v>1069</v>
      </c>
      <c r="L244">
        <v>1301</v>
      </c>
      <c r="N244">
        <v>1003</v>
      </c>
      <c r="O244" t="s">
        <v>133</v>
      </c>
      <c r="P244" t="s">
        <v>133</v>
      </c>
      <c r="Q244">
        <v>1</v>
      </c>
      <c r="W244">
        <v>0</v>
      </c>
      <c r="X244">
        <v>1526288398</v>
      </c>
      <c r="Y244">
        <v>0.4</v>
      </c>
      <c r="AA244">
        <v>264.47000000000003</v>
      </c>
      <c r="AB244">
        <v>0</v>
      </c>
      <c r="AC244">
        <v>0</v>
      </c>
      <c r="AD244">
        <v>0</v>
      </c>
      <c r="AE244">
        <v>40.5</v>
      </c>
      <c r="AF244">
        <v>0</v>
      </c>
      <c r="AG244">
        <v>0</v>
      </c>
      <c r="AH244">
        <v>0</v>
      </c>
      <c r="AI244">
        <v>6.53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0.4</v>
      </c>
      <c r="AU244" t="s">
        <v>3</v>
      </c>
      <c r="AV244">
        <v>0</v>
      </c>
      <c r="AW244">
        <v>2</v>
      </c>
      <c r="AX244">
        <v>39084112</v>
      </c>
      <c r="AY244">
        <v>1</v>
      </c>
      <c r="AZ244">
        <v>0</v>
      </c>
      <c r="BA244">
        <v>255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Y244*Source!I139</f>
        <v>1.6</v>
      </c>
      <c r="CY244">
        <f>AA244</f>
        <v>264.47000000000003</v>
      </c>
      <c r="CZ244">
        <f>AE244</f>
        <v>40.5</v>
      </c>
      <c r="DA244">
        <f>AI244</f>
        <v>6.53</v>
      </c>
      <c r="DB244">
        <v>0</v>
      </c>
    </row>
    <row r="245" spans="1:106" x14ac:dyDescent="0.2">
      <c r="A245">
        <f>ROW(Source!A140)</f>
        <v>140</v>
      </c>
      <c r="B245">
        <v>39083528</v>
      </c>
      <c r="C245">
        <v>39084114</v>
      </c>
      <c r="D245">
        <v>37113312</v>
      </c>
      <c r="E245">
        <v>1</v>
      </c>
      <c r="F245">
        <v>1</v>
      </c>
      <c r="G245">
        <v>1</v>
      </c>
      <c r="H245">
        <v>1</v>
      </c>
      <c r="I245" t="s">
        <v>1070</v>
      </c>
      <c r="J245" t="s">
        <v>3</v>
      </c>
      <c r="K245" t="s">
        <v>1071</v>
      </c>
      <c r="L245">
        <v>1191</v>
      </c>
      <c r="N245">
        <v>1013</v>
      </c>
      <c r="O245" t="s">
        <v>839</v>
      </c>
      <c r="P245" t="s">
        <v>839</v>
      </c>
      <c r="Q245">
        <v>1</v>
      </c>
      <c r="W245">
        <v>0</v>
      </c>
      <c r="X245">
        <v>-1658069037</v>
      </c>
      <c r="Y245">
        <v>5.761499999999999</v>
      </c>
      <c r="AA245">
        <v>0</v>
      </c>
      <c r="AB245">
        <v>0</v>
      </c>
      <c r="AC245">
        <v>0</v>
      </c>
      <c r="AD245">
        <v>76.010000000000005</v>
      </c>
      <c r="AE245">
        <v>0</v>
      </c>
      <c r="AF245">
        <v>0</v>
      </c>
      <c r="AG245">
        <v>0</v>
      </c>
      <c r="AH245">
        <v>11.64</v>
      </c>
      <c r="AI245">
        <v>1</v>
      </c>
      <c r="AJ245">
        <v>1</v>
      </c>
      <c r="AK245">
        <v>1</v>
      </c>
      <c r="AL245">
        <v>6.53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5.01</v>
      </c>
      <c r="AU245" t="s">
        <v>76</v>
      </c>
      <c r="AV245">
        <v>1</v>
      </c>
      <c r="AW245">
        <v>2</v>
      </c>
      <c r="AX245">
        <v>39084115</v>
      </c>
      <c r="AY245">
        <v>1</v>
      </c>
      <c r="AZ245">
        <v>0</v>
      </c>
      <c r="BA245">
        <v>256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Y245*Source!I140</f>
        <v>2.8807499999999995</v>
      </c>
      <c r="CY245">
        <f>AD245</f>
        <v>76.010000000000005</v>
      </c>
      <c r="CZ245">
        <f>AH245</f>
        <v>11.64</v>
      </c>
      <c r="DA245">
        <f>AL245</f>
        <v>6.53</v>
      </c>
      <c r="DB245">
        <v>0</v>
      </c>
    </row>
    <row r="246" spans="1:106" x14ac:dyDescent="0.2">
      <c r="A246">
        <f>ROW(Source!A140)</f>
        <v>140</v>
      </c>
      <c r="B246">
        <v>39083528</v>
      </c>
      <c r="C246">
        <v>39084114</v>
      </c>
      <c r="D246">
        <v>36883274</v>
      </c>
      <c r="E246">
        <v>1</v>
      </c>
      <c r="F246">
        <v>1</v>
      </c>
      <c r="G246">
        <v>1</v>
      </c>
      <c r="H246">
        <v>2</v>
      </c>
      <c r="I246" t="s">
        <v>1072</v>
      </c>
      <c r="J246" t="s">
        <v>1073</v>
      </c>
      <c r="K246" t="s">
        <v>1074</v>
      </c>
      <c r="L246">
        <v>1368</v>
      </c>
      <c r="N246">
        <v>1011</v>
      </c>
      <c r="O246" t="s">
        <v>845</v>
      </c>
      <c r="P246" t="s">
        <v>845</v>
      </c>
      <c r="Q246">
        <v>1</v>
      </c>
      <c r="W246">
        <v>0</v>
      </c>
      <c r="X246">
        <v>-1347092713</v>
      </c>
      <c r="Y246">
        <v>1.875</v>
      </c>
      <c r="AA246">
        <v>0</v>
      </c>
      <c r="AB246">
        <v>193.75</v>
      </c>
      <c r="AC246">
        <v>0</v>
      </c>
      <c r="AD246">
        <v>0</v>
      </c>
      <c r="AE246">
        <v>0</v>
      </c>
      <c r="AF246">
        <v>29.67</v>
      </c>
      <c r="AG246">
        <v>0</v>
      </c>
      <c r="AH246">
        <v>0</v>
      </c>
      <c r="AI246">
        <v>1</v>
      </c>
      <c r="AJ246">
        <v>6.53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1.5</v>
      </c>
      <c r="AU246" t="s">
        <v>75</v>
      </c>
      <c r="AV246">
        <v>0</v>
      </c>
      <c r="AW246">
        <v>2</v>
      </c>
      <c r="AX246">
        <v>39084116</v>
      </c>
      <c r="AY246">
        <v>1</v>
      </c>
      <c r="AZ246">
        <v>0</v>
      </c>
      <c r="BA246">
        <v>257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Y246*Source!I140</f>
        <v>0.9375</v>
      </c>
      <c r="CY246">
        <f>AB246</f>
        <v>193.75</v>
      </c>
      <c r="CZ246">
        <f>AF246</f>
        <v>29.67</v>
      </c>
      <c r="DA246">
        <f>AJ246</f>
        <v>6.53</v>
      </c>
      <c r="DB246">
        <v>0</v>
      </c>
    </row>
    <row r="247" spans="1:106" x14ac:dyDescent="0.2">
      <c r="A247">
        <f>ROW(Source!A140)</f>
        <v>140</v>
      </c>
      <c r="B247">
        <v>39083528</v>
      </c>
      <c r="C247">
        <v>39084114</v>
      </c>
      <c r="D247">
        <v>36801792</v>
      </c>
      <c r="E247">
        <v>1</v>
      </c>
      <c r="F247">
        <v>1</v>
      </c>
      <c r="G247">
        <v>1</v>
      </c>
      <c r="H247">
        <v>3</v>
      </c>
      <c r="I247" t="s">
        <v>921</v>
      </c>
      <c r="J247" t="s">
        <v>922</v>
      </c>
      <c r="K247" t="s">
        <v>923</v>
      </c>
      <c r="L247">
        <v>1339</v>
      </c>
      <c r="N247">
        <v>1007</v>
      </c>
      <c r="O247" t="s">
        <v>53</v>
      </c>
      <c r="P247" t="s">
        <v>53</v>
      </c>
      <c r="Q247">
        <v>1</v>
      </c>
      <c r="W247">
        <v>0</v>
      </c>
      <c r="X247">
        <v>-1660354250</v>
      </c>
      <c r="Y247">
        <v>1</v>
      </c>
      <c r="AA247">
        <v>15.93</v>
      </c>
      <c r="AB247">
        <v>0</v>
      </c>
      <c r="AC247">
        <v>0</v>
      </c>
      <c r="AD247">
        <v>0</v>
      </c>
      <c r="AE247">
        <v>2.44</v>
      </c>
      <c r="AF247">
        <v>0</v>
      </c>
      <c r="AG247">
        <v>0</v>
      </c>
      <c r="AH247">
        <v>0</v>
      </c>
      <c r="AI247">
        <v>6.53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1</v>
      </c>
      <c r="AU247" t="s">
        <v>3</v>
      </c>
      <c r="AV247">
        <v>0</v>
      </c>
      <c r="AW247">
        <v>2</v>
      </c>
      <c r="AX247">
        <v>39084117</v>
      </c>
      <c r="AY247">
        <v>1</v>
      </c>
      <c r="AZ247">
        <v>0</v>
      </c>
      <c r="BA247">
        <v>258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Y247*Source!I140</f>
        <v>0.5</v>
      </c>
      <c r="CY247">
        <f>AA247</f>
        <v>15.93</v>
      </c>
      <c r="CZ247">
        <f>AE247</f>
        <v>2.44</v>
      </c>
      <c r="DA247">
        <f>AI247</f>
        <v>6.53</v>
      </c>
      <c r="DB247">
        <v>0</v>
      </c>
    </row>
    <row r="248" spans="1:106" x14ac:dyDescent="0.2">
      <c r="A248">
        <f>ROW(Source!A140)</f>
        <v>140</v>
      </c>
      <c r="B248">
        <v>39083528</v>
      </c>
      <c r="C248">
        <v>39084114</v>
      </c>
      <c r="D248">
        <v>36802469</v>
      </c>
      <c r="E248">
        <v>1</v>
      </c>
      <c r="F248">
        <v>1</v>
      </c>
      <c r="G248">
        <v>1</v>
      </c>
      <c r="H248">
        <v>3</v>
      </c>
      <c r="I248" t="s">
        <v>1058</v>
      </c>
      <c r="J248" t="s">
        <v>1059</v>
      </c>
      <c r="K248" t="s">
        <v>1060</v>
      </c>
      <c r="L248">
        <v>1346</v>
      </c>
      <c r="N248">
        <v>1009</v>
      </c>
      <c r="O248" t="s">
        <v>173</v>
      </c>
      <c r="P248" t="s">
        <v>173</v>
      </c>
      <c r="Q248">
        <v>1</v>
      </c>
      <c r="W248">
        <v>0</v>
      </c>
      <c r="X248">
        <v>-490687590</v>
      </c>
      <c r="Y248">
        <v>0.02</v>
      </c>
      <c r="AA248">
        <v>243.5</v>
      </c>
      <c r="AB248">
        <v>0</v>
      </c>
      <c r="AC248">
        <v>0</v>
      </c>
      <c r="AD248">
        <v>0</v>
      </c>
      <c r="AE248">
        <v>37.29</v>
      </c>
      <c r="AF248">
        <v>0</v>
      </c>
      <c r="AG248">
        <v>0</v>
      </c>
      <c r="AH248">
        <v>0</v>
      </c>
      <c r="AI248">
        <v>6.53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0.02</v>
      </c>
      <c r="AU248" t="s">
        <v>3</v>
      </c>
      <c r="AV248">
        <v>0</v>
      </c>
      <c r="AW248">
        <v>2</v>
      </c>
      <c r="AX248">
        <v>39084118</v>
      </c>
      <c r="AY248">
        <v>1</v>
      </c>
      <c r="AZ248">
        <v>0</v>
      </c>
      <c r="BA248">
        <v>259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Y248*Source!I140</f>
        <v>0.01</v>
      </c>
      <c r="CY248">
        <f>AA248</f>
        <v>243.5</v>
      </c>
      <c r="CZ248">
        <f>AE248</f>
        <v>37.29</v>
      </c>
      <c r="DA248">
        <f>AI248</f>
        <v>6.53</v>
      </c>
      <c r="DB248">
        <v>0</v>
      </c>
    </row>
    <row r="249" spans="1:106" x14ac:dyDescent="0.2">
      <c r="A249">
        <f>ROW(Source!A140)</f>
        <v>140</v>
      </c>
      <c r="B249">
        <v>39083528</v>
      </c>
      <c r="C249">
        <v>39084114</v>
      </c>
      <c r="D249">
        <v>36838223</v>
      </c>
      <c r="E249">
        <v>1</v>
      </c>
      <c r="F249">
        <v>1</v>
      </c>
      <c r="G249">
        <v>1</v>
      </c>
      <c r="H249">
        <v>3</v>
      </c>
      <c r="I249" t="s">
        <v>1061</v>
      </c>
      <c r="J249" t="s">
        <v>1062</v>
      </c>
      <c r="K249" t="s">
        <v>1063</v>
      </c>
      <c r="L249">
        <v>1348</v>
      </c>
      <c r="N249">
        <v>1009</v>
      </c>
      <c r="O249" t="s">
        <v>64</v>
      </c>
      <c r="P249" t="s">
        <v>64</v>
      </c>
      <c r="Q249">
        <v>1000</v>
      </c>
      <c r="W249">
        <v>0</v>
      </c>
      <c r="X249">
        <v>570223526</v>
      </c>
      <c r="Y249">
        <v>5.0000000000000002E-5</v>
      </c>
      <c r="AA249">
        <v>98727.07</v>
      </c>
      <c r="AB249">
        <v>0</v>
      </c>
      <c r="AC249">
        <v>0</v>
      </c>
      <c r="AD249">
        <v>0</v>
      </c>
      <c r="AE249">
        <v>15119</v>
      </c>
      <c r="AF249">
        <v>0</v>
      </c>
      <c r="AG249">
        <v>0</v>
      </c>
      <c r="AH249">
        <v>0</v>
      </c>
      <c r="AI249">
        <v>6.53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5.0000000000000002E-5</v>
      </c>
      <c r="AU249" t="s">
        <v>3</v>
      </c>
      <c r="AV249">
        <v>0</v>
      </c>
      <c r="AW249">
        <v>2</v>
      </c>
      <c r="AX249">
        <v>39084119</v>
      </c>
      <c r="AY249">
        <v>1</v>
      </c>
      <c r="AZ249">
        <v>0</v>
      </c>
      <c r="BA249">
        <v>260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Y249*Source!I140</f>
        <v>2.5000000000000001E-5</v>
      </c>
      <c r="CY249">
        <f>AA249</f>
        <v>98727.07</v>
      </c>
      <c r="CZ249">
        <f>AE249</f>
        <v>15119</v>
      </c>
      <c r="DA249">
        <f>AI249</f>
        <v>6.53</v>
      </c>
      <c r="DB249">
        <v>0</v>
      </c>
    </row>
    <row r="250" spans="1:106" x14ac:dyDescent="0.2">
      <c r="A250">
        <f>ROW(Source!A140)</f>
        <v>140</v>
      </c>
      <c r="B250">
        <v>39083528</v>
      </c>
      <c r="C250">
        <v>39084114</v>
      </c>
      <c r="D250">
        <v>36838951</v>
      </c>
      <c r="E250">
        <v>1</v>
      </c>
      <c r="F250">
        <v>1</v>
      </c>
      <c r="G250">
        <v>1</v>
      </c>
      <c r="H250">
        <v>3</v>
      </c>
      <c r="I250" t="s">
        <v>1064</v>
      </c>
      <c r="J250" t="s">
        <v>1065</v>
      </c>
      <c r="K250" t="s">
        <v>1066</v>
      </c>
      <c r="L250">
        <v>1348</v>
      </c>
      <c r="N250">
        <v>1009</v>
      </c>
      <c r="O250" t="s">
        <v>64</v>
      </c>
      <c r="P250" t="s">
        <v>64</v>
      </c>
      <c r="Q250">
        <v>1000</v>
      </c>
      <c r="W250">
        <v>0</v>
      </c>
      <c r="X250">
        <v>-909021926</v>
      </c>
      <c r="Y250">
        <v>2.0000000000000002E-5</v>
      </c>
      <c r="AA250">
        <v>110683.5</v>
      </c>
      <c r="AB250">
        <v>0</v>
      </c>
      <c r="AC250">
        <v>0</v>
      </c>
      <c r="AD250">
        <v>0</v>
      </c>
      <c r="AE250">
        <v>16950</v>
      </c>
      <c r="AF250">
        <v>0</v>
      </c>
      <c r="AG250">
        <v>0</v>
      </c>
      <c r="AH250">
        <v>0</v>
      </c>
      <c r="AI250">
        <v>6.53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2.0000000000000002E-5</v>
      </c>
      <c r="AU250" t="s">
        <v>3</v>
      </c>
      <c r="AV250">
        <v>0</v>
      </c>
      <c r="AW250">
        <v>2</v>
      </c>
      <c r="AX250">
        <v>39084120</v>
      </c>
      <c r="AY250">
        <v>1</v>
      </c>
      <c r="AZ250">
        <v>0</v>
      </c>
      <c r="BA250">
        <v>261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Y250*Source!I140</f>
        <v>1.0000000000000001E-5</v>
      </c>
      <c r="CY250">
        <f>AA250</f>
        <v>110683.5</v>
      </c>
      <c r="CZ250">
        <f>AE250</f>
        <v>16950</v>
      </c>
      <c r="DA250">
        <f>AI250</f>
        <v>6.53</v>
      </c>
      <c r="DB250">
        <v>0</v>
      </c>
    </row>
    <row r="251" spans="1:106" x14ac:dyDescent="0.2">
      <c r="A251">
        <f>ROW(Source!A178)</f>
        <v>178</v>
      </c>
      <c r="B251">
        <v>39083528</v>
      </c>
      <c r="C251">
        <v>39084123</v>
      </c>
      <c r="D251">
        <v>37066739</v>
      </c>
      <c r="E251">
        <v>1</v>
      </c>
      <c r="F251">
        <v>1</v>
      </c>
      <c r="G251">
        <v>1</v>
      </c>
      <c r="H251">
        <v>1</v>
      </c>
      <c r="I251" t="s">
        <v>1075</v>
      </c>
      <c r="J251" t="s">
        <v>3</v>
      </c>
      <c r="K251" t="s">
        <v>1076</v>
      </c>
      <c r="L251">
        <v>1191</v>
      </c>
      <c r="N251">
        <v>1013</v>
      </c>
      <c r="O251" t="s">
        <v>839</v>
      </c>
      <c r="P251" t="s">
        <v>839</v>
      </c>
      <c r="Q251">
        <v>1</v>
      </c>
      <c r="W251">
        <v>0</v>
      </c>
      <c r="X251">
        <v>-608433632</v>
      </c>
      <c r="Y251">
        <v>68.8</v>
      </c>
      <c r="AA251">
        <v>0</v>
      </c>
      <c r="AB251">
        <v>0</v>
      </c>
      <c r="AC251">
        <v>0</v>
      </c>
      <c r="AD251">
        <v>55.24</v>
      </c>
      <c r="AE251">
        <v>0</v>
      </c>
      <c r="AF251">
        <v>0</v>
      </c>
      <c r="AG251">
        <v>0</v>
      </c>
      <c r="AH251">
        <v>8.4600000000000009</v>
      </c>
      <c r="AI251">
        <v>1</v>
      </c>
      <c r="AJ251">
        <v>1</v>
      </c>
      <c r="AK251">
        <v>1</v>
      </c>
      <c r="AL251">
        <v>6.53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68.8</v>
      </c>
      <c r="AU251" t="s">
        <v>3</v>
      </c>
      <c r="AV251">
        <v>1</v>
      </c>
      <c r="AW251">
        <v>2</v>
      </c>
      <c r="AX251">
        <v>39084124</v>
      </c>
      <c r="AY251">
        <v>1</v>
      </c>
      <c r="AZ251">
        <v>0</v>
      </c>
      <c r="BA251">
        <v>262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Y251*Source!I178</f>
        <v>5.5039999999999996</v>
      </c>
      <c r="CY251">
        <f>AD251</f>
        <v>55.24</v>
      </c>
      <c r="CZ251">
        <f>AH251</f>
        <v>8.4600000000000009</v>
      </c>
      <c r="DA251">
        <f>AL251</f>
        <v>6.53</v>
      </c>
      <c r="DB251">
        <v>0</v>
      </c>
    </row>
    <row r="252" spans="1:106" x14ac:dyDescent="0.2">
      <c r="A252">
        <f>ROW(Source!A178)</f>
        <v>178</v>
      </c>
      <c r="B252">
        <v>39083528</v>
      </c>
      <c r="C252">
        <v>39084123</v>
      </c>
      <c r="D252">
        <v>37064876</v>
      </c>
      <c r="E252">
        <v>1</v>
      </c>
      <c r="F252">
        <v>1</v>
      </c>
      <c r="G252">
        <v>1</v>
      </c>
      <c r="H252">
        <v>1</v>
      </c>
      <c r="I252" t="s">
        <v>840</v>
      </c>
      <c r="J252" t="s">
        <v>3</v>
      </c>
      <c r="K252" t="s">
        <v>841</v>
      </c>
      <c r="L252">
        <v>1191</v>
      </c>
      <c r="N252">
        <v>1013</v>
      </c>
      <c r="O252" t="s">
        <v>839</v>
      </c>
      <c r="P252" t="s">
        <v>839</v>
      </c>
      <c r="Q252">
        <v>1</v>
      </c>
      <c r="W252">
        <v>0</v>
      </c>
      <c r="X252">
        <v>-1417349443</v>
      </c>
      <c r="Y252">
        <v>0.16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6.53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0.16</v>
      </c>
      <c r="AU252" t="s">
        <v>3</v>
      </c>
      <c r="AV252">
        <v>2</v>
      </c>
      <c r="AW252">
        <v>2</v>
      </c>
      <c r="AX252">
        <v>39084125</v>
      </c>
      <c r="AY252">
        <v>1</v>
      </c>
      <c r="AZ252">
        <v>0</v>
      </c>
      <c r="BA252">
        <v>263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Y252*Source!I178</f>
        <v>1.2800000000000001E-2</v>
      </c>
      <c r="CY252">
        <f>AD252</f>
        <v>0</v>
      </c>
      <c r="CZ252">
        <f>AH252</f>
        <v>0</v>
      </c>
      <c r="DA252">
        <f>AL252</f>
        <v>1</v>
      </c>
      <c r="DB252">
        <v>0</v>
      </c>
    </row>
    <row r="253" spans="1:106" x14ac:dyDescent="0.2">
      <c r="A253">
        <f>ROW(Source!A178)</f>
        <v>178</v>
      </c>
      <c r="B253">
        <v>39083528</v>
      </c>
      <c r="C253">
        <v>39084123</v>
      </c>
      <c r="D253">
        <v>36882452</v>
      </c>
      <c r="E253">
        <v>1</v>
      </c>
      <c r="F253">
        <v>1</v>
      </c>
      <c r="G253">
        <v>1</v>
      </c>
      <c r="H253">
        <v>2</v>
      </c>
      <c r="I253" t="s">
        <v>842</v>
      </c>
      <c r="J253" t="s">
        <v>843</v>
      </c>
      <c r="K253" t="s">
        <v>844</v>
      </c>
      <c r="L253">
        <v>1368</v>
      </c>
      <c r="N253">
        <v>1011</v>
      </c>
      <c r="O253" t="s">
        <v>845</v>
      </c>
      <c r="P253" t="s">
        <v>845</v>
      </c>
      <c r="Q253">
        <v>1</v>
      </c>
      <c r="W253">
        <v>0</v>
      </c>
      <c r="X253">
        <v>1188625873</v>
      </c>
      <c r="Y253">
        <v>0.16</v>
      </c>
      <c r="AA253">
        <v>0</v>
      </c>
      <c r="AB253">
        <v>204.13</v>
      </c>
      <c r="AC253">
        <v>13.5</v>
      </c>
      <c r="AD253">
        <v>0</v>
      </c>
      <c r="AE253">
        <v>0</v>
      </c>
      <c r="AF253">
        <v>31.26</v>
      </c>
      <c r="AG253">
        <v>13.5</v>
      </c>
      <c r="AH253">
        <v>0</v>
      </c>
      <c r="AI253">
        <v>1</v>
      </c>
      <c r="AJ253">
        <v>6.53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0.16</v>
      </c>
      <c r="AU253" t="s">
        <v>3</v>
      </c>
      <c r="AV253">
        <v>0</v>
      </c>
      <c r="AW253">
        <v>2</v>
      </c>
      <c r="AX253">
        <v>39084126</v>
      </c>
      <c r="AY253">
        <v>1</v>
      </c>
      <c r="AZ253">
        <v>0</v>
      </c>
      <c r="BA253">
        <v>264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Y253*Source!I178</f>
        <v>1.2800000000000001E-2</v>
      </c>
      <c r="CY253">
        <f>AB253</f>
        <v>204.13</v>
      </c>
      <c r="CZ253">
        <f>AF253</f>
        <v>31.26</v>
      </c>
      <c r="DA253">
        <f>AJ253</f>
        <v>6.53</v>
      </c>
      <c r="DB253">
        <v>0</v>
      </c>
    </row>
    <row r="254" spans="1:106" x14ac:dyDescent="0.2">
      <c r="A254">
        <f>ROW(Source!A179)</f>
        <v>179</v>
      </c>
      <c r="B254">
        <v>39083528</v>
      </c>
      <c r="C254">
        <v>39084129</v>
      </c>
      <c r="D254">
        <v>37066739</v>
      </c>
      <c r="E254">
        <v>1</v>
      </c>
      <c r="F254">
        <v>1</v>
      </c>
      <c r="G254">
        <v>1</v>
      </c>
      <c r="H254">
        <v>1</v>
      </c>
      <c r="I254" t="s">
        <v>1075</v>
      </c>
      <c r="J254" t="s">
        <v>3</v>
      </c>
      <c r="K254" t="s">
        <v>1076</v>
      </c>
      <c r="L254">
        <v>1191</v>
      </c>
      <c r="N254">
        <v>1013</v>
      </c>
      <c r="O254" t="s">
        <v>839</v>
      </c>
      <c r="P254" t="s">
        <v>839</v>
      </c>
      <c r="Q254">
        <v>1</v>
      </c>
      <c r="W254">
        <v>0</v>
      </c>
      <c r="X254">
        <v>-608433632</v>
      </c>
      <c r="Y254">
        <v>85.3</v>
      </c>
      <c r="AA254">
        <v>0</v>
      </c>
      <c r="AB254">
        <v>0</v>
      </c>
      <c r="AC254">
        <v>0</v>
      </c>
      <c r="AD254">
        <v>55.24</v>
      </c>
      <c r="AE254">
        <v>0</v>
      </c>
      <c r="AF254">
        <v>0</v>
      </c>
      <c r="AG254">
        <v>0</v>
      </c>
      <c r="AH254">
        <v>8.4600000000000009</v>
      </c>
      <c r="AI254">
        <v>1</v>
      </c>
      <c r="AJ254">
        <v>1</v>
      </c>
      <c r="AK254">
        <v>1</v>
      </c>
      <c r="AL254">
        <v>6.53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85.3</v>
      </c>
      <c r="AU254" t="s">
        <v>3</v>
      </c>
      <c r="AV254">
        <v>1</v>
      </c>
      <c r="AW254">
        <v>2</v>
      </c>
      <c r="AX254">
        <v>39084130</v>
      </c>
      <c r="AY254">
        <v>1</v>
      </c>
      <c r="AZ254">
        <v>0</v>
      </c>
      <c r="BA254">
        <v>266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Y254*Source!I179</f>
        <v>29.002000000000002</v>
      </c>
      <c r="CY254">
        <f>AD254</f>
        <v>55.24</v>
      </c>
      <c r="CZ254">
        <f>AH254</f>
        <v>8.4600000000000009</v>
      </c>
      <c r="DA254">
        <f>AL254</f>
        <v>6.53</v>
      </c>
      <c r="DB254">
        <v>0</v>
      </c>
    </row>
    <row r="255" spans="1:106" x14ac:dyDescent="0.2">
      <c r="A255">
        <f>ROW(Source!A179)</f>
        <v>179</v>
      </c>
      <c r="B255">
        <v>39083528</v>
      </c>
      <c r="C255">
        <v>39084129</v>
      </c>
      <c r="D255">
        <v>37064876</v>
      </c>
      <c r="E255">
        <v>1</v>
      </c>
      <c r="F255">
        <v>1</v>
      </c>
      <c r="G255">
        <v>1</v>
      </c>
      <c r="H255">
        <v>1</v>
      </c>
      <c r="I255" t="s">
        <v>840</v>
      </c>
      <c r="J255" t="s">
        <v>3</v>
      </c>
      <c r="K255" t="s">
        <v>841</v>
      </c>
      <c r="L255">
        <v>1191</v>
      </c>
      <c r="N255">
        <v>1013</v>
      </c>
      <c r="O255" t="s">
        <v>839</v>
      </c>
      <c r="P255" t="s">
        <v>839</v>
      </c>
      <c r="Q255">
        <v>1</v>
      </c>
      <c r="W255">
        <v>0</v>
      </c>
      <c r="X255">
        <v>-1417349443</v>
      </c>
      <c r="Y255">
        <v>0.32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6.53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0.32</v>
      </c>
      <c r="AU255" t="s">
        <v>3</v>
      </c>
      <c r="AV255">
        <v>2</v>
      </c>
      <c r="AW255">
        <v>2</v>
      </c>
      <c r="AX255">
        <v>39084131</v>
      </c>
      <c r="AY255">
        <v>1</v>
      </c>
      <c r="AZ255">
        <v>0</v>
      </c>
      <c r="BA255">
        <v>267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Y255*Source!I179</f>
        <v>0.10880000000000001</v>
      </c>
      <c r="CY255">
        <f>AD255</f>
        <v>0</v>
      </c>
      <c r="CZ255">
        <f>AH255</f>
        <v>0</v>
      </c>
      <c r="DA255">
        <f>AL255</f>
        <v>1</v>
      </c>
      <c r="DB255">
        <v>0</v>
      </c>
    </row>
    <row r="256" spans="1:106" x14ac:dyDescent="0.2">
      <c r="A256">
        <f>ROW(Source!A179)</f>
        <v>179</v>
      </c>
      <c r="B256">
        <v>39083528</v>
      </c>
      <c r="C256">
        <v>39084129</v>
      </c>
      <c r="D256">
        <v>36882452</v>
      </c>
      <c r="E256">
        <v>1</v>
      </c>
      <c r="F256">
        <v>1</v>
      </c>
      <c r="G256">
        <v>1</v>
      </c>
      <c r="H256">
        <v>2</v>
      </c>
      <c r="I256" t="s">
        <v>842</v>
      </c>
      <c r="J256" t="s">
        <v>843</v>
      </c>
      <c r="K256" t="s">
        <v>844</v>
      </c>
      <c r="L256">
        <v>1368</v>
      </c>
      <c r="N256">
        <v>1011</v>
      </c>
      <c r="O256" t="s">
        <v>845</v>
      </c>
      <c r="P256" t="s">
        <v>845</v>
      </c>
      <c r="Q256">
        <v>1</v>
      </c>
      <c r="W256">
        <v>0</v>
      </c>
      <c r="X256">
        <v>1188625873</v>
      </c>
      <c r="Y256">
        <v>0.32</v>
      </c>
      <c r="AA256">
        <v>0</v>
      </c>
      <c r="AB256">
        <v>204.13</v>
      </c>
      <c r="AC256">
        <v>13.5</v>
      </c>
      <c r="AD256">
        <v>0</v>
      </c>
      <c r="AE256">
        <v>0</v>
      </c>
      <c r="AF256">
        <v>31.26</v>
      </c>
      <c r="AG256">
        <v>13.5</v>
      </c>
      <c r="AH256">
        <v>0</v>
      </c>
      <c r="AI256">
        <v>1</v>
      </c>
      <c r="AJ256">
        <v>6.53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0.32</v>
      </c>
      <c r="AU256" t="s">
        <v>3</v>
      </c>
      <c r="AV256">
        <v>0</v>
      </c>
      <c r="AW256">
        <v>2</v>
      </c>
      <c r="AX256">
        <v>39084132</v>
      </c>
      <c r="AY256">
        <v>1</v>
      </c>
      <c r="AZ256">
        <v>0</v>
      </c>
      <c r="BA256">
        <v>268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Y256*Source!I179</f>
        <v>0.10880000000000001</v>
      </c>
      <c r="CY256">
        <f>AB256</f>
        <v>204.13</v>
      </c>
      <c r="CZ256">
        <f>AF256</f>
        <v>31.26</v>
      </c>
      <c r="DA256">
        <f>AJ256</f>
        <v>6.53</v>
      </c>
      <c r="DB256">
        <v>0</v>
      </c>
    </row>
    <row r="257" spans="1:106" x14ac:dyDescent="0.2">
      <c r="A257">
        <f>ROW(Source!A180)</f>
        <v>180</v>
      </c>
      <c r="B257">
        <v>39083528</v>
      </c>
      <c r="C257">
        <v>39084135</v>
      </c>
      <c r="D257">
        <v>37065248</v>
      </c>
      <c r="E257">
        <v>1</v>
      </c>
      <c r="F257">
        <v>1</v>
      </c>
      <c r="G257">
        <v>1</v>
      </c>
      <c r="H257">
        <v>1</v>
      </c>
      <c r="I257" t="s">
        <v>846</v>
      </c>
      <c r="J257" t="s">
        <v>3</v>
      </c>
      <c r="K257" t="s">
        <v>847</v>
      </c>
      <c r="L257">
        <v>1191</v>
      </c>
      <c r="N257">
        <v>1013</v>
      </c>
      <c r="O257" t="s">
        <v>839</v>
      </c>
      <c r="P257" t="s">
        <v>839</v>
      </c>
      <c r="Q257">
        <v>1</v>
      </c>
      <c r="W257">
        <v>0</v>
      </c>
      <c r="X257">
        <v>-400197608</v>
      </c>
      <c r="Y257">
        <v>63.84</v>
      </c>
      <c r="AA257">
        <v>0</v>
      </c>
      <c r="AB257">
        <v>0</v>
      </c>
      <c r="AC257">
        <v>0</v>
      </c>
      <c r="AD257">
        <v>55.7</v>
      </c>
      <c r="AE257">
        <v>0</v>
      </c>
      <c r="AF257">
        <v>0</v>
      </c>
      <c r="AG257">
        <v>0</v>
      </c>
      <c r="AH257">
        <v>8.5299999999999994</v>
      </c>
      <c r="AI257">
        <v>1</v>
      </c>
      <c r="AJ257">
        <v>1</v>
      </c>
      <c r="AK257">
        <v>1</v>
      </c>
      <c r="AL257">
        <v>6.53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63.84</v>
      </c>
      <c r="AU257" t="s">
        <v>3</v>
      </c>
      <c r="AV257">
        <v>1</v>
      </c>
      <c r="AW257">
        <v>2</v>
      </c>
      <c r="AX257">
        <v>39084136</v>
      </c>
      <c r="AY257">
        <v>1</v>
      </c>
      <c r="AZ257">
        <v>0</v>
      </c>
      <c r="BA257">
        <v>270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Y257*Source!I180</f>
        <v>5.1072000000000006</v>
      </c>
      <c r="CY257">
        <f>AD257</f>
        <v>55.7</v>
      </c>
      <c r="CZ257">
        <f>AH257</f>
        <v>8.5299999999999994</v>
      </c>
      <c r="DA257">
        <f>AL257</f>
        <v>6.53</v>
      </c>
      <c r="DB257">
        <v>0</v>
      </c>
    </row>
    <row r="258" spans="1:106" x14ac:dyDescent="0.2">
      <c r="A258">
        <f>ROW(Source!A180)</f>
        <v>180</v>
      </c>
      <c r="B258">
        <v>39083528</v>
      </c>
      <c r="C258">
        <v>39084135</v>
      </c>
      <c r="D258">
        <v>37064876</v>
      </c>
      <c r="E258">
        <v>1</v>
      </c>
      <c r="F258">
        <v>1</v>
      </c>
      <c r="G258">
        <v>1</v>
      </c>
      <c r="H258">
        <v>1</v>
      </c>
      <c r="I258" t="s">
        <v>840</v>
      </c>
      <c r="J258" t="s">
        <v>3</v>
      </c>
      <c r="K258" t="s">
        <v>841</v>
      </c>
      <c r="L258">
        <v>1191</v>
      </c>
      <c r="N258">
        <v>1013</v>
      </c>
      <c r="O258" t="s">
        <v>839</v>
      </c>
      <c r="P258" t="s">
        <v>839</v>
      </c>
      <c r="Q258">
        <v>1</v>
      </c>
      <c r="W258">
        <v>0</v>
      </c>
      <c r="X258">
        <v>-1417349443</v>
      </c>
      <c r="Y258">
        <v>0.28999999999999998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6.53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0.28999999999999998</v>
      </c>
      <c r="AU258" t="s">
        <v>3</v>
      </c>
      <c r="AV258">
        <v>2</v>
      </c>
      <c r="AW258">
        <v>2</v>
      </c>
      <c r="AX258">
        <v>39084137</v>
      </c>
      <c r="AY258">
        <v>1</v>
      </c>
      <c r="AZ258">
        <v>0</v>
      </c>
      <c r="BA258">
        <v>271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Y258*Source!I180</f>
        <v>2.3199999999999998E-2</v>
      </c>
      <c r="CY258">
        <f>AD258</f>
        <v>0</v>
      </c>
      <c r="CZ258">
        <f>AH258</f>
        <v>0</v>
      </c>
      <c r="DA258">
        <f>AL258</f>
        <v>1</v>
      </c>
      <c r="DB258">
        <v>0</v>
      </c>
    </row>
    <row r="259" spans="1:106" x14ac:dyDescent="0.2">
      <c r="A259">
        <f>ROW(Source!A180)</f>
        <v>180</v>
      </c>
      <c r="B259">
        <v>39083528</v>
      </c>
      <c r="C259">
        <v>39084135</v>
      </c>
      <c r="D259">
        <v>36882452</v>
      </c>
      <c r="E259">
        <v>1</v>
      </c>
      <c r="F259">
        <v>1</v>
      </c>
      <c r="G259">
        <v>1</v>
      </c>
      <c r="H259">
        <v>2</v>
      </c>
      <c r="I259" t="s">
        <v>842</v>
      </c>
      <c r="J259" t="s">
        <v>843</v>
      </c>
      <c r="K259" t="s">
        <v>844</v>
      </c>
      <c r="L259">
        <v>1368</v>
      </c>
      <c r="N259">
        <v>1011</v>
      </c>
      <c r="O259" t="s">
        <v>845</v>
      </c>
      <c r="P259" t="s">
        <v>845</v>
      </c>
      <c r="Q259">
        <v>1</v>
      </c>
      <c r="W259">
        <v>0</v>
      </c>
      <c r="X259">
        <v>1188625873</v>
      </c>
      <c r="Y259">
        <v>0.28999999999999998</v>
      </c>
      <c r="AA259">
        <v>0</v>
      </c>
      <c r="AB259">
        <v>204.13</v>
      </c>
      <c r="AC259">
        <v>13.5</v>
      </c>
      <c r="AD259">
        <v>0</v>
      </c>
      <c r="AE259">
        <v>0</v>
      </c>
      <c r="AF259">
        <v>31.26</v>
      </c>
      <c r="AG259">
        <v>13.5</v>
      </c>
      <c r="AH259">
        <v>0</v>
      </c>
      <c r="AI259">
        <v>1</v>
      </c>
      <c r="AJ259">
        <v>6.53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0.28999999999999998</v>
      </c>
      <c r="AU259" t="s">
        <v>3</v>
      </c>
      <c r="AV259">
        <v>0</v>
      </c>
      <c r="AW259">
        <v>2</v>
      </c>
      <c r="AX259">
        <v>39084138</v>
      </c>
      <c r="AY259">
        <v>1</v>
      </c>
      <c r="AZ259">
        <v>0</v>
      </c>
      <c r="BA259">
        <v>272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Y259*Source!I180</f>
        <v>2.3199999999999998E-2</v>
      </c>
      <c r="CY259">
        <f>AB259</f>
        <v>204.13</v>
      </c>
      <c r="CZ259">
        <f>AF259</f>
        <v>31.26</v>
      </c>
      <c r="DA259">
        <f>AJ259</f>
        <v>6.53</v>
      </c>
      <c r="DB259">
        <v>0</v>
      </c>
    </row>
    <row r="260" spans="1:106" x14ac:dyDescent="0.2">
      <c r="A260">
        <f>ROW(Source!A181)</f>
        <v>181</v>
      </c>
      <c r="B260">
        <v>39083528</v>
      </c>
      <c r="C260">
        <v>39084141</v>
      </c>
      <c r="D260">
        <v>37071037</v>
      </c>
      <c r="E260">
        <v>1</v>
      </c>
      <c r="F260">
        <v>1</v>
      </c>
      <c r="G260">
        <v>1</v>
      </c>
      <c r="H260">
        <v>1</v>
      </c>
      <c r="I260" t="s">
        <v>914</v>
      </c>
      <c r="J260" t="s">
        <v>3</v>
      </c>
      <c r="K260" t="s">
        <v>915</v>
      </c>
      <c r="L260">
        <v>1191</v>
      </c>
      <c r="N260">
        <v>1013</v>
      </c>
      <c r="O260" t="s">
        <v>839</v>
      </c>
      <c r="P260" t="s">
        <v>839</v>
      </c>
      <c r="Q260">
        <v>1</v>
      </c>
      <c r="W260">
        <v>0</v>
      </c>
      <c r="X260">
        <v>1069510174</v>
      </c>
      <c r="Y260">
        <v>2.024</v>
      </c>
      <c r="AA260">
        <v>0</v>
      </c>
      <c r="AB260">
        <v>0</v>
      </c>
      <c r="AC260">
        <v>0</v>
      </c>
      <c r="AD260">
        <v>62.82</v>
      </c>
      <c r="AE260">
        <v>0</v>
      </c>
      <c r="AF260">
        <v>0</v>
      </c>
      <c r="AG260">
        <v>0</v>
      </c>
      <c r="AH260">
        <v>9.6199999999999992</v>
      </c>
      <c r="AI260">
        <v>1</v>
      </c>
      <c r="AJ260">
        <v>1</v>
      </c>
      <c r="AK260">
        <v>1</v>
      </c>
      <c r="AL260">
        <v>6.53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5.0599999999999996</v>
      </c>
      <c r="AU260" t="s">
        <v>322</v>
      </c>
      <c r="AV260">
        <v>1</v>
      </c>
      <c r="AW260">
        <v>2</v>
      </c>
      <c r="AX260">
        <v>39084142</v>
      </c>
      <c r="AY260">
        <v>1</v>
      </c>
      <c r="AZ260">
        <v>0</v>
      </c>
      <c r="BA260">
        <v>274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Y260*Source!I181</f>
        <v>0.40480000000000005</v>
      </c>
      <c r="CY260">
        <f>AD260</f>
        <v>62.82</v>
      </c>
      <c r="CZ260">
        <f>AH260</f>
        <v>9.6199999999999992</v>
      </c>
      <c r="DA260">
        <f>AL260</f>
        <v>6.53</v>
      </c>
      <c r="DB260">
        <v>0</v>
      </c>
    </row>
    <row r="261" spans="1:106" x14ac:dyDescent="0.2">
      <c r="A261">
        <f>ROW(Source!A181)</f>
        <v>181</v>
      </c>
      <c r="B261">
        <v>39083528</v>
      </c>
      <c r="C261">
        <v>39084141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840</v>
      </c>
      <c r="J261" t="s">
        <v>3</v>
      </c>
      <c r="K261" t="s">
        <v>841</v>
      </c>
      <c r="L261">
        <v>1191</v>
      </c>
      <c r="N261">
        <v>1013</v>
      </c>
      <c r="O261" t="s">
        <v>839</v>
      </c>
      <c r="P261" t="s">
        <v>839</v>
      </c>
      <c r="Q261">
        <v>1</v>
      </c>
      <c r="W261">
        <v>0</v>
      </c>
      <c r="X261">
        <v>-1417349443</v>
      </c>
      <c r="Y261">
        <v>0.13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6.53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0.13</v>
      </c>
      <c r="AU261" t="s">
        <v>3</v>
      </c>
      <c r="AV261">
        <v>2</v>
      </c>
      <c r="AW261">
        <v>2</v>
      </c>
      <c r="AX261">
        <v>39084143</v>
      </c>
      <c r="AY261">
        <v>1</v>
      </c>
      <c r="AZ261">
        <v>2048</v>
      </c>
      <c r="BA261">
        <v>275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Y261*Source!I181</f>
        <v>2.6000000000000002E-2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ROW(Source!A181)</f>
        <v>181</v>
      </c>
      <c r="B262">
        <v>39083528</v>
      </c>
      <c r="C262">
        <v>39084141</v>
      </c>
      <c r="D262">
        <v>36882452</v>
      </c>
      <c r="E262">
        <v>1</v>
      </c>
      <c r="F262">
        <v>1</v>
      </c>
      <c r="G262">
        <v>1</v>
      </c>
      <c r="H262">
        <v>2</v>
      </c>
      <c r="I262" t="s">
        <v>842</v>
      </c>
      <c r="J262" t="s">
        <v>843</v>
      </c>
      <c r="K262" t="s">
        <v>844</v>
      </c>
      <c r="L262">
        <v>1368</v>
      </c>
      <c r="N262">
        <v>1011</v>
      </c>
      <c r="O262" t="s">
        <v>845</v>
      </c>
      <c r="P262" t="s">
        <v>845</v>
      </c>
      <c r="Q262">
        <v>1</v>
      </c>
      <c r="W262">
        <v>0</v>
      </c>
      <c r="X262">
        <v>1188625873</v>
      </c>
      <c r="Y262">
        <v>1.2E-2</v>
      </c>
      <c r="AA262">
        <v>0</v>
      </c>
      <c r="AB262">
        <v>204.13</v>
      </c>
      <c r="AC262">
        <v>13.5</v>
      </c>
      <c r="AD262">
        <v>0</v>
      </c>
      <c r="AE262">
        <v>0</v>
      </c>
      <c r="AF262">
        <v>31.26</v>
      </c>
      <c r="AG262">
        <v>13.5</v>
      </c>
      <c r="AH262">
        <v>0</v>
      </c>
      <c r="AI262">
        <v>1</v>
      </c>
      <c r="AJ262">
        <v>6.53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0.03</v>
      </c>
      <c r="AU262" t="s">
        <v>322</v>
      </c>
      <c r="AV262">
        <v>0</v>
      </c>
      <c r="AW262">
        <v>2</v>
      </c>
      <c r="AX262">
        <v>39084144</v>
      </c>
      <c r="AY262">
        <v>1</v>
      </c>
      <c r="AZ262">
        <v>0</v>
      </c>
      <c r="BA262">
        <v>276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Y262*Source!I181</f>
        <v>2.4000000000000002E-3</v>
      </c>
      <c r="CY262">
        <f>AB262</f>
        <v>204.13</v>
      </c>
      <c r="CZ262">
        <f>AF262</f>
        <v>31.26</v>
      </c>
      <c r="DA262">
        <f>AJ262</f>
        <v>6.53</v>
      </c>
      <c r="DB262">
        <v>0</v>
      </c>
    </row>
    <row r="263" spans="1:106" x14ac:dyDescent="0.2">
      <c r="A263">
        <f>ROW(Source!A181)</f>
        <v>181</v>
      </c>
      <c r="B263">
        <v>39083528</v>
      </c>
      <c r="C263">
        <v>39084141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848</v>
      </c>
      <c r="J263" t="s">
        <v>849</v>
      </c>
      <c r="K263" t="s">
        <v>850</v>
      </c>
      <c r="L263">
        <v>1368</v>
      </c>
      <c r="N263">
        <v>1011</v>
      </c>
      <c r="O263" t="s">
        <v>845</v>
      </c>
      <c r="P263" t="s">
        <v>845</v>
      </c>
      <c r="Q263">
        <v>1</v>
      </c>
      <c r="W263">
        <v>0</v>
      </c>
      <c r="X263">
        <v>1372534845</v>
      </c>
      <c r="Y263">
        <v>4.0000000000000008E-2</v>
      </c>
      <c r="AA263">
        <v>0</v>
      </c>
      <c r="AB263">
        <v>429.09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6.53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0.1</v>
      </c>
      <c r="AU263" t="s">
        <v>322</v>
      </c>
      <c r="AV263">
        <v>0</v>
      </c>
      <c r="AW263">
        <v>2</v>
      </c>
      <c r="AX263">
        <v>39084145</v>
      </c>
      <c r="AY263">
        <v>1</v>
      </c>
      <c r="AZ263">
        <v>0</v>
      </c>
      <c r="BA263">
        <v>277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Y263*Source!I181</f>
        <v>8.0000000000000019E-3</v>
      </c>
      <c r="CY263">
        <f>AB263</f>
        <v>429.09</v>
      </c>
      <c r="CZ263">
        <f>AF263</f>
        <v>65.709999999999994</v>
      </c>
      <c r="DA263">
        <f>AJ263</f>
        <v>6.53</v>
      </c>
      <c r="DB263">
        <v>0</v>
      </c>
    </row>
    <row r="264" spans="1:106" x14ac:dyDescent="0.2">
      <c r="A264">
        <f>ROW(Source!A181)</f>
        <v>181</v>
      </c>
      <c r="B264">
        <v>39083528</v>
      </c>
      <c r="C264">
        <v>39084141</v>
      </c>
      <c r="D264">
        <v>36802461</v>
      </c>
      <c r="E264">
        <v>1</v>
      </c>
      <c r="F264">
        <v>1</v>
      </c>
      <c r="G264">
        <v>1</v>
      </c>
      <c r="H264">
        <v>3</v>
      </c>
      <c r="I264" t="s">
        <v>1077</v>
      </c>
      <c r="J264" t="s">
        <v>1078</v>
      </c>
      <c r="K264" t="s">
        <v>1079</v>
      </c>
      <c r="L264">
        <v>1348</v>
      </c>
      <c r="N264">
        <v>1009</v>
      </c>
      <c r="O264" t="s">
        <v>64</v>
      </c>
      <c r="P264" t="s">
        <v>64</v>
      </c>
      <c r="Q264">
        <v>1000</v>
      </c>
      <c r="W264">
        <v>0</v>
      </c>
      <c r="X264">
        <v>-1699345571</v>
      </c>
      <c r="Y264">
        <v>0</v>
      </c>
      <c r="AA264">
        <v>196095.9</v>
      </c>
      <c r="AB264">
        <v>0</v>
      </c>
      <c r="AC264">
        <v>0</v>
      </c>
      <c r="AD264">
        <v>0</v>
      </c>
      <c r="AE264">
        <v>30030</v>
      </c>
      <c r="AF264">
        <v>0</v>
      </c>
      <c r="AG264">
        <v>0</v>
      </c>
      <c r="AH264">
        <v>0</v>
      </c>
      <c r="AI264">
        <v>6.53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6.9999999999999999E-4</v>
      </c>
      <c r="AU264" t="s">
        <v>314</v>
      </c>
      <c r="AV264">
        <v>0</v>
      </c>
      <c r="AW264">
        <v>2</v>
      </c>
      <c r="AX264">
        <v>39084146</v>
      </c>
      <c r="AY264">
        <v>1</v>
      </c>
      <c r="AZ264">
        <v>0</v>
      </c>
      <c r="BA264">
        <v>278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Y264*Source!I181</f>
        <v>0</v>
      </c>
      <c r="CY264">
        <f>AA264</f>
        <v>196095.9</v>
      </c>
      <c r="CZ264">
        <f>AE264</f>
        <v>30030</v>
      </c>
      <c r="DA264">
        <f>AI264</f>
        <v>6.53</v>
      </c>
      <c r="DB264">
        <v>0</v>
      </c>
    </row>
    <row r="265" spans="1:106" x14ac:dyDescent="0.2">
      <c r="A265">
        <f>ROW(Source!A181)</f>
        <v>181</v>
      </c>
      <c r="B265">
        <v>39083528</v>
      </c>
      <c r="C265">
        <v>39084141</v>
      </c>
      <c r="D265">
        <v>36806623</v>
      </c>
      <c r="E265">
        <v>1</v>
      </c>
      <c r="F265">
        <v>1</v>
      </c>
      <c r="G265">
        <v>1</v>
      </c>
      <c r="H265">
        <v>3</v>
      </c>
      <c r="I265" t="s">
        <v>1080</v>
      </c>
      <c r="J265" t="s">
        <v>1081</v>
      </c>
      <c r="K265" t="s">
        <v>1082</v>
      </c>
      <c r="L265">
        <v>1348</v>
      </c>
      <c r="N265">
        <v>1009</v>
      </c>
      <c r="O265" t="s">
        <v>64</v>
      </c>
      <c r="P265" t="s">
        <v>64</v>
      </c>
      <c r="Q265">
        <v>1000</v>
      </c>
      <c r="W265">
        <v>0</v>
      </c>
      <c r="X265">
        <v>1529337430</v>
      </c>
      <c r="Y265">
        <v>0</v>
      </c>
      <c r="AA265">
        <v>11989.08</v>
      </c>
      <c r="AB265">
        <v>0</v>
      </c>
      <c r="AC265">
        <v>0</v>
      </c>
      <c r="AD265">
        <v>0</v>
      </c>
      <c r="AE265">
        <v>1836</v>
      </c>
      <c r="AF265">
        <v>0</v>
      </c>
      <c r="AG265">
        <v>0</v>
      </c>
      <c r="AH265">
        <v>0</v>
      </c>
      <c r="AI265">
        <v>6.53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2E-3</v>
      </c>
      <c r="AU265" t="s">
        <v>314</v>
      </c>
      <c r="AV265">
        <v>0</v>
      </c>
      <c r="AW265">
        <v>2</v>
      </c>
      <c r="AX265">
        <v>39084147</v>
      </c>
      <c r="AY265">
        <v>1</v>
      </c>
      <c r="AZ265">
        <v>0</v>
      </c>
      <c r="BA265">
        <v>279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Y265*Source!I181</f>
        <v>0</v>
      </c>
      <c r="CY265">
        <f>AA265</f>
        <v>11989.08</v>
      </c>
      <c r="CZ265">
        <f>AE265</f>
        <v>1836</v>
      </c>
      <c r="DA265">
        <f>AI265</f>
        <v>6.53</v>
      </c>
      <c r="DB265">
        <v>0</v>
      </c>
    </row>
    <row r="266" spans="1:106" x14ac:dyDescent="0.2">
      <c r="A266">
        <f>ROW(Source!A182)</f>
        <v>182</v>
      </c>
      <c r="B266">
        <v>39083528</v>
      </c>
      <c r="C266">
        <v>39084151</v>
      </c>
      <c r="D266">
        <v>37070202</v>
      </c>
      <c r="E266">
        <v>1</v>
      </c>
      <c r="F266">
        <v>1</v>
      </c>
      <c r="G266">
        <v>1</v>
      </c>
      <c r="H266">
        <v>1</v>
      </c>
      <c r="I266" t="s">
        <v>1083</v>
      </c>
      <c r="J266" t="s">
        <v>3</v>
      </c>
      <c r="K266" t="s">
        <v>1084</v>
      </c>
      <c r="L266">
        <v>1191</v>
      </c>
      <c r="N266">
        <v>1013</v>
      </c>
      <c r="O266" t="s">
        <v>839</v>
      </c>
      <c r="P266" t="s">
        <v>839</v>
      </c>
      <c r="Q266">
        <v>1</v>
      </c>
      <c r="W266">
        <v>0</v>
      </c>
      <c r="X266">
        <v>1983201532</v>
      </c>
      <c r="Y266">
        <v>28.335999999999999</v>
      </c>
      <c r="AA266">
        <v>0</v>
      </c>
      <c r="AB266">
        <v>0</v>
      </c>
      <c r="AC266">
        <v>0</v>
      </c>
      <c r="AD266">
        <v>62.1</v>
      </c>
      <c r="AE266">
        <v>0</v>
      </c>
      <c r="AF266">
        <v>0</v>
      </c>
      <c r="AG266">
        <v>0</v>
      </c>
      <c r="AH266">
        <v>9.51</v>
      </c>
      <c r="AI266">
        <v>1</v>
      </c>
      <c r="AJ266">
        <v>1</v>
      </c>
      <c r="AK266">
        <v>1</v>
      </c>
      <c r="AL266">
        <v>6.53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24.64</v>
      </c>
      <c r="AU266" t="s">
        <v>76</v>
      </c>
      <c r="AV266">
        <v>1</v>
      </c>
      <c r="AW266">
        <v>2</v>
      </c>
      <c r="AX266">
        <v>39084152</v>
      </c>
      <c r="AY266">
        <v>1</v>
      </c>
      <c r="AZ266">
        <v>0</v>
      </c>
      <c r="BA266">
        <v>281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Y266*Source!I182</f>
        <v>17.0016</v>
      </c>
      <c r="CY266">
        <f>AD266</f>
        <v>62.1</v>
      </c>
      <c r="CZ266">
        <f>AH266</f>
        <v>9.51</v>
      </c>
      <c r="DA266">
        <f>AL266</f>
        <v>6.53</v>
      </c>
      <c r="DB266">
        <v>0</v>
      </c>
    </row>
    <row r="267" spans="1:106" x14ac:dyDescent="0.2">
      <c r="A267">
        <f>ROW(Source!A182)</f>
        <v>182</v>
      </c>
      <c r="B267">
        <v>39083528</v>
      </c>
      <c r="C267">
        <v>39084151</v>
      </c>
      <c r="D267">
        <v>37064876</v>
      </c>
      <c r="E267">
        <v>1</v>
      </c>
      <c r="F267">
        <v>1</v>
      </c>
      <c r="G267">
        <v>1</v>
      </c>
      <c r="H267">
        <v>1</v>
      </c>
      <c r="I267" t="s">
        <v>840</v>
      </c>
      <c r="J267" t="s">
        <v>3</v>
      </c>
      <c r="K267" t="s">
        <v>841</v>
      </c>
      <c r="L267">
        <v>1191</v>
      </c>
      <c r="N267">
        <v>1013</v>
      </c>
      <c r="O267" t="s">
        <v>839</v>
      </c>
      <c r="P267" t="s">
        <v>839</v>
      </c>
      <c r="Q267">
        <v>1</v>
      </c>
      <c r="W267">
        <v>0</v>
      </c>
      <c r="X267">
        <v>-1417349443</v>
      </c>
      <c r="Y267">
        <v>0.71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6.53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0.71</v>
      </c>
      <c r="AU267" t="s">
        <v>3</v>
      </c>
      <c r="AV267">
        <v>2</v>
      </c>
      <c r="AW267">
        <v>2</v>
      </c>
      <c r="AX267">
        <v>39084153</v>
      </c>
      <c r="AY267">
        <v>1</v>
      </c>
      <c r="AZ267">
        <v>2048</v>
      </c>
      <c r="BA267">
        <v>282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Y267*Source!I182</f>
        <v>0.42599999999999999</v>
      </c>
      <c r="CY267">
        <f>AD267</f>
        <v>0</v>
      </c>
      <c r="CZ267">
        <f>AH267</f>
        <v>0</v>
      </c>
      <c r="DA267">
        <f>AL267</f>
        <v>1</v>
      </c>
      <c r="DB267">
        <v>0</v>
      </c>
    </row>
    <row r="268" spans="1:106" x14ac:dyDescent="0.2">
      <c r="A268">
        <f>ROW(Source!A182)</f>
        <v>182</v>
      </c>
      <c r="B268">
        <v>39083528</v>
      </c>
      <c r="C268">
        <v>39084151</v>
      </c>
      <c r="D268">
        <v>36882452</v>
      </c>
      <c r="E268">
        <v>1</v>
      </c>
      <c r="F268">
        <v>1</v>
      </c>
      <c r="G268">
        <v>1</v>
      </c>
      <c r="H268">
        <v>2</v>
      </c>
      <c r="I268" t="s">
        <v>842</v>
      </c>
      <c r="J268" t="s">
        <v>843</v>
      </c>
      <c r="K268" t="s">
        <v>844</v>
      </c>
      <c r="L268">
        <v>1368</v>
      </c>
      <c r="N268">
        <v>1011</v>
      </c>
      <c r="O268" t="s">
        <v>845</v>
      </c>
      <c r="P268" t="s">
        <v>845</v>
      </c>
      <c r="Q268">
        <v>1</v>
      </c>
      <c r="W268">
        <v>0</v>
      </c>
      <c r="X268">
        <v>1188625873</v>
      </c>
      <c r="Y268">
        <v>0.4</v>
      </c>
      <c r="AA268">
        <v>0</v>
      </c>
      <c r="AB268">
        <v>204.13</v>
      </c>
      <c r="AC268">
        <v>13.5</v>
      </c>
      <c r="AD268">
        <v>0</v>
      </c>
      <c r="AE268">
        <v>0</v>
      </c>
      <c r="AF268">
        <v>31.26</v>
      </c>
      <c r="AG268">
        <v>13.5</v>
      </c>
      <c r="AH268">
        <v>0</v>
      </c>
      <c r="AI268">
        <v>1</v>
      </c>
      <c r="AJ268">
        <v>6.53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0.32</v>
      </c>
      <c r="AU268" t="s">
        <v>75</v>
      </c>
      <c r="AV268">
        <v>0</v>
      </c>
      <c r="AW268">
        <v>2</v>
      </c>
      <c r="AX268">
        <v>39084154</v>
      </c>
      <c r="AY268">
        <v>1</v>
      </c>
      <c r="AZ268">
        <v>0</v>
      </c>
      <c r="BA268">
        <v>283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Y268*Source!I182</f>
        <v>0.24</v>
      </c>
      <c r="CY268">
        <f>AB268</f>
        <v>204.13</v>
      </c>
      <c r="CZ268">
        <f>AF268</f>
        <v>31.26</v>
      </c>
      <c r="DA268">
        <f>AJ268</f>
        <v>6.53</v>
      </c>
      <c r="DB268">
        <v>0</v>
      </c>
    </row>
    <row r="269" spans="1:106" x14ac:dyDescent="0.2">
      <c r="A269">
        <f>ROW(Source!A182)</f>
        <v>182</v>
      </c>
      <c r="B269">
        <v>39083528</v>
      </c>
      <c r="C269">
        <v>39084151</v>
      </c>
      <c r="D269">
        <v>36883554</v>
      </c>
      <c r="E269">
        <v>1</v>
      </c>
      <c r="F269">
        <v>1</v>
      </c>
      <c r="G269">
        <v>1</v>
      </c>
      <c r="H269">
        <v>2</v>
      </c>
      <c r="I269" t="s">
        <v>848</v>
      </c>
      <c r="J269" t="s">
        <v>849</v>
      </c>
      <c r="K269" t="s">
        <v>850</v>
      </c>
      <c r="L269">
        <v>1368</v>
      </c>
      <c r="N269">
        <v>1011</v>
      </c>
      <c r="O269" t="s">
        <v>845</v>
      </c>
      <c r="P269" t="s">
        <v>845</v>
      </c>
      <c r="Q269">
        <v>1</v>
      </c>
      <c r="W269">
        <v>0</v>
      </c>
      <c r="X269">
        <v>1372534845</v>
      </c>
      <c r="Y269">
        <v>0.48750000000000004</v>
      </c>
      <c r="AA269">
        <v>0</v>
      </c>
      <c r="AB269">
        <v>429.09</v>
      </c>
      <c r="AC269">
        <v>11.6</v>
      </c>
      <c r="AD269">
        <v>0</v>
      </c>
      <c r="AE269">
        <v>0</v>
      </c>
      <c r="AF269">
        <v>65.709999999999994</v>
      </c>
      <c r="AG269">
        <v>11.6</v>
      </c>
      <c r="AH269">
        <v>0</v>
      </c>
      <c r="AI269">
        <v>1</v>
      </c>
      <c r="AJ269">
        <v>6.53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0.39</v>
      </c>
      <c r="AU269" t="s">
        <v>75</v>
      </c>
      <c r="AV269">
        <v>0</v>
      </c>
      <c r="AW269">
        <v>2</v>
      </c>
      <c r="AX269">
        <v>39084155</v>
      </c>
      <c r="AY269">
        <v>1</v>
      </c>
      <c r="AZ269">
        <v>0</v>
      </c>
      <c r="BA269">
        <v>284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Y269*Source!I182</f>
        <v>0.29250000000000004</v>
      </c>
      <c r="CY269">
        <f>AB269</f>
        <v>429.09</v>
      </c>
      <c r="CZ269">
        <f>AF269</f>
        <v>65.709999999999994</v>
      </c>
      <c r="DA269">
        <f>AJ269</f>
        <v>6.53</v>
      </c>
      <c r="DB269">
        <v>0</v>
      </c>
    </row>
    <row r="270" spans="1:106" x14ac:dyDescent="0.2">
      <c r="A270">
        <f>ROW(Source!A182)</f>
        <v>182</v>
      </c>
      <c r="B270">
        <v>39083528</v>
      </c>
      <c r="C270">
        <v>39084151</v>
      </c>
      <c r="D270">
        <v>36802461</v>
      </c>
      <c r="E270">
        <v>1</v>
      </c>
      <c r="F270">
        <v>1</v>
      </c>
      <c r="G270">
        <v>1</v>
      </c>
      <c r="H270">
        <v>3</v>
      </c>
      <c r="I270" t="s">
        <v>1077</v>
      </c>
      <c r="J270" t="s">
        <v>1078</v>
      </c>
      <c r="K270" t="s">
        <v>1079</v>
      </c>
      <c r="L270">
        <v>1348</v>
      </c>
      <c r="N270">
        <v>1009</v>
      </c>
      <c r="O270" t="s">
        <v>64</v>
      </c>
      <c r="P270" t="s">
        <v>64</v>
      </c>
      <c r="Q270">
        <v>1000</v>
      </c>
      <c r="W270">
        <v>0</v>
      </c>
      <c r="X270">
        <v>-1699345571</v>
      </c>
      <c r="Y270">
        <v>1E-3</v>
      </c>
      <c r="AA270">
        <v>196095.9</v>
      </c>
      <c r="AB270">
        <v>0</v>
      </c>
      <c r="AC270">
        <v>0</v>
      </c>
      <c r="AD270">
        <v>0</v>
      </c>
      <c r="AE270">
        <v>30030</v>
      </c>
      <c r="AF270">
        <v>0</v>
      </c>
      <c r="AG270">
        <v>0</v>
      </c>
      <c r="AH270">
        <v>0</v>
      </c>
      <c r="AI270">
        <v>6.53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1E-3</v>
      </c>
      <c r="AU270" t="s">
        <v>3</v>
      </c>
      <c r="AV270">
        <v>0</v>
      </c>
      <c r="AW270">
        <v>2</v>
      </c>
      <c r="AX270">
        <v>39084156</v>
      </c>
      <c r="AY270">
        <v>1</v>
      </c>
      <c r="AZ270">
        <v>0</v>
      </c>
      <c r="BA270">
        <v>285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Y270*Source!I182</f>
        <v>5.9999999999999995E-4</v>
      </c>
      <c r="CY270">
        <f t="shared" ref="CY270:CY279" si="18">AA270</f>
        <v>196095.9</v>
      </c>
      <c r="CZ270">
        <f t="shared" ref="CZ270:CZ279" si="19">AE270</f>
        <v>30030</v>
      </c>
      <c r="DA270">
        <f t="shared" ref="DA270:DA279" si="20">AI270</f>
        <v>6.53</v>
      </c>
      <c r="DB270">
        <v>0</v>
      </c>
    </row>
    <row r="271" spans="1:106" x14ac:dyDescent="0.2">
      <c r="A271">
        <f>ROW(Source!A182)</f>
        <v>182</v>
      </c>
      <c r="B271">
        <v>39083528</v>
      </c>
      <c r="C271">
        <v>39084151</v>
      </c>
      <c r="D271">
        <v>36802469</v>
      </c>
      <c r="E271">
        <v>1</v>
      </c>
      <c r="F271">
        <v>1</v>
      </c>
      <c r="G271">
        <v>1</v>
      </c>
      <c r="H271">
        <v>3</v>
      </c>
      <c r="I271" t="s">
        <v>1058</v>
      </c>
      <c r="J271" t="s">
        <v>1059</v>
      </c>
      <c r="K271" t="s">
        <v>1060</v>
      </c>
      <c r="L271">
        <v>1346</v>
      </c>
      <c r="N271">
        <v>1009</v>
      </c>
      <c r="O271" t="s">
        <v>173</v>
      </c>
      <c r="P271" t="s">
        <v>173</v>
      </c>
      <c r="Q271">
        <v>1</v>
      </c>
      <c r="W271">
        <v>0</v>
      </c>
      <c r="X271">
        <v>-490687590</v>
      </c>
      <c r="Y271">
        <v>0.04</v>
      </c>
      <c r="AA271">
        <v>243.5</v>
      </c>
      <c r="AB271">
        <v>0</v>
      </c>
      <c r="AC271">
        <v>0</v>
      </c>
      <c r="AD271">
        <v>0</v>
      </c>
      <c r="AE271">
        <v>37.29</v>
      </c>
      <c r="AF271">
        <v>0</v>
      </c>
      <c r="AG271">
        <v>0</v>
      </c>
      <c r="AH271">
        <v>0</v>
      </c>
      <c r="AI271">
        <v>6.53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0.04</v>
      </c>
      <c r="AU271" t="s">
        <v>3</v>
      </c>
      <c r="AV271">
        <v>0</v>
      </c>
      <c r="AW271">
        <v>2</v>
      </c>
      <c r="AX271">
        <v>39084157</v>
      </c>
      <c r="AY271">
        <v>1</v>
      </c>
      <c r="AZ271">
        <v>0</v>
      </c>
      <c r="BA271">
        <v>286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Y271*Source!I182</f>
        <v>2.4E-2</v>
      </c>
      <c r="CY271">
        <f t="shared" si="18"/>
        <v>243.5</v>
      </c>
      <c r="CZ271">
        <f t="shared" si="19"/>
        <v>37.29</v>
      </c>
      <c r="DA271">
        <f t="shared" si="20"/>
        <v>6.53</v>
      </c>
      <c r="DB271">
        <v>0</v>
      </c>
    </row>
    <row r="272" spans="1:106" x14ac:dyDescent="0.2">
      <c r="A272">
        <f>ROW(Source!A182)</f>
        <v>182</v>
      </c>
      <c r="B272">
        <v>39083528</v>
      </c>
      <c r="C272">
        <v>39084151</v>
      </c>
      <c r="D272">
        <v>36804574</v>
      </c>
      <c r="E272">
        <v>1</v>
      </c>
      <c r="F272">
        <v>1</v>
      </c>
      <c r="G272">
        <v>1</v>
      </c>
      <c r="H272">
        <v>3</v>
      </c>
      <c r="I272" t="s">
        <v>368</v>
      </c>
      <c r="J272" t="s">
        <v>371</v>
      </c>
      <c r="K272" t="s">
        <v>369</v>
      </c>
      <c r="L272">
        <v>1355</v>
      </c>
      <c r="N272">
        <v>1010</v>
      </c>
      <c r="O272" t="s">
        <v>370</v>
      </c>
      <c r="P272" t="s">
        <v>370</v>
      </c>
      <c r="Q272">
        <v>100</v>
      </c>
      <c r="W272">
        <v>0</v>
      </c>
      <c r="X272">
        <v>1797855604</v>
      </c>
      <c r="Y272">
        <v>0.2</v>
      </c>
      <c r="AA272">
        <v>171.09</v>
      </c>
      <c r="AB272">
        <v>0</v>
      </c>
      <c r="AC272">
        <v>0</v>
      </c>
      <c r="AD272">
        <v>0</v>
      </c>
      <c r="AE272">
        <v>26.2</v>
      </c>
      <c r="AF272">
        <v>0</v>
      </c>
      <c r="AG272">
        <v>0</v>
      </c>
      <c r="AH272">
        <v>0</v>
      </c>
      <c r="AI272">
        <v>6.53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3</v>
      </c>
      <c r="AT272">
        <v>0.2</v>
      </c>
      <c r="AU272" t="s">
        <v>3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Y272*Source!I182</f>
        <v>0.12</v>
      </c>
      <c r="CY272">
        <f t="shared" si="18"/>
        <v>171.09</v>
      </c>
      <c r="CZ272">
        <f t="shared" si="19"/>
        <v>26.2</v>
      </c>
      <c r="DA272">
        <f t="shared" si="20"/>
        <v>6.53</v>
      </c>
      <c r="DB272">
        <v>0</v>
      </c>
    </row>
    <row r="273" spans="1:106" x14ac:dyDescent="0.2">
      <c r="A273">
        <f>ROW(Source!A182)</f>
        <v>182</v>
      </c>
      <c r="B273">
        <v>39083528</v>
      </c>
      <c r="C273">
        <v>39084151</v>
      </c>
      <c r="D273">
        <v>36804719</v>
      </c>
      <c r="E273">
        <v>1</v>
      </c>
      <c r="F273">
        <v>1</v>
      </c>
      <c r="G273">
        <v>1</v>
      </c>
      <c r="H273">
        <v>3</v>
      </c>
      <c r="I273" t="s">
        <v>1085</v>
      </c>
      <c r="J273" t="s">
        <v>1086</v>
      </c>
      <c r="K273" t="s">
        <v>1087</v>
      </c>
      <c r="L273">
        <v>1346</v>
      </c>
      <c r="N273">
        <v>1009</v>
      </c>
      <c r="O273" t="s">
        <v>173</v>
      </c>
      <c r="P273" t="s">
        <v>173</v>
      </c>
      <c r="Q273">
        <v>1</v>
      </c>
      <c r="W273">
        <v>0</v>
      </c>
      <c r="X273">
        <v>686856996</v>
      </c>
      <c r="Y273">
        <v>20</v>
      </c>
      <c r="AA273">
        <v>42.45</v>
      </c>
      <c r="AB273">
        <v>0</v>
      </c>
      <c r="AC273">
        <v>0</v>
      </c>
      <c r="AD273">
        <v>0</v>
      </c>
      <c r="AE273">
        <v>6.5</v>
      </c>
      <c r="AF273">
        <v>0</v>
      </c>
      <c r="AG273">
        <v>0</v>
      </c>
      <c r="AH273">
        <v>0</v>
      </c>
      <c r="AI273">
        <v>6.53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20</v>
      </c>
      <c r="AU273" t="s">
        <v>3</v>
      </c>
      <c r="AV273">
        <v>0</v>
      </c>
      <c r="AW273">
        <v>2</v>
      </c>
      <c r="AX273">
        <v>39084159</v>
      </c>
      <c r="AY273">
        <v>1</v>
      </c>
      <c r="AZ273">
        <v>0</v>
      </c>
      <c r="BA273">
        <v>288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Y273*Source!I182</f>
        <v>12</v>
      </c>
      <c r="CY273">
        <f t="shared" si="18"/>
        <v>42.45</v>
      </c>
      <c r="CZ273">
        <f t="shared" si="19"/>
        <v>6.5</v>
      </c>
      <c r="DA273">
        <f t="shared" si="20"/>
        <v>6.53</v>
      </c>
      <c r="DB273">
        <v>0</v>
      </c>
    </row>
    <row r="274" spans="1:106" x14ac:dyDescent="0.2">
      <c r="A274">
        <f>ROW(Source!A182)</f>
        <v>182</v>
      </c>
      <c r="B274">
        <v>39083528</v>
      </c>
      <c r="C274">
        <v>39084151</v>
      </c>
      <c r="D274">
        <v>36805321</v>
      </c>
      <c r="E274">
        <v>1</v>
      </c>
      <c r="F274">
        <v>1</v>
      </c>
      <c r="G274">
        <v>1</v>
      </c>
      <c r="H274">
        <v>3</v>
      </c>
      <c r="I274" t="s">
        <v>1088</v>
      </c>
      <c r="J274" t="s">
        <v>1089</v>
      </c>
      <c r="K274" t="s">
        <v>1090</v>
      </c>
      <c r="L274">
        <v>1346</v>
      </c>
      <c r="N274">
        <v>1009</v>
      </c>
      <c r="O274" t="s">
        <v>173</v>
      </c>
      <c r="P274" t="s">
        <v>173</v>
      </c>
      <c r="Q274">
        <v>1</v>
      </c>
      <c r="W274">
        <v>0</v>
      </c>
      <c r="X274">
        <v>1706192078</v>
      </c>
      <c r="Y274">
        <v>0.8</v>
      </c>
      <c r="AA274">
        <v>88.55</v>
      </c>
      <c r="AB274">
        <v>0</v>
      </c>
      <c r="AC274">
        <v>0</v>
      </c>
      <c r="AD274">
        <v>0</v>
      </c>
      <c r="AE274">
        <v>13.56</v>
      </c>
      <c r="AF274">
        <v>0</v>
      </c>
      <c r="AG274">
        <v>0</v>
      </c>
      <c r="AH274">
        <v>0</v>
      </c>
      <c r="AI274">
        <v>6.53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0.8</v>
      </c>
      <c r="AU274" t="s">
        <v>3</v>
      </c>
      <c r="AV274">
        <v>0</v>
      </c>
      <c r="AW274">
        <v>2</v>
      </c>
      <c r="AX274">
        <v>39084161</v>
      </c>
      <c r="AY274">
        <v>1</v>
      </c>
      <c r="AZ274">
        <v>0</v>
      </c>
      <c r="BA274">
        <v>290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Y274*Source!I182</f>
        <v>0.48</v>
      </c>
      <c r="CY274">
        <f t="shared" si="18"/>
        <v>88.55</v>
      </c>
      <c r="CZ274">
        <f t="shared" si="19"/>
        <v>13.56</v>
      </c>
      <c r="DA274">
        <f t="shared" si="20"/>
        <v>6.53</v>
      </c>
      <c r="DB274">
        <v>0</v>
      </c>
    </row>
    <row r="275" spans="1:106" x14ac:dyDescent="0.2">
      <c r="A275">
        <f>ROW(Source!A182)</f>
        <v>182</v>
      </c>
      <c r="B275">
        <v>39083528</v>
      </c>
      <c r="C275">
        <v>39084151</v>
      </c>
      <c r="D275">
        <v>36837018</v>
      </c>
      <c r="E275">
        <v>1</v>
      </c>
      <c r="F275">
        <v>1</v>
      </c>
      <c r="G275">
        <v>1</v>
      </c>
      <c r="H275">
        <v>3</v>
      </c>
      <c r="I275" t="s">
        <v>1091</v>
      </c>
      <c r="J275" t="s">
        <v>1092</v>
      </c>
      <c r="K275" t="s">
        <v>1093</v>
      </c>
      <c r="L275">
        <v>1348</v>
      </c>
      <c r="N275">
        <v>1009</v>
      </c>
      <c r="O275" t="s">
        <v>64</v>
      </c>
      <c r="P275" t="s">
        <v>64</v>
      </c>
      <c r="Q275">
        <v>1000</v>
      </c>
      <c r="W275">
        <v>0</v>
      </c>
      <c r="X275">
        <v>1676970864</v>
      </c>
      <c r="Y275">
        <v>8.0000000000000004E-4</v>
      </c>
      <c r="AA275">
        <v>80514.899999999994</v>
      </c>
      <c r="AB275">
        <v>0</v>
      </c>
      <c r="AC275">
        <v>0</v>
      </c>
      <c r="AD275">
        <v>0</v>
      </c>
      <c r="AE275">
        <v>12330</v>
      </c>
      <c r="AF275">
        <v>0</v>
      </c>
      <c r="AG275">
        <v>0</v>
      </c>
      <c r="AH275">
        <v>0</v>
      </c>
      <c r="AI275">
        <v>6.53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8.0000000000000004E-4</v>
      </c>
      <c r="AU275" t="s">
        <v>3</v>
      </c>
      <c r="AV275">
        <v>0</v>
      </c>
      <c r="AW275">
        <v>2</v>
      </c>
      <c r="AX275">
        <v>39084162</v>
      </c>
      <c r="AY275">
        <v>1</v>
      </c>
      <c r="AZ275">
        <v>0</v>
      </c>
      <c r="BA275">
        <v>291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Y275*Source!I182</f>
        <v>4.8000000000000001E-4</v>
      </c>
      <c r="CY275">
        <f t="shared" si="18"/>
        <v>80514.899999999994</v>
      </c>
      <c r="CZ275">
        <f t="shared" si="19"/>
        <v>12330</v>
      </c>
      <c r="DA275">
        <f t="shared" si="20"/>
        <v>6.53</v>
      </c>
      <c r="DB275">
        <v>0</v>
      </c>
    </row>
    <row r="276" spans="1:106" x14ac:dyDescent="0.2">
      <c r="A276">
        <f>ROW(Source!A182)</f>
        <v>182</v>
      </c>
      <c r="B276">
        <v>39083528</v>
      </c>
      <c r="C276">
        <v>39084151</v>
      </c>
      <c r="D276">
        <v>36838223</v>
      </c>
      <c r="E276">
        <v>1</v>
      </c>
      <c r="F276">
        <v>1</v>
      </c>
      <c r="G276">
        <v>1</v>
      </c>
      <c r="H276">
        <v>3</v>
      </c>
      <c r="I276" t="s">
        <v>1061</v>
      </c>
      <c r="J276" t="s">
        <v>1062</v>
      </c>
      <c r="K276" t="s">
        <v>1063</v>
      </c>
      <c r="L276">
        <v>1348</v>
      </c>
      <c r="N276">
        <v>1009</v>
      </c>
      <c r="O276" t="s">
        <v>64</v>
      </c>
      <c r="P276" t="s">
        <v>64</v>
      </c>
      <c r="Q276">
        <v>1000</v>
      </c>
      <c r="W276">
        <v>0</v>
      </c>
      <c r="X276">
        <v>570223526</v>
      </c>
      <c r="Y276">
        <v>4.0000000000000002E-4</v>
      </c>
      <c r="AA276">
        <v>98727.07</v>
      </c>
      <c r="AB276">
        <v>0</v>
      </c>
      <c r="AC276">
        <v>0</v>
      </c>
      <c r="AD276">
        <v>0</v>
      </c>
      <c r="AE276">
        <v>15119</v>
      </c>
      <c r="AF276">
        <v>0</v>
      </c>
      <c r="AG276">
        <v>0</v>
      </c>
      <c r="AH276">
        <v>0</v>
      </c>
      <c r="AI276">
        <v>6.53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4.0000000000000002E-4</v>
      </c>
      <c r="AU276" t="s">
        <v>3</v>
      </c>
      <c r="AV276">
        <v>0</v>
      </c>
      <c r="AW276">
        <v>2</v>
      </c>
      <c r="AX276">
        <v>39084163</v>
      </c>
      <c r="AY276">
        <v>1</v>
      </c>
      <c r="AZ276">
        <v>0</v>
      </c>
      <c r="BA276">
        <v>292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Y276*Source!I182</f>
        <v>2.4000000000000001E-4</v>
      </c>
      <c r="CY276">
        <f t="shared" si="18"/>
        <v>98727.07</v>
      </c>
      <c r="CZ276">
        <f t="shared" si="19"/>
        <v>15119</v>
      </c>
      <c r="DA276">
        <f t="shared" si="20"/>
        <v>6.53</v>
      </c>
      <c r="DB276">
        <v>0</v>
      </c>
    </row>
    <row r="277" spans="1:106" x14ac:dyDescent="0.2">
      <c r="A277">
        <f>ROW(Source!A182)</f>
        <v>182</v>
      </c>
      <c r="B277">
        <v>39083528</v>
      </c>
      <c r="C277">
        <v>39084151</v>
      </c>
      <c r="D277">
        <v>36838951</v>
      </c>
      <c r="E277">
        <v>1</v>
      </c>
      <c r="F277">
        <v>1</v>
      </c>
      <c r="G277">
        <v>1</v>
      </c>
      <c r="H277">
        <v>3</v>
      </c>
      <c r="I277" t="s">
        <v>1064</v>
      </c>
      <c r="J277" t="s">
        <v>1065</v>
      </c>
      <c r="K277" t="s">
        <v>1066</v>
      </c>
      <c r="L277">
        <v>1348</v>
      </c>
      <c r="N277">
        <v>1009</v>
      </c>
      <c r="O277" t="s">
        <v>64</v>
      </c>
      <c r="P277" t="s">
        <v>64</v>
      </c>
      <c r="Q277">
        <v>1000</v>
      </c>
      <c r="W277">
        <v>0</v>
      </c>
      <c r="X277">
        <v>-909021926</v>
      </c>
      <c r="Y277">
        <v>2.0000000000000001E-4</v>
      </c>
      <c r="AA277">
        <v>110683.5</v>
      </c>
      <c r="AB277">
        <v>0</v>
      </c>
      <c r="AC277">
        <v>0</v>
      </c>
      <c r="AD277">
        <v>0</v>
      </c>
      <c r="AE277">
        <v>16950</v>
      </c>
      <c r="AF277">
        <v>0</v>
      </c>
      <c r="AG277">
        <v>0</v>
      </c>
      <c r="AH277">
        <v>0</v>
      </c>
      <c r="AI277">
        <v>6.53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2.0000000000000001E-4</v>
      </c>
      <c r="AU277" t="s">
        <v>3</v>
      </c>
      <c r="AV277">
        <v>0</v>
      </c>
      <c r="AW277">
        <v>2</v>
      </c>
      <c r="AX277">
        <v>39084165</v>
      </c>
      <c r="AY277">
        <v>1</v>
      </c>
      <c r="AZ277">
        <v>0</v>
      </c>
      <c r="BA277">
        <v>294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Y277*Source!I182</f>
        <v>1.2E-4</v>
      </c>
      <c r="CY277">
        <f t="shared" si="18"/>
        <v>110683.5</v>
      </c>
      <c r="CZ277">
        <f t="shared" si="19"/>
        <v>16950</v>
      </c>
      <c r="DA277">
        <f t="shared" si="20"/>
        <v>6.53</v>
      </c>
      <c r="DB277">
        <v>0</v>
      </c>
    </row>
    <row r="278" spans="1:106" x14ac:dyDescent="0.2">
      <c r="A278">
        <f>ROW(Source!A182)</f>
        <v>182</v>
      </c>
      <c r="B278">
        <v>39083528</v>
      </c>
      <c r="C278">
        <v>39084151</v>
      </c>
      <c r="D278">
        <v>36846177</v>
      </c>
      <c r="E278">
        <v>1</v>
      </c>
      <c r="F278">
        <v>1</v>
      </c>
      <c r="G278">
        <v>1</v>
      </c>
      <c r="H278">
        <v>3</v>
      </c>
      <c r="I278" t="s">
        <v>434</v>
      </c>
      <c r="J278" t="s">
        <v>436</v>
      </c>
      <c r="K278" t="s">
        <v>435</v>
      </c>
      <c r="L278">
        <v>1035</v>
      </c>
      <c r="N278">
        <v>1013</v>
      </c>
      <c r="O278" t="s">
        <v>89</v>
      </c>
      <c r="P278" t="s">
        <v>89</v>
      </c>
      <c r="Q278">
        <v>1</v>
      </c>
      <c r="W278">
        <v>0</v>
      </c>
      <c r="X278">
        <v>-1676063776</v>
      </c>
      <c r="Y278">
        <v>10</v>
      </c>
      <c r="AA278">
        <v>2076.54</v>
      </c>
      <c r="AB278">
        <v>0</v>
      </c>
      <c r="AC278">
        <v>0</v>
      </c>
      <c r="AD278">
        <v>0</v>
      </c>
      <c r="AE278">
        <v>318</v>
      </c>
      <c r="AF278">
        <v>0</v>
      </c>
      <c r="AG278">
        <v>0</v>
      </c>
      <c r="AH278">
        <v>0</v>
      </c>
      <c r="AI278">
        <v>6.53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3</v>
      </c>
      <c r="AT278">
        <v>10</v>
      </c>
      <c r="AU278" t="s">
        <v>3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Y278*Source!I182</f>
        <v>6</v>
      </c>
      <c r="CY278">
        <f t="shared" si="18"/>
        <v>2076.54</v>
      </c>
      <c r="CZ278">
        <f t="shared" si="19"/>
        <v>318</v>
      </c>
      <c r="DA278">
        <f t="shared" si="20"/>
        <v>6.53</v>
      </c>
      <c r="DB278">
        <v>0</v>
      </c>
    </row>
    <row r="279" spans="1:106" x14ac:dyDescent="0.2">
      <c r="A279">
        <f>ROW(Source!A182)</f>
        <v>182</v>
      </c>
      <c r="B279">
        <v>39083528</v>
      </c>
      <c r="C279">
        <v>39084151</v>
      </c>
      <c r="D279">
        <v>36846448</v>
      </c>
      <c r="E279">
        <v>1</v>
      </c>
      <c r="F279">
        <v>1</v>
      </c>
      <c r="G279">
        <v>1</v>
      </c>
      <c r="H279">
        <v>3</v>
      </c>
      <c r="I279" t="s">
        <v>438</v>
      </c>
      <c r="J279" t="s">
        <v>440</v>
      </c>
      <c r="K279" t="s">
        <v>439</v>
      </c>
      <c r="L279">
        <v>1358</v>
      </c>
      <c r="N279">
        <v>1010</v>
      </c>
      <c r="O279" t="s">
        <v>342</v>
      </c>
      <c r="P279" t="s">
        <v>342</v>
      </c>
      <c r="Q279">
        <v>10</v>
      </c>
      <c r="W279">
        <v>0</v>
      </c>
      <c r="X279">
        <v>-62785007</v>
      </c>
      <c r="Y279">
        <v>1</v>
      </c>
      <c r="AA279">
        <v>1046.1099999999999</v>
      </c>
      <c r="AB279">
        <v>0</v>
      </c>
      <c r="AC279">
        <v>0</v>
      </c>
      <c r="AD279">
        <v>0</v>
      </c>
      <c r="AE279">
        <v>160.19999999999999</v>
      </c>
      <c r="AF279">
        <v>0</v>
      </c>
      <c r="AG279">
        <v>0</v>
      </c>
      <c r="AH279">
        <v>0</v>
      </c>
      <c r="AI279">
        <v>6.53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1</v>
      </c>
      <c r="AU279" t="s">
        <v>3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Y279*Source!I182</f>
        <v>0.6</v>
      </c>
      <c r="CY279">
        <f t="shared" si="18"/>
        <v>1046.1099999999999</v>
      </c>
      <c r="CZ279">
        <f t="shared" si="19"/>
        <v>160.19999999999999</v>
      </c>
      <c r="DA279">
        <f t="shared" si="20"/>
        <v>6.53</v>
      </c>
      <c r="DB279">
        <v>0</v>
      </c>
    </row>
    <row r="280" spans="1:106" x14ac:dyDescent="0.2">
      <c r="A280">
        <f>ROW(Source!A186)</f>
        <v>186</v>
      </c>
      <c r="B280">
        <v>39083528</v>
      </c>
      <c r="C280">
        <v>39084171</v>
      </c>
      <c r="D280">
        <v>37070202</v>
      </c>
      <c r="E280">
        <v>1</v>
      </c>
      <c r="F280">
        <v>1</v>
      </c>
      <c r="G280">
        <v>1</v>
      </c>
      <c r="H280">
        <v>1</v>
      </c>
      <c r="I280" t="s">
        <v>1083</v>
      </c>
      <c r="J280" t="s">
        <v>3</v>
      </c>
      <c r="K280" t="s">
        <v>1084</v>
      </c>
      <c r="L280">
        <v>1191</v>
      </c>
      <c r="N280">
        <v>1013</v>
      </c>
      <c r="O280" t="s">
        <v>839</v>
      </c>
      <c r="P280" t="s">
        <v>839</v>
      </c>
      <c r="Q280">
        <v>1</v>
      </c>
      <c r="W280">
        <v>0</v>
      </c>
      <c r="X280">
        <v>1983201532</v>
      </c>
      <c r="Y280">
        <v>25.506999999999998</v>
      </c>
      <c r="AA280">
        <v>0</v>
      </c>
      <c r="AB280">
        <v>0</v>
      </c>
      <c r="AC280">
        <v>0</v>
      </c>
      <c r="AD280">
        <v>62.1</v>
      </c>
      <c r="AE280">
        <v>0</v>
      </c>
      <c r="AF280">
        <v>0</v>
      </c>
      <c r="AG280">
        <v>0</v>
      </c>
      <c r="AH280">
        <v>9.51</v>
      </c>
      <c r="AI280">
        <v>1</v>
      </c>
      <c r="AJ280">
        <v>1</v>
      </c>
      <c r="AK280">
        <v>1</v>
      </c>
      <c r="AL280">
        <v>6.53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22.18</v>
      </c>
      <c r="AU280" t="s">
        <v>76</v>
      </c>
      <c r="AV280">
        <v>1</v>
      </c>
      <c r="AW280">
        <v>2</v>
      </c>
      <c r="AX280">
        <v>39084172</v>
      </c>
      <c r="AY280">
        <v>1</v>
      </c>
      <c r="AZ280">
        <v>0</v>
      </c>
      <c r="BA280">
        <v>296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Y280*Source!I186</f>
        <v>5.1013999999999999</v>
      </c>
      <c r="CY280">
        <f>AD280</f>
        <v>62.1</v>
      </c>
      <c r="CZ280">
        <f>AH280</f>
        <v>9.51</v>
      </c>
      <c r="DA280">
        <f>AL280</f>
        <v>6.53</v>
      </c>
      <c r="DB280">
        <v>0</v>
      </c>
    </row>
    <row r="281" spans="1:106" x14ac:dyDescent="0.2">
      <c r="A281">
        <f>ROW(Source!A186)</f>
        <v>186</v>
      </c>
      <c r="B281">
        <v>39083528</v>
      </c>
      <c r="C281">
        <v>39084171</v>
      </c>
      <c r="D281">
        <v>37064876</v>
      </c>
      <c r="E281">
        <v>1</v>
      </c>
      <c r="F281">
        <v>1</v>
      </c>
      <c r="G281">
        <v>1</v>
      </c>
      <c r="H281">
        <v>1</v>
      </c>
      <c r="I281" t="s">
        <v>840</v>
      </c>
      <c r="J281" t="s">
        <v>3</v>
      </c>
      <c r="K281" t="s">
        <v>841</v>
      </c>
      <c r="L281">
        <v>1191</v>
      </c>
      <c r="N281">
        <v>1013</v>
      </c>
      <c r="O281" t="s">
        <v>839</v>
      </c>
      <c r="P281" t="s">
        <v>839</v>
      </c>
      <c r="Q281">
        <v>1</v>
      </c>
      <c r="W281">
        <v>0</v>
      </c>
      <c r="X281">
        <v>-1417349443</v>
      </c>
      <c r="Y281">
        <v>0.56999999999999995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6.53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0.56999999999999995</v>
      </c>
      <c r="AU281" t="s">
        <v>3</v>
      </c>
      <c r="AV281">
        <v>2</v>
      </c>
      <c r="AW281">
        <v>2</v>
      </c>
      <c r="AX281">
        <v>39084173</v>
      </c>
      <c r="AY281">
        <v>1</v>
      </c>
      <c r="AZ281">
        <v>2048</v>
      </c>
      <c r="BA281">
        <v>297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Y281*Source!I186</f>
        <v>0.11399999999999999</v>
      </c>
      <c r="CY281">
        <f>AD281</f>
        <v>0</v>
      </c>
      <c r="CZ281">
        <f>AH281</f>
        <v>0</v>
      </c>
      <c r="DA281">
        <f>AL281</f>
        <v>1</v>
      </c>
      <c r="DB281">
        <v>0</v>
      </c>
    </row>
    <row r="282" spans="1:106" x14ac:dyDescent="0.2">
      <c r="A282">
        <f>ROW(Source!A186)</f>
        <v>186</v>
      </c>
      <c r="B282">
        <v>39083528</v>
      </c>
      <c r="C282">
        <v>39084171</v>
      </c>
      <c r="D282">
        <v>36882452</v>
      </c>
      <c r="E282">
        <v>1</v>
      </c>
      <c r="F282">
        <v>1</v>
      </c>
      <c r="G282">
        <v>1</v>
      </c>
      <c r="H282">
        <v>2</v>
      </c>
      <c r="I282" t="s">
        <v>842</v>
      </c>
      <c r="J282" t="s">
        <v>843</v>
      </c>
      <c r="K282" t="s">
        <v>844</v>
      </c>
      <c r="L282">
        <v>1368</v>
      </c>
      <c r="N282">
        <v>1011</v>
      </c>
      <c r="O282" t="s">
        <v>845</v>
      </c>
      <c r="P282" t="s">
        <v>845</v>
      </c>
      <c r="Q282">
        <v>1</v>
      </c>
      <c r="W282">
        <v>0</v>
      </c>
      <c r="X282">
        <v>1188625873</v>
      </c>
      <c r="Y282">
        <v>0.4</v>
      </c>
      <c r="AA282">
        <v>0</v>
      </c>
      <c r="AB282">
        <v>204.13</v>
      </c>
      <c r="AC282">
        <v>13.5</v>
      </c>
      <c r="AD282">
        <v>0</v>
      </c>
      <c r="AE282">
        <v>0</v>
      </c>
      <c r="AF282">
        <v>31.26</v>
      </c>
      <c r="AG282">
        <v>13.5</v>
      </c>
      <c r="AH282">
        <v>0</v>
      </c>
      <c r="AI282">
        <v>1</v>
      </c>
      <c r="AJ282">
        <v>6.53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0.32</v>
      </c>
      <c r="AU282" t="s">
        <v>75</v>
      </c>
      <c r="AV282">
        <v>0</v>
      </c>
      <c r="AW282">
        <v>2</v>
      </c>
      <c r="AX282">
        <v>39084174</v>
      </c>
      <c r="AY282">
        <v>1</v>
      </c>
      <c r="AZ282">
        <v>0</v>
      </c>
      <c r="BA282">
        <v>298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Y282*Source!I186</f>
        <v>8.0000000000000016E-2</v>
      </c>
      <c r="CY282">
        <f>AB282</f>
        <v>204.13</v>
      </c>
      <c r="CZ282">
        <f>AF282</f>
        <v>31.26</v>
      </c>
      <c r="DA282">
        <f>AJ282</f>
        <v>6.53</v>
      </c>
      <c r="DB282">
        <v>0</v>
      </c>
    </row>
    <row r="283" spans="1:106" x14ac:dyDescent="0.2">
      <c r="A283">
        <f>ROW(Source!A186)</f>
        <v>186</v>
      </c>
      <c r="B283">
        <v>39083528</v>
      </c>
      <c r="C283">
        <v>39084171</v>
      </c>
      <c r="D283">
        <v>36883554</v>
      </c>
      <c r="E283">
        <v>1</v>
      </c>
      <c r="F283">
        <v>1</v>
      </c>
      <c r="G283">
        <v>1</v>
      </c>
      <c r="H283">
        <v>2</v>
      </c>
      <c r="I283" t="s">
        <v>848</v>
      </c>
      <c r="J283" t="s">
        <v>849</v>
      </c>
      <c r="K283" t="s">
        <v>850</v>
      </c>
      <c r="L283">
        <v>1368</v>
      </c>
      <c r="N283">
        <v>1011</v>
      </c>
      <c r="O283" t="s">
        <v>845</v>
      </c>
      <c r="P283" t="s">
        <v>845</v>
      </c>
      <c r="Q283">
        <v>1</v>
      </c>
      <c r="W283">
        <v>0</v>
      </c>
      <c r="X283">
        <v>1372534845</v>
      </c>
      <c r="Y283">
        <v>0.3125</v>
      </c>
      <c r="AA283">
        <v>0</v>
      </c>
      <c r="AB283">
        <v>429.09</v>
      </c>
      <c r="AC283">
        <v>11.6</v>
      </c>
      <c r="AD283">
        <v>0</v>
      </c>
      <c r="AE283">
        <v>0</v>
      </c>
      <c r="AF283">
        <v>65.709999999999994</v>
      </c>
      <c r="AG283">
        <v>11.6</v>
      </c>
      <c r="AH283">
        <v>0</v>
      </c>
      <c r="AI283">
        <v>1</v>
      </c>
      <c r="AJ283">
        <v>6.53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0.25</v>
      </c>
      <c r="AU283" t="s">
        <v>75</v>
      </c>
      <c r="AV283">
        <v>0</v>
      </c>
      <c r="AW283">
        <v>2</v>
      </c>
      <c r="AX283">
        <v>39084175</v>
      </c>
      <c r="AY283">
        <v>1</v>
      </c>
      <c r="AZ283">
        <v>0</v>
      </c>
      <c r="BA283">
        <v>299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Y283*Source!I186</f>
        <v>6.25E-2</v>
      </c>
      <c r="CY283">
        <f>AB283</f>
        <v>429.09</v>
      </c>
      <c r="CZ283">
        <f>AF283</f>
        <v>65.709999999999994</v>
      </c>
      <c r="DA283">
        <f>AJ283</f>
        <v>6.53</v>
      </c>
      <c r="DB283">
        <v>0</v>
      </c>
    </row>
    <row r="284" spans="1:106" x14ac:dyDescent="0.2">
      <c r="A284">
        <f>ROW(Source!A186)</f>
        <v>186</v>
      </c>
      <c r="B284">
        <v>39083528</v>
      </c>
      <c r="C284">
        <v>39084171</v>
      </c>
      <c r="D284">
        <v>36802461</v>
      </c>
      <c r="E284">
        <v>1</v>
      </c>
      <c r="F284">
        <v>1</v>
      </c>
      <c r="G284">
        <v>1</v>
      </c>
      <c r="H284">
        <v>3</v>
      </c>
      <c r="I284" t="s">
        <v>1077</v>
      </c>
      <c r="J284" t="s">
        <v>1078</v>
      </c>
      <c r="K284" t="s">
        <v>1079</v>
      </c>
      <c r="L284">
        <v>1348</v>
      </c>
      <c r="N284">
        <v>1009</v>
      </c>
      <c r="O284" t="s">
        <v>64</v>
      </c>
      <c r="P284" t="s">
        <v>64</v>
      </c>
      <c r="Q284">
        <v>1000</v>
      </c>
      <c r="W284">
        <v>0</v>
      </c>
      <c r="X284">
        <v>-1699345571</v>
      </c>
      <c r="Y284">
        <v>1E-3</v>
      </c>
      <c r="AA284">
        <v>196095.9</v>
      </c>
      <c r="AB284">
        <v>0</v>
      </c>
      <c r="AC284">
        <v>0</v>
      </c>
      <c r="AD284">
        <v>0</v>
      </c>
      <c r="AE284">
        <v>30030</v>
      </c>
      <c r="AF284">
        <v>0</v>
      </c>
      <c r="AG284">
        <v>0</v>
      </c>
      <c r="AH284">
        <v>0</v>
      </c>
      <c r="AI284">
        <v>6.53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1E-3</v>
      </c>
      <c r="AU284" t="s">
        <v>3</v>
      </c>
      <c r="AV284">
        <v>0</v>
      </c>
      <c r="AW284">
        <v>2</v>
      </c>
      <c r="AX284">
        <v>39084176</v>
      </c>
      <c r="AY284">
        <v>1</v>
      </c>
      <c r="AZ284">
        <v>0</v>
      </c>
      <c r="BA284">
        <v>300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Y284*Source!I186</f>
        <v>2.0000000000000001E-4</v>
      </c>
      <c r="CY284">
        <f t="shared" ref="CY284:CY296" si="21">AA284</f>
        <v>196095.9</v>
      </c>
      <c r="CZ284">
        <f t="shared" ref="CZ284:CZ296" si="22">AE284</f>
        <v>30030</v>
      </c>
      <c r="DA284">
        <f t="shared" ref="DA284:DA296" si="23">AI284</f>
        <v>6.53</v>
      </c>
      <c r="DB284">
        <v>0</v>
      </c>
    </row>
    <row r="285" spans="1:106" x14ac:dyDescent="0.2">
      <c r="A285">
        <f>ROW(Source!A186)</f>
        <v>186</v>
      </c>
      <c r="B285">
        <v>39083528</v>
      </c>
      <c r="C285">
        <v>39084171</v>
      </c>
      <c r="D285">
        <v>36802469</v>
      </c>
      <c r="E285">
        <v>1</v>
      </c>
      <c r="F285">
        <v>1</v>
      </c>
      <c r="G285">
        <v>1</v>
      </c>
      <c r="H285">
        <v>3</v>
      </c>
      <c r="I285" t="s">
        <v>1058</v>
      </c>
      <c r="J285" t="s">
        <v>1059</v>
      </c>
      <c r="K285" t="s">
        <v>1060</v>
      </c>
      <c r="L285">
        <v>1346</v>
      </c>
      <c r="N285">
        <v>1009</v>
      </c>
      <c r="O285" t="s">
        <v>173</v>
      </c>
      <c r="P285" t="s">
        <v>173</v>
      </c>
      <c r="Q285">
        <v>1</v>
      </c>
      <c r="W285">
        <v>0</v>
      </c>
      <c r="X285">
        <v>-490687590</v>
      </c>
      <c r="Y285">
        <v>0.2</v>
      </c>
      <c r="AA285">
        <v>243.5</v>
      </c>
      <c r="AB285">
        <v>0</v>
      </c>
      <c r="AC285">
        <v>0</v>
      </c>
      <c r="AD285">
        <v>0</v>
      </c>
      <c r="AE285">
        <v>37.29</v>
      </c>
      <c r="AF285">
        <v>0</v>
      </c>
      <c r="AG285">
        <v>0</v>
      </c>
      <c r="AH285">
        <v>0</v>
      </c>
      <c r="AI285">
        <v>6.53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0.2</v>
      </c>
      <c r="AU285" t="s">
        <v>3</v>
      </c>
      <c r="AV285">
        <v>0</v>
      </c>
      <c r="AW285">
        <v>2</v>
      </c>
      <c r="AX285">
        <v>39084177</v>
      </c>
      <c r="AY285">
        <v>1</v>
      </c>
      <c r="AZ285">
        <v>0</v>
      </c>
      <c r="BA285">
        <v>301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Y285*Source!I186</f>
        <v>4.0000000000000008E-2</v>
      </c>
      <c r="CY285">
        <f t="shared" si="21"/>
        <v>243.5</v>
      </c>
      <c r="CZ285">
        <f t="shared" si="22"/>
        <v>37.29</v>
      </c>
      <c r="DA285">
        <f t="shared" si="23"/>
        <v>6.53</v>
      </c>
      <c r="DB285">
        <v>0</v>
      </c>
    </row>
    <row r="286" spans="1:106" x14ac:dyDescent="0.2">
      <c r="A286">
        <f>ROW(Source!A186)</f>
        <v>186</v>
      </c>
      <c r="B286">
        <v>39083528</v>
      </c>
      <c r="C286">
        <v>39084171</v>
      </c>
      <c r="D286">
        <v>36804574</v>
      </c>
      <c r="E286">
        <v>1</v>
      </c>
      <c r="F286">
        <v>1</v>
      </c>
      <c r="G286">
        <v>1</v>
      </c>
      <c r="H286">
        <v>3</v>
      </c>
      <c r="I286" t="s">
        <v>368</v>
      </c>
      <c r="J286" t="s">
        <v>371</v>
      </c>
      <c r="K286" t="s">
        <v>369</v>
      </c>
      <c r="L286">
        <v>1355</v>
      </c>
      <c r="N286">
        <v>1010</v>
      </c>
      <c r="O286" t="s">
        <v>370</v>
      </c>
      <c r="P286" t="s">
        <v>370</v>
      </c>
      <c r="Q286">
        <v>100</v>
      </c>
      <c r="W286">
        <v>0</v>
      </c>
      <c r="X286">
        <v>1797855604</v>
      </c>
      <c r="Y286">
        <v>0.2</v>
      </c>
      <c r="AA286">
        <v>171.09</v>
      </c>
      <c r="AB286">
        <v>0</v>
      </c>
      <c r="AC286">
        <v>0</v>
      </c>
      <c r="AD286">
        <v>0</v>
      </c>
      <c r="AE286">
        <v>26.2</v>
      </c>
      <c r="AF286">
        <v>0</v>
      </c>
      <c r="AG286">
        <v>0</v>
      </c>
      <c r="AH286">
        <v>0</v>
      </c>
      <c r="AI286">
        <v>6.53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3</v>
      </c>
      <c r="AT286">
        <v>0.2</v>
      </c>
      <c r="AU286" t="s">
        <v>3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Y286*Source!I186</f>
        <v>4.0000000000000008E-2</v>
      </c>
      <c r="CY286">
        <f t="shared" si="21"/>
        <v>171.09</v>
      </c>
      <c r="CZ286">
        <f t="shared" si="22"/>
        <v>26.2</v>
      </c>
      <c r="DA286">
        <f t="shared" si="23"/>
        <v>6.53</v>
      </c>
      <c r="DB286">
        <v>0</v>
      </c>
    </row>
    <row r="287" spans="1:106" x14ac:dyDescent="0.2">
      <c r="A287">
        <f>ROW(Source!A186)</f>
        <v>186</v>
      </c>
      <c r="B287">
        <v>39083528</v>
      </c>
      <c r="C287">
        <v>39084171</v>
      </c>
      <c r="D287">
        <v>36805310</v>
      </c>
      <c r="E287">
        <v>1</v>
      </c>
      <c r="F287">
        <v>1</v>
      </c>
      <c r="G287">
        <v>1</v>
      </c>
      <c r="H287">
        <v>3</v>
      </c>
      <c r="I287" t="s">
        <v>451</v>
      </c>
      <c r="J287" t="s">
        <v>453</v>
      </c>
      <c r="K287" t="s">
        <v>452</v>
      </c>
      <c r="L287">
        <v>1354</v>
      </c>
      <c r="N287">
        <v>1010</v>
      </c>
      <c r="O287" t="s">
        <v>109</v>
      </c>
      <c r="P287" t="s">
        <v>109</v>
      </c>
      <c r="Q287">
        <v>1</v>
      </c>
      <c r="W287">
        <v>0</v>
      </c>
      <c r="X287">
        <v>288337808</v>
      </c>
      <c r="Y287">
        <v>10</v>
      </c>
      <c r="AA287">
        <v>65.3</v>
      </c>
      <c r="AB287">
        <v>0</v>
      </c>
      <c r="AC287">
        <v>0</v>
      </c>
      <c r="AD287">
        <v>0</v>
      </c>
      <c r="AE287">
        <v>10</v>
      </c>
      <c r="AF287">
        <v>0</v>
      </c>
      <c r="AG287">
        <v>0</v>
      </c>
      <c r="AH287">
        <v>0</v>
      </c>
      <c r="AI287">
        <v>6.53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3</v>
      </c>
      <c r="AT287">
        <v>10</v>
      </c>
      <c r="AU287" t="s">
        <v>3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Y287*Source!I186</f>
        <v>2</v>
      </c>
      <c r="CY287">
        <f t="shared" si="21"/>
        <v>65.3</v>
      </c>
      <c r="CZ287">
        <f t="shared" si="22"/>
        <v>10</v>
      </c>
      <c r="DA287">
        <f t="shared" si="23"/>
        <v>6.53</v>
      </c>
      <c r="DB287">
        <v>0</v>
      </c>
    </row>
    <row r="288" spans="1:106" x14ac:dyDescent="0.2">
      <c r="A288">
        <f>ROW(Source!A186)</f>
        <v>186</v>
      </c>
      <c r="B288">
        <v>39083528</v>
      </c>
      <c r="C288">
        <v>39084171</v>
      </c>
      <c r="D288">
        <v>36805321</v>
      </c>
      <c r="E288">
        <v>1</v>
      </c>
      <c r="F288">
        <v>1</v>
      </c>
      <c r="G288">
        <v>1</v>
      </c>
      <c r="H288">
        <v>3</v>
      </c>
      <c r="I288" t="s">
        <v>1088</v>
      </c>
      <c r="J288" t="s">
        <v>1089</v>
      </c>
      <c r="K288" t="s">
        <v>1090</v>
      </c>
      <c r="L288">
        <v>1346</v>
      </c>
      <c r="N288">
        <v>1009</v>
      </c>
      <c r="O288" t="s">
        <v>173</v>
      </c>
      <c r="P288" t="s">
        <v>173</v>
      </c>
      <c r="Q288">
        <v>1</v>
      </c>
      <c r="W288">
        <v>0</v>
      </c>
      <c r="X288">
        <v>1706192078</v>
      </c>
      <c r="Y288">
        <v>0.8</v>
      </c>
      <c r="AA288">
        <v>88.55</v>
      </c>
      <c r="AB288">
        <v>0</v>
      </c>
      <c r="AC288">
        <v>0</v>
      </c>
      <c r="AD288">
        <v>0</v>
      </c>
      <c r="AE288">
        <v>13.56</v>
      </c>
      <c r="AF288">
        <v>0</v>
      </c>
      <c r="AG288">
        <v>0</v>
      </c>
      <c r="AH288">
        <v>0</v>
      </c>
      <c r="AI288">
        <v>6.53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0.8</v>
      </c>
      <c r="AU288" t="s">
        <v>3</v>
      </c>
      <c r="AV288">
        <v>0</v>
      </c>
      <c r="AW288">
        <v>2</v>
      </c>
      <c r="AX288">
        <v>39084181</v>
      </c>
      <c r="AY288">
        <v>1</v>
      </c>
      <c r="AZ288">
        <v>0</v>
      </c>
      <c r="BA288">
        <v>305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Y288*Source!I186</f>
        <v>0.16000000000000003</v>
      </c>
      <c r="CY288">
        <f t="shared" si="21"/>
        <v>88.55</v>
      </c>
      <c r="CZ288">
        <f t="shared" si="22"/>
        <v>13.56</v>
      </c>
      <c r="DA288">
        <f t="shared" si="23"/>
        <v>6.53</v>
      </c>
      <c r="DB288">
        <v>0</v>
      </c>
    </row>
    <row r="289" spans="1:106" x14ac:dyDescent="0.2">
      <c r="A289">
        <f>ROW(Source!A186)</f>
        <v>186</v>
      </c>
      <c r="B289">
        <v>39083528</v>
      </c>
      <c r="C289">
        <v>39084171</v>
      </c>
      <c r="D289">
        <v>36829216</v>
      </c>
      <c r="E289">
        <v>1</v>
      </c>
      <c r="F289">
        <v>1</v>
      </c>
      <c r="G289">
        <v>1</v>
      </c>
      <c r="H289">
        <v>3</v>
      </c>
      <c r="I289" t="s">
        <v>1094</v>
      </c>
      <c r="J289" t="s">
        <v>1095</v>
      </c>
      <c r="K289" t="s">
        <v>1096</v>
      </c>
      <c r="L289">
        <v>1348</v>
      </c>
      <c r="N289">
        <v>1009</v>
      </c>
      <c r="O289" t="s">
        <v>64</v>
      </c>
      <c r="P289" t="s">
        <v>64</v>
      </c>
      <c r="Q289">
        <v>1000</v>
      </c>
      <c r="W289">
        <v>0</v>
      </c>
      <c r="X289">
        <v>-62883330</v>
      </c>
      <c r="Y289">
        <v>5.0000000000000001E-4</v>
      </c>
      <c r="AA289">
        <v>244986.01</v>
      </c>
      <c r="AB289">
        <v>0</v>
      </c>
      <c r="AC289">
        <v>0</v>
      </c>
      <c r="AD289">
        <v>0</v>
      </c>
      <c r="AE289">
        <v>37517</v>
      </c>
      <c r="AF289">
        <v>0</v>
      </c>
      <c r="AG289">
        <v>0</v>
      </c>
      <c r="AH289">
        <v>0</v>
      </c>
      <c r="AI289">
        <v>6.53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5.0000000000000001E-4</v>
      </c>
      <c r="AU289" t="s">
        <v>3</v>
      </c>
      <c r="AV289">
        <v>0</v>
      </c>
      <c r="AW289">
        <v>2</v>
      </c>
      <c r="AX289">
        <v>39084182</v>
      </c>
      <c r="AY289">
        <v>1</v>
      </c>
      <c r="AZ289">
        <v>0</v>
      </c>
      <c r="BA289">
        <v>306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Y289*Source!I186</f>
        <v>1E-4</v>
      </c>
      <c r="CY289">
        <f t="shared" si="21"/>
        <v>244986.01</v>
      </c>
      <c r="CZ289">
        <f t="shared" si="22"/>
        <v>37517</v>
      </c>
      <c r="DA289">
        <f t="shared" si="23"/>
        <v>6.53</v>
      </c>
      <c r="DB289">
        <v>0</v>
      </c>
    </row>
    <row r="290" spans="1:106" x14ac:dyDescent="0.2">
      <c r="A290">
        <f>ROW(Source!A186)</f>
        <v>186</v>
      </c>
      <c r="B290">
        <v>39083528</v>
      </c>
      <c r="C290">
        <v>39084171</v>
      </c>
      <c r="D290">
        <v>36837018</v>
      </c>
      <c r="E290">
        <v>1</v>
      </c>
      <c r="F290">
        <v>1</v>
      </c>
      <c r="G290">
        <v>1</v>
      </c>
      <c r="H290">
        <v>3</v>
      </c>
      <c r="I290" t="s">
        <v>1091</v>
      </c>
      <c r="J290" t="s">
        <v>1092</v>
      </c>
      <c r="K290" t="s">
        <v>1093</v>
      </c>
      <c r="L290">
        <v>1348</v>
      </c>
      <c r="N290">
        <v>1009</v>
      </c>
      <c r="O290" t="s">
        <v>64</v>
      </c>
      <c r="P290" t="s">
        <v>64</v>
      </c>
      <c r="Q290">
        <v>1000</v>
      </c>
      <c r="W290">
        <v>0</v>
      </c>
      <c r="X290">
        <v>1676970864</v>
      </c>
      <c r="Y290">
        <v>8.0000000000000004E-4</v>
      </c>
      <c r="AA290">
        <v>80514.899999999994</v>
      </c>
      <c r="AB290">
        <v>0</v>
      </c>
      <c r="AC290">
        <v>0</v>
      </c>
      <c r="AD290">
        <v>0</v>
      </c>
      <c r="AE290">
        <v>12330</v>
      </c>
      <c r="AF290">
        <v>0</v>
      </c>
      <c r="AG290">
        <v>0</v>
      </c>
      <c r="AH290">
        <v>0</v>
      </c>
      <c r="AI290">
        <v>6.53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8.0000000000000004E-4</v>
      </c>
      <c r="AU290" t="s">
        <v>3</v>
      </c>
      <c r="AV290">
        <v>0</v>
      </c>
      <c r="AW290">
        <v>2</v>
      </c>
      <c r="AX290">
        <v>39084183</v>
      </c>
      <c r="AY290">
        <v>1</v>
      </c>
      <c r="AZ290">
        <v>0</v>
      </c>
      <c r="BA290">
        <v>307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Y290*Source!I186</f>
        <v>1.6000000000000001E-4</v>
      </c>
      <c r="CY290">
        <f t="shared" si="21"/>
        <v>80514.899999999994</v>
      </c>
      <c r="CZ290">
        <f t="shared" si="22"/>
        <v>12330</v>
      </c>
      <c r="DA290">
        <f t="shared" si="23"/>
        <v>6.53</v>
      </c>
      <c r="DB290">
        <v>0</v>
      </c>
    </row>
    <row r="291" spans="1:106" x14ac:dyDescent="0.2">
      <c r="A291">
        <f>ROW(Source!A186)</f>
        <v>186</v>
      </c>
      <c r="B291">
        <v>39083528</v>
      </c>
      <c r="C291">
        <v>39084171</v>
      </c>
      <c r="D291">
        <v>36838223</v>
      </c>
      <c r="E291">
        <v>1</v>
      </c>
      <c r="F291">
        <v>1</v>
      </c>
      <c r="G291">
        <v>1</v>
      </c>
      <c r="H291">
        <v>3</v>
      </c>
      <c r="I291" t="s">
        <v>1061</v>
      </c>
      <c r="J291" t="s">
        <v>1062</v>
      </c>
      <c r="K291" t="s">
        <v>1063</v>
      </c>
      <c r="L291">
        <v>1348</v>
      </c>
      <c r="N291">
        <v>1009</v>
      </c>
      <c r="O291" t="s">
        <v>64</v>
      </c>
      <c r="P291" t="s">
        <v>64</v>
      </c>
      <c r="Q291">
        <v>1000</v>
      </c>
      <c r="W291">
        <v>0</v>
      </c>
      <c r="X291">
        <v>570223526</v>
      </c>
      <c r="Y291">
        <v>4.0000000000000002E-4</v>
      </c>
      <c r="AA291">
        <v>98727.07</v>
      </c>
      <c r="AB291">
        <v>0</v>
      </c>
      <c r="AC291">
        <v>0</v>
      </c>
      <c r="AD291">
        <v>0</v>
      </c>
      <c r="AE291">
        <v>15119</v>
      </c>
      <c r="AF291">
        <v>0</v>
      </c>
      <c r="AG291">
        <v>0</v>
      </c>
      <c r="AH291">
        <v>0</v>
      </c>
      <c r="AI291">
        <v>6.53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4.0000000000000002E-4</v>
      </c>
      <c r="AU291" t="s">
        <v>3</v>
      </c>
      <c r="AV291">
        <v>0</v>
      </c>
      <c r="AW291">
        <v>2</v>
      </c>
      <c r="AX291">
        <v>39084184</v>
      </c>
      <c r="AY291">
        <v>1</v>
      </c>
      <c r="AZ291">
        <v>0</v>
      </c>
      <c r="BA291">
        <v>308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Y291*Source!I186</f>
        <v>8.0000000000000007E-5</v>
      </c>
      <c r="CY291">
        <f t="shared" si="21"/>
        <v>98727.07</v>
      </c>
      <c r="CZ291">
        <f t="shared" si="22"/>
        <v>15119</v>
      </c>
      <c r="DA291">
        <f t="shared" si="23"/>
        <v>6.53</v>
      </c>
      <c r="DB291">
        <v>0</v>
      </c>
    </row>
    <row r="292" spans="1:106" x14ac:dyDescent="0.2">
      <c r="A292">
        <f>ROW(Source!A186)</f>
        <v>186</v>
      </c>
      <c r="B292">
        <v>39083528</v>
      </c>
      <c r="C292">
        <v>39084171</v>
      </c>
      <c r="D292">
        <v>36838951</v>
      </c>
      <c r="E292">
        <v>1</v>
      </c>
      <c r="F292">
        <v>1</v>
      </c>
      <c r="G292">
        <v>1</v>
      </c>
      <c r="H292">
        <v>3</v>
      </c>
      <c r="I292" t="s">
        <v>1064</v>
      </c>
      <c r="J292" t="s">
        <v>1065</v>
      </c>
      <c r="K292" t="s">
        <v>1066</v>
      </c>
      <c r="L292">
        <v>1348</v>
      </c>
      <c r="N292">
        <v>1009</v>
      </c>
      <c r="O292" t="s">
        <v>64</v>
      </c>
      <c r="P292" t="s">
        <v>64</v>
      </c>
      <c r="Q292">
        <v>1000</v>
      </c>
      <c r="W292">
        <v>0</v>
      </c>
      <c r="X292">
        <v>-909021926</v>
      </c>
      <c r="Y292">
        <v>2.0000000000000001E-4</v>
      </c>
      <c r="AA292">
        <v>110683.5</v>
      </c>
      <c r="AB292">
        <v>0</v>
      </c>
      <c r="AC292">
        <v>0</v>
      </c>
      <c r="AD292">
        <v>0</v>
      </c>
      <c r="AE292">
        <v>16950</v>
      </c>
      <c r="AF292">
        <v>0</v>
      </c>
      <c r="AG292">
        <v>0</v>
      </c>
      <c r="AH292">
        <v>0</v>
      </c>
      <c r="AI292">
        <v>6.53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2.0000000000000001E-4</v>
      </c>
      <c r="AU292" t="s">
        <v>3</v>
      </c>
      <c r="AV292">
        <v>0</v>
      </c>
      <c r="AW292">
        <v>2</v>
      </c>
      <c r="AX292">
        <v>39084186</v>
      </c>
      <c r="AY292">
        <v>1</v>
      </c>
      <c r="AZ292">
        <v>0</v>
      </c>
      <c r="BA292">
        <v>310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Y292*Source!I186</f>
        <v>4.0000000000000003E-5</v>
      </c>
      <c r="CY292">
        <f t="shared" si="21"/>
        <v>110683.5</v>
      </c>
      <c r="CZ292">
        <f t="shared" si="22"/>
        <v>16950</v>
      </c>
      <c r="DA292">
        <f t="shared" si="23"/>
        <v>6.53</v>
      </c>
      <c r="DB292">
        <v>0</v>
      </c>
    </row>
    <row r="293" spans="1:106" x14ac:dyDescent="0.2">
      <c r="A293">
        <f>ROW(Source!A186)</f>
        <v>186</v>
      </c>
      <c r="B293">
        <v>39083528</v>
      </c>
      <c r="C293">
        <v>39084171</v>
      </c>
      <c r="D293">
        <v>36845815</v>
      </c>
      <c r="E293">
        <v>1</v>
      </c>
      <c r="F293">
        <v>1</v>
      </c>
      <c r="G293">
        <v>1</v>
      </c>
      <c r="H293">
        <v>3</v>
      </c>
      <c r="I293" t="s">
        <v>1097</v>
      </c>
      <c r="J293" t="s">
        <v>1098</v>
      </c>
      <c r="K293" t="s">
        <v>1099</v>
      </c>
      <c r="L293">
        <v>1354</v>
      </c>
      <c r="N293">
        <v>1010</v>
      </c>
      <c r="O293" t="s">
        <v>109</v>
      </c>
      <c r="P293" t="s">
        <v>109</v>
      </c>
      <c r="Q293">
        <v>1</v>
      </c>
      <c r="W293">
        <v>0</v>
      </c>
      <c r="X293">
        <v>-134837626</v>
      </c>
      <c r="Y293">
        <v>10</v>
      </c>
      <c r="AA293">
        <v>2354.0700000000002</v>
      </c>
      <c r="AB293">
        <v>0</v>
      </c>
      <c r="AC293">
        <v>0</v>
      </c>
      <c r="AD293">
        <v>0</v>
      </c>
      <c r="AE293">
        <v>360.5</v>
      </c>
      <c r="AF293">
        <v>0</v>
      </c>
      <c r="AG293">
        <v>0</v>
      </c>
      <c r="AH293">
        <v>0</v>
      </c>
      <c r="AI293">
        <v>6.53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10</v>
      </c>
      <c r="AU293" t="s">
        <v>3</v>
      </c>
      <c r="AV293">
        <v>0</v>
      </c>
      <c r="AW293">
        <v>2</v>
      </c>
      <c r="AX293">
        <v>39084187</v>
      </c>
      <c r="AY293">
        <v>1</v>
      </c>
      <c r="AZ293">
        <v>0</v>
      </c>
      <c r="BA293">
        <v>311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Y293*Source!I186</f>
        <v>2</v>
      </c>
      <c r="CY293">
        <f t="shared" si="21"/>
        <v>2354.0700000000002</v>
      </c>
      <c r="CZ293">
        <f t="shared" si="22"/>
        <v>360.5</v>
      </c>
      <c r="DA293">
        <f t="shared" si="23"/>
        <v>6.53</v>
      </c>
      <c r="DB293">
        <v>0</v>
      </c>
    </row>
    <row r="294" spans="1:106" x14ac:dyDescent="0.2">
      <c r="A294">
        <f>ROW(Source!A186)</f>
        <v>186</v>
      </c>
      <c r="B294">
        <v>39083528</v>
      </c>
      <c r="C294">
        <v>39084171</v>
      </c>
      <c r="D294">
        <v>36845968</v>
      </c>
      <c r="E294">
        <v>1</v>
      </c>
      <c r="F294">
        <v>1</v>
      </c>
      <c r="G294">
        <v>1</v>
      </c>
      <c r="H294">
        <v>3</v>
      </c>
      <c r="I294" t="s">
        <v>446</v>
      </c>
      <c r="J294" t="s">
        <v>448</v>
      </c>
      <c r="K294" t="s">
        <v>447</v>
      </c>
      <c r="L294">
        <v>1035</v>
      </c>
      <c r="N294">
        <v>1013</v>
      </c>
      <c r="O294" t="s">
        <v>89</v>
      </c>
      <c r="P294" t="s">
        <v>89</v>
      </c>
      <c r="Q294">
        <v>1</v>
      </c>
      <c r="W294">
        <v>0</v>
      </c>
      <c r="X294">
        <v>811230472</v>
      </c>
      <c r="Y294">
        <v>10</v>
      </c>
      <c r="AA294">
        <v>4520.9799999999996</v>
      </c>
      <c r="AB294">
        <v>0</v>
      </c>
      <c r="AC294">
        <v>0</v>
      </c>
      <c r="AD294">
        <v>0</v>
      </c>
      <c r="AE294">
        <v>692.34</v>
      </c>
      <c r="AF294">
        <v>0</v>
      </c>
      <c r="AG294">
        <v>0</v>
      </c>
      <c r="AH294">
        <v>0</v>
      </c>
      <c r="AI294">
        <v>6.53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3</v>
      </c>
      <c r="AT294">
        <v>10</v>
      </c>
      <c r="AU294" t="s">
        <v>3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Y294*Source!I186</f>
        <v>2</v>
      </c>
      <c r="CY294">
        <f t="shared" si="21"/>
        <v>4520.9799999999996</v>
      </c>
      <c r="CZ294">
        <f t="shared" si="22"/>
        <v>692.34</v>
      </c>
      <c r="DA294">
        <f t="shared" si="23"/>
        <v>6.53</v>
      </c>
      <c r="DB294">
        <v>0</v>
      </c>
    </row>
    <row r="295" spans="1:106" x14ac:dyDescent="0.2">
      <c r="A295">
        <f>ROW(Source!A186)</f>
        <v>186</v>
      </c>
      <c r="B295">
        <v>39083528</v>
      </c>
      <c r="C295">
        <v>39084171</v>
      </c>
      <c r="D295">
        <v>36846448</v>
      </c>
      <c r="E295">
        <v>1</v>
      </c>
      <c r="F295">
        <v>1</v>
      </c>
      <c r="G295">
        <v>1</v>
      </c>
      <c r="H295">
        <v>3</v>
      </c>
      <c r="I295" t="s">
        <v>438</v>
      </c>
      <c r="J295" t="s">
        <v>440</v>
      </c>
      <c r="K295" t="s">
        <v>439</v>
      </c>
      <c r="L295">
        <v>1358</v>
      </c>
      <c r="N295">
        <v>1010</v>
      </c>
      <c r="O295" t="s">
        <v>342</v>
      </c>
      <c r="P295" t="s">
        <v>342</v>
      </c>
      <c r="Q295">
        <v>10</v>
      </c>
      <c r="W295">
        <v>0</v>
      </c>
      <c r="X295">
        <v>-62785007</v>
      </c>
      <c r="Y295">
        <v>2</v>
      </c>
      <c r="AA295">
        <v>1046.1099999999999</v>
      </c>
      <c r="AB295">
        <v>0</v>
      </c>
      <c r="AC295">
        <v>0</v>
      </c>
      <c r="AD295">
        <v>0</v>
      </c>
      <c r="AE295">
        <v>160.19999999999999</v>
      </c>
      <c r="AF295">
        <v>0</v>
      </c>
      <c r="AG295">
        <v>0</v>
      </c>
      <c r="AH295">
        <v>0</v>
      </c>
      <c r="AI295">
        <v>6.53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3</v>
      </c>
      <c r="AT295">
        <v>2</v>
      </c>
      <c r="AU295" t="s">
        <v>3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Y295*Source!I186</f>
        <v>0.4</v>
      </c>
      <c r="CY295">
        <f t="shared" si="21"/>
        <v>1046.1099999999999</v>
      </c>
      <c r="CZ295">
        <f t="shared" si="22"/>
        <v>160.19999999999999</v>
      </c>
      <c r="DA295">
        <f t="shared" si="23"/>
        <v>6.53</v>
      </c>
      <c r="DB295">
        <v>0</v>
      </c>
    </row>
    <row r="296" spans="1:106" x14ac:dyDescent="0.2">
      <c r="A296">
        <f>ROW(Source!A186)</f>
        <v>186</v>
      </c>
      <c r="B296">
        <v>39083528</v>
      </c>
      <c r="C296">
        <v>39084171</v>
      </c>
      <c r="D296">
        <v>36846479</v>
      </c>
      <c r="E296">
        <v>1</v>
      </c>
      <c r="F296">
        <v>1</v>
      </c>
      <c r="G296">
        <v>1</v>
      </c>
      <c r="H296">
        <v>3</v>
      </c>
      <c r="I296" t="s">
        <v>1100</v>
      </c>
      <c r="J296" t="s">
        <v>1101</v>
      </c>
      <c r="K296" t="s">
        <v>1102</v>
      </c>
      <c r="L296">
        <v>1354</v>
      </c>
      <c r="N296">
        <v>1010</v>
      </c>
      <c r="O296" t="s">
        <v>109</v>
      </c>
      <c r="P296" t="s">
        <v>109</v>
      </c>
      <c r="Q296">
        <v>1</v>
      </c>
      <c r="W296">
        <v>0</v>
      </c>
      <c r="X296">
        <v>1814100721</v>
      </c>
      <c r="Y296">
        <v>10</v>
      </c>
      <c r="AA296">
        <v>382.01</v>
      </c>
      <c r="AB296">
        <v>0</v>
      </c>
      <c r="AC296">
        <v>0</v>
      </c>
      <c r="AD296">
        <v>0</v>
      </c>
      <c r="AE296">
        <v>58.5</v>
      </c>
      <c r="AF296">
        <v>0</v>
      </c>
      <c r="AG296">
        <v>0</v>
      </c>
      <c r="AH296">
        <v>0</v>
      </c>
      <c r="AI296">
        <v>6.53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10</v>
      </c>
      <c r="AU296" t="s">
        <v>3</v>
      </c>
      <c r="AV296">
        <v>0</v>
      </c>
      <c r="AW296">
        <v>2</v>
      </c>
      <c r="AX296">
        <v>39084188</v>
      </c>
      <c r="AY296">
        <v>1</v>
      </c>
      <c r="AZ296">
        <v>0</v>
      </c>
      <c r="BA296">
        <v>312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Y296*Source!I186</f>
        <v>2</v>
      </c>
      <c r="CY296">
        <f t="shared" si="21"/>
        <v>382.01</v>
      </c>
      <c r="CZ296">
        <f t="shared" si="22"/>
        <v>58.5</v>
      </c>
      <c r="DA296">
        <f t="shared" si="23"/>
        <v>6.53</v>
      </c>
      <c r="DB296">
        <v>0</v>
      </c>
    </row>
    <row r="297" spans="1:106" x14ac:dyDescent="0.2">
      <c r="A297">
        <f>ROW(Source!A191)</f>
        <v>191</v>
      </c>
      <c r="B297">
        <v>39083528</v>
      </c>
      <c r="C297">
        <v>39084211</v>
      </c>
      <c r="D297">
        <v>37064878</v>
      </c>
      <c r="E297">
        <v>1</v>
      </c>
      <c r="F297">
        <v>1</v>
      </c>
      <c r="G297">
        <v>1</v>
      </c>
      <c r="H297">
        <v>1</v>
      </c>
      <c r="I297" t="s">
        <v>927</v>
      </c>
      <c r="J297" t="s">
        <v>3</v>
      </c>
      <c r="K297" t="s">
        <v>928</v>
      </c>
      <c r="L297">
        <v>1191</v>
      </c>
      <c r="N297">
        <v>1013</v>
      </c>
      <c r="O297" t="s">
        <v>839</v>
      </c>
      <c r="P297" t="s">
        <v>839</v>
      </c>
      <c r="Q297">
        <v>1</v>
      </c>
      <c r="W297">
        <v>0</v>
      </c>
      <c r="X297">
        <v>-1081351934</v>
      </c>
      <c r="Y297">
        <v>11.867999999999999</v>
      </c>
      <c r="AA297">
        <v>0</v>
      </c>
      <c r="AB297">
        <v>0</v>
      </c>
      <c r="AC297">
        <v>0</v>
      </c>
      <c r="AD297">
        <v>61.38</v>
      </c>
      <c r="AE297">
        <v>0</v>
      </c>
      <c r="AF297">
        <v>0</v>
      </c>
      <c r="AG297">
        <v>0</v>
      </c>
      <c r="AH297">
        <v>9.4</v>
      </c>
      <c r="AI297">
        <v>1</v>
      </c>
      <c r="AJ297">
        <v>1</v>
      </c>
      <c r="AK297">
        <v>1</v>
      </c>
      <c r="AL297">
        <v>6.53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10.32</v>
      </c>
      <c r="AU297" t="s">
        <v>76</v>
      </c>
      <c r="AV297">
        <v>1</v>
      </c>
      <c r="AW297">
        <v>2</v>
      </c>
      <c r="AX297">
        <v>39084212</v>
      </c>
      <c r="AY297">
        <v>1</v>
      </c>
      <c r="AZ297">
        <v>0</v>
      </c>
      <c r="BA297">
        <v>314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Y297*Source!I191</f>
        <v>7.1207999999999991</v>
      </c>
      <c r="CY297">
        <f>AD297</f>
        <v>61.38</v>
      </c>
      <c r="CZ297">
        <f>AH297</f>
        <v>9.4</v>
      </c>
      <c r="DA297">
        <f>AL297</f>
        <v>6.53</v>
      </c>
      <c r="DB297">
        <v>0</v>
      </c>
    </row>
    <row r="298" spans="1:106" x14ac:dyDescent="0.2">
      <c r="A298">
        <f>ROW(Source!A191)</f>
        <v>191</v>
      </c>
      <c r="B298">
        <v>39083528</v>
      </c>
      <c r="C298">
        <v>39084211</v>
      </c>
      <c r="D298">
        <v>37064876</v>
      </c>
      <c r="E298">
        <v>1</v>
      </c>
      <c r="F298">
        <v>1</v>
      </c>
      <c r="G298">
        <v>1</v>
      </c>
      <c r="H298">
        <v>1</v>
      </c>
      <c r="I298" t="s">
        <v>840</v>
      </c>
      <c r="J298" t="s">
        <v>3</v>
      </c>
      <c r="K298" t="s">
        <v>841</v>
      </c>
      <c r="L298">
        <v>1191</v>
      </c>
      <c r="N298">
        <v>1013</v>
      </c>
      <c r="O298" t="s">
        <v>839</v>
      </c>
      <c r="P298" t="s">
        <v>839</v>
      </c>
      <c r="Q298">
        <v>1</v>
      </c>
      <c r="W298">
        <v>0</v>
      </c>
      <c r="X298">
        <v>-1417349443</v>
      </c>
      <c r="Y298">
        <v>0.25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6.53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0.25</v>
      </c>
      <c r="AU298" t="s">
        <v>3</v>
      </c>
      <c r="AV298">
        <v>2</v>
      </c>
      <c r="AW298">
        <v>2</v>
      </c>
      <c r="AX298">
        <v>39084213</v>
      </c>
      <c r="AY298">
        <v>1</v>
      </c>
      <c r="AZ298">
        <v>2048</v>
      </c>
      <c r="BA298">
        <v>315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Y298*Source!I191</f>
        <v>0.15</v>
      </c>
      <c r="CY298">
        <f>AD298</f>
        <v>0</v>
      </c>
      <c r="CZ298">
        <f>AH298</f>
        <v>0</v>
      </c>
      <c r="DA298">
        <f>AL298</f>
        <v>1</v>
      </c>
      <c r="DB298">
        <v>0</v>
      </c>
    </row>
    <row r="299" spans="1:106" x14ac:dyDescent="0.2">
      <c r="A299">
        <f>ROW(Source!A191)</f>
        <v>191</v>
      </c>
      <c r="B299">
        <v>39083528</v>
      </c>
      <c r="C299">
        <v>39084211</v>
      </c>
      <c r="D299">
        <v>36882452</v>
      </c>
      <c r="E299">
        <v>1</v>
      </c>
      <c r="F299">
        <v>1</v>
      </c>
      <c r="G299">
        <v>1</v>
      </c>
      <c r="H299">
        <v>2</v>
      </c>
      <c r="I299" t="s">
        <v>842</v>
      </c>
      <c r="J299" t="s">
        <v>843</v>
      </c>
      <c r="K299" t="s">
        <v>844</v>
      </c>
      <c r="L299">
        <v>1368</v>
      </c>
      <c r="N299">
        <v>1011</v>
      </c>
      <c r="O299" t="s">
        <v>845</v>
      </c>
      <c r="P299" t="s">
        <v>845</v>
      </c>
      <c r="Q299">
        <v>1</v>
      </c>
      <c r="W299">
        <v>0</v>
      </c>
      <c r="X299">
        <v>1188625873</v>
      </c>
      <c r="Y299">
        <v>0.125</v>
      </c>
      <c r="AA299">
        <v>0</v>
      </c>
      <c r="AB299">
        <v>204.13</v>
      </c>
      <c r="AC299">
        <v>13.5</v>
      </c>
      <c r="AD299">
        <v>0</v>
      </c>
      <c r="AE299">
        <v>0</v>
      </c>
      <c r="AF299">
        <v>31.26</v>
      </c>
      <c r="AG299">
        <v>13.5</v>
      </c>
      <c r="AH299">
        <v>0</v>
      </c>
      <c r="AI299">
        <v>1</v>
      </c>
      <c r="AJ299">
        <v>6.53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0.1</v>
      </c>
      <c r="AU299" t="s">
        <v>75</v>
      </c>
      <c r="AV299">
        <v>0</v>
      </c>
      <c r="AW299">
        <v>2</v>
      </c>
      <c r="AX299">
        <v>39084214</v>
      </c>
      <c r="AY299">
        <v>1</v>
      </c>
      <c r="AZ299">
        <v>0</v>
      </c>
      <c r="BA299">
        <v>316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Y299*Source!I191</f>
        <v>7.4999999999999997E-2</v>
      </c>
      <c r="CY299">
        <f>AB299</f>
        <v>204.13</v>
      </c>
      <c r="CZ299">
        <f>AF299</f>
        <v>31.26</v>
      </c>
      <c r="DA299">
        <f>AJ299</f>
        <v>6.53</v>
      </c>
      <c r="DB299">
        <v>0</v>
      </c>
    </row>
    <row r="300" spans="1:106" x14ac:dyDescent="0.2">
      <c r="A300">
        <f>ROW(Source!A191)</f>
        <v>191</v>
      </c>
      <c r="B300">
        <v>39083528</v>
      </c>
      <c r="C300">
        <v>39084211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848</v>
      </c>
      <c r="J300" t="s">
        <v>849</v>
      </c>
      <c r="K300" t="s">
        <v>850</v>
      </c>
      <c r="L300">
        <v>1368</v>
      </c>
      <c r="N300">
        <v>1011</v>
      </c>
      <c r="O300" t="s">
        <v>845</v>
      </c>
      <c r="P300" t="s">
        <v>845</v>
      </c>
      <c r="Q300">
        <v>1</v>
      </c>
      <c r="W300">
        <v>0</v>
      </c>
      <c r="X300">
        <v>1372534845</v>
      </c>
      <c r="Y300">
        <v>0.1875</v>
      </c>
      <c r="AA300">
        <v>0</v>
      </c>
      <c r="AB300">
        <v>429.09</v>
      </c>
      <c r="AC300">
        <v>11.6</v>
      </c>
      <c r="AD300">
        <v>0</v>
      </c>
      <c r="AE300">
        <v>0</v>
      </c>
      <c r="AF300">
        <v>65.709999999999994</v>
      </c>
      <c r="AG300">
        <v>11.6</v>
      </c>
      <c r="AH300">
        <v>0</v>
      </c>
      <c r="AI300">
        <v>1</v>
      </c>
      <c r="AJ300">
        <v>6.53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3</v>
      </c>
      <c r="AT300">
        <v>0.15</v>
      </c>
      <c r="AU300" t="s">
        <v>75</v>
      </c>
      <c r="AV300">
        <v>0</v>
      </c>
      <c r="AW300">
        <v>2</v>
      </c>
      <c r="AX300">
        <v>39084215</v>
      </c>
      <c r="AY300">
        <v>1</v>
      </c>
      <c r="AZ300">
        <v>0</v>
      </c>
      <c r="BA300">
        <v>317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Y300*Source!I191</f>
        <v>0.11249999999999999</v>
      </c>
      <c r="CY300">
        <f>AB300</f>
        <v>429.09</v>
      </c>
      <c r="CZ300">
        <f>AF300</f>
        <v>65.709999999999994</v>
      </c>
      <c r="DA300">
        <f>AJ300</f>
        <v>6.53</v>
      </c>
      <c r="DB300">
        <v>0</v>
      </c>
    </row>
    <row r="301" spans="1:106" x14ac:dyDescent="0.2">
      <c r="A301">
        <f>ROW(Source!A191)</f>
        <v>191</v>
      </c>
      <c r="B301">
        <v>39083528</v>
      </c>
      <c r="C301">
        <v>39084211</v>
      </c>
      <c r="D301">
        <v>36802461</v>
      </c>
      <c r="E301">
        <v>1</v>
      </c>
      <c r="F301">
        <v>1</v>
      </c>
      <c r="G301">
        <v>1</v>
      </c>
      <c r="H301">
        <v>3</v>
      </c>
      <c r="I301" t="s">
        <v>1077</v>
      </c>
      <c r="J301" t="s">
        <v>1078</v>
      </c>
      <c r="K301" t="s">
        <v>1079</v>
      </c>
      <c r="L301">
        <v>1348</v>
      </c>
      <c r="N301">
        <v>1009</v>
      </c>
      <c r="O301" t="s">
        <v>64</v>
      </c>
      <c r="P301" t="s">
        <v>64</v>
      </c>
      <c r="Q301">
        <v>1000</v>
      </c>
      <c r="W301">
        <v>0</v>
      </c>
      <c r="X301">
        <v>-1699345571</v>
      </c>
      <c r="Y301">
        <v>8.9999999999999998E-4</v>
      </c>
      <c r="AA301">
        <v>196095.9</v>
      </c>
      <c r="AB301">
        <v>0</v>
      </c>
      <c r="AC301">
        <v>0</v>
      </c>
      <c r="AD301">
        <v>0</v>
      </c>
      <c r="AE301">
        <v>30030</v>
      </c>
      <c r="AF301">
        <v>0</v>
      </c>
      <c r="AG301">
        <v>0</v>
      </c>
      <c r="AH301">
        <v>0</v>
      </c>
      <c r="AI301">
        <v>6.53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8.9999999999999998E-4</v>
      </c>
      <c r="AU301" t="s">
        <v>3</v>
      </c>
      <c r="AV301">
        <v>0</v>
      </c>
      <c r="AW301">
        <v>2</v>
      </c>
      <c r="AX301">
        <v>39084216</v>
      </c>
      <c r="AY301">
        <v>1</v>
      </c>
      <c r="AZ301">
        <v>0</v>
      </c>
      <c r="BA301">
        <v>318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Y301*Source!I191</f>
        <v>5.4000000000000001E-4</v>
      </c>
      <c r="CY301">
        <f t="shared" ref="CY301:CY308" si="24">AA301</f>
        <v>196095.9</v>
      </c>
      <c r="CZ301">
        <f t="shared" ref="CZ301:CZ308" si="25">AE301</f>
        <v>30030</v>
      </c>
      <c r="DA301">
        <f t="shared" ref="DA301:DA308" si="26">AI301</f>
        <v>6.53</v>
      </c>
      <c r="DB301">
        <v>0</v>
      </c>
    </row>
    <row r="302" spans="1:106" x14ac:dyDescent="0.2">
      <c r="A302">
        <f>ROW(Source!A191)</f>
        <v>191</v>
      </c>
      <c r="B302">
        <v>39083528</v>
      </c>
      <c r="C302">
        <v>39084211</v>
      </c>
      <c r="D302">
        <v>36802469</v>
      </c>
      <c r="E302">
        <v>1</v>
      </c>
      <c r="F302">
        <v>1</v>
      </c>
      <c r="G302">
        <v>1</v>
      </c>
      <c r="H302">
        <v>3</v>
      </c>
      <c r="I302" t="s">
        <v>1058</v>
      </c>
      <c r="J302" t="s">
        <v>1059</v>
      </c>
      <c r="K302" t="s">
        <v>1060</v>
      </c>
      <c r="L302">
        <v>1346</v>
      </c>
      <c r="N302">
        <v>1009</v>
      </c>
      <c r="O302" t="s">
        <v>173</v>
      </c>
      <c r="P302" t="s">
        <v>173</v>
      </c>
      <c r="Q302">
        <v>1</v>
      </c>
      <c r="W302">
        <v>0</v>
      </c>
      <c r="X302">
        <v>-490687590</v>
      </c>
      <c r="Y302">
        <v>0.12</v>
      </c>
      <c r="AA302">
        <v>243.5</v>
      </c>
      <c r="AB302">
        <v>0</v>
      </c>
      <c r="AC302">
        <v>0</v>
      </c>
      <c r="AD302">
        <v>0</v>
      </c>
      <c r="AE302">
        <v>37.29</v>
      </c>
      <c r="AF302">
        <v>0</v>
      </c>
      <c r="AG302">
        <v>0</v>
      </c>
      <c r="AH302">
        <v>0</v>
      </c>
      <c r="AI302">
        <v>6.53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0.12</v>
      </c>
      <c r="AU302" t="s">
        <v>3</v>
      </c>
      <c r="AV302">
        <v>0</v>
      </c>
      <c r="AW302">
        <v>2</v>
      </c>
      <c r="AX302">
        <v>39084217</v>
      </c>
      <c r="AY302">
        <v>1</v>
      </c>
      <c r="AZ302">
        <v>0</v>
      </c>
      <c r="BA302">
        <v>319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Y302*Source!I191</f>
        <v>7.1999999999999995E-2</v>
      </c>
      <c r="CY302">
        <f t="shared" si="24"/>
        <v>243.5</v>
      </c>
      <c r="CZ302">
        <f t="shared" si="25"/>
        <v>37.29</v>
      </c>
      <c r="DA302">
        <f t="shared" si="26"/>
        <v>6.53</v>
      </c>
      <c r="DB302">
        <v>0</v>
      </c>
    </row>
    <row r="303" spans="1:106" x14ac:dyDescent="0.2">
      <c r="A303">
        <f>ROW(Source!A191)</f>
        <v>191</v>
      </c>
      <c r="B303">
        <v>39083528</v>
      </c>
      <c r="C303">
        <v>39084211</v>
      </c>
      <c r="D303">
        <v>36804574</v>
      </c>
      <c r="E303">
        <v>1</v>
      </c>
      <c r="F303">
        <v>1</v>
      </c>
      <c r="G303">
        <v>1</v>
      </c>
      <c r="H303">
        <v>3</v>
      </c>
      <c r="I303" t="s">
        <v>368</v>
      </c>
      <c r="J303" t="s">
        <v>371</v>
      </c>
      <c r="K303" t="s">
        <v>369</v>
      </c>
      <c r="L303">
        <v>1355</v>
      </c>
      <c r="N303">
        <v>1010</v>
      </c>
      <c r="O303" t="s">
        <v>370</v>
      </c>
      <c r="P303" t="s">
        <v>370</v>
      </c>
      <c r="Q303">
        <v>100</v>
      </c>
      <c r="W303">
        <v>0</v>
      </c>
      <c r="X303">
        <v>1797855604</v>
      </c>
      <c r="Y303">
        <v>0.4</v>
      </c>
      <c r="AA303">
        <v>171.09</v>
      </c>
      <c r="AB303">
        <v>0</v>
      </c>
      <c r="AC303">
        <v>0</v>
      </c>
      <c r="AD303">
        <v>0</v>
      </c>
      <c r="AE303">
        <v>26.2</v>
      </c>
      <c r="AF303">
        <v>0</v>
      </c>
      <c r="AG303">
        <v>0</v>
      </c>
      <c r="AH303">
        <v>0</v>
      </c>
      <c r="AI303">
        <v>6.53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3</v>
      </c>
      <c r="AT303">
        <v>0.4</v>
      </c>
      <c r="AU303" t="s">
        <v>3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Y303*Source!I191</f>
        <v>0.24</v>
      </c>
      <c r="CY303">
        <f t="shared" si="24"/>
        <v>171.09</v>
      </c>
      <c r="CZ303">
        <f t="shared" si="25"/>
        <v>26.2</v>
      </c>
      <c r="DA303">
        <f t="shared" si="26"/>
        <v>6.53</v>
      </c>
      <c r="DB303">
        <v>0</v>
      </c>
    </row>
    <row r="304" spans="1:106" x14ac:dyDescent="0.2">
      <c r="A304">
        <f>ROW(Source!A191)</f>
        <v>191</v>
      </c>
      <c r="B304">
        <v>39083528</v>
      </c>
      <c r="C304">
        <v>39084211</v>
      </c>
      <c r="D304">
        <v>36806623</v>
      </c>
      <c r="E304">
        <v>1</v>
      </c>
      <c r="F304">
        <v>1</v>
      </c>
      <c r="G304">
        <v>1</v>
      </c>
      <c r="H304">
        <v>3</v>
      </c>
      <c r="I304" t="s">
        <v>1080</v>
      </c>
      <c r="J304" t="s">
        <v>1081</v>
      </c>
      <c r="K304" t="s">
        <v>1082</v>
      </c>
      <c r="L304">
        <v>1348</v>
      </c>
      <c r="N304">
        <v>1009</v>
      </c>
      <c r="O304" t="s">
        <v>64</v>
      </c>
      <c r="P304" t="s">
        <v>64</v>
      </c>
      <c r="Q304">
        <v>1000</v>
      </c>
      <c r="W304">
        <v>0</v>
      </c>
      <c r="X304">
        <v>1529337430</v>
      </c>
      <c r="Y304">
        <v>1.6000000000000001E-3</v>
      </c>
      <c r="AA304">
        <v>11989.08</v>
      </c>
      <c r="AB304">
        <v>0</v>
      </c>
      <c r="AC304">
        <v>0</v>
      </c>
      <c r="AD304">
        <v>0</v>
      </c>
      <c r="AE304">
        <v>1836</v>
      </c>
      <c r="AF304">
        <v>0</v>
      </c>
      <c r="AG304">
        <v>0</v>
      </c>
      <c r="AH304">
        <v>0</v>
      </c>
      <c r="AI304">
        <v>6.53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1.6000000000000001E-3</v>
      </c>
      <c r="AU304" t="s">
        <v>3</v>
      </c>
      <c r="AV304">
        <v>0</v>
      </c>
      <c r="AW304">
        <v>2</v>
      </c>
      <c r="AX304">
        <v>39084220</v>
      </c>
      <c r="AY304">
        <v>1</v>
      </c>
      <c r="AZ304">
        <v>0</v>
      </c>
      <c r="BA304">
        <v>322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Y304*Source!I191</f>
        <v>9.6000000000000002E-4</v>
      </c>
      <c r="CY304">
        <f t="shared" si="24"/>
        <v>11989.08</v>
      </c>
      <c r="CZ304">
        <f t="shared" si="25"/>
        <v>1836</v>
      </c>
      <c r="DA304">
        <f t="shared" si="26"/>
        <v>6.53</v>
      </c>
      <c r="DB304">
        <v>0</v>
      </c>
    </row>
    <row r="305" spans="1:106" x14ac:dyDescent="0.2">
      <c r="A305">
        <f>ROW(Source!A191)</f>
        <v>191</v>
      </c>
      <c r="B305">
        <v>39083528</v>
      </c>
      <c r="C305">
        <v>39084211</v>
      </c>
      <c r="D305">
        <v>36838223</v>
      </c>
      <c r="E305">
        <v>1</v>
      </c>
      <c r="F305">
        <v>1</v>
      </c>
      <c r="G305">
        <v>1</v>
      </c>
      <c r="H305">
        <v>3</v>
      </c>
      <c r="I305" t="s">
        <v>1061</v>
      </c>
      <c r="J305" t="s">
        <v>1062</v>
      </c>
      <c r="K305" t="s">
        <v>1063</v>
      </c>
      <c r="L305">
        <v>1348</v>
      </c>
      <c r="N305">
        <v>1009</v>
      </c>
      <c r="O305" t="s">
        <v>64</v>
      </c>
      <c r="P305" t="s">
        <v>64</v>
      </c>
      <c r="Q305">
        <v>1000</v>
      </c>
      <c r="W305">
        <v>0</v>
      </c>
      <c r="X305">
        <v>570223526</v>
      </c>
      <c r="Y305">
        <v>2.4000000000000001E-4</v>
      </c>
      <c r="AA305">
        <v>98727.07</v>
      </c>
      <c r="AB305">
        <v>0</v>
      </c>
      <c r="AC305">
        <v>0</v>
      </c>
      <c r="AD305">
        <v>0</v>
      </c>
      <c r="AE305">
        <v>15119</v>
      </c>
      <c r="AF305">
        <v>0</v>
      </c>
      <c r="AG305">
        <v>0</v>
      </c>
      <c r="AH305">
        <v>0</v>
      </c>
      <c r="AI305">
        <v>6.53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2.4000000000000001E-4</v>
      </c>
      <c r="AU305" t="s">
        <v>3</v>
      </c>
      <c r="AV305">
        <v>0</v>
      </c>
      <c r="AW305">
        <v>2</v>
      </c>
      <c r="AX305">
        <v>39084221</v>
      </c>
      <c r="AY305">
        <v>1</v>
      </c>
      <c r="AZ305">
        <v>0</v>
      </c>
      <c r="BA305">
        <v>323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Y305*Source!I191</f>
        <v>1.44E-4</v>
      </c>
      <c r="CY305">
        <f t="shared" si="24"/>
        <v>98727.07</v>
      </c>
      <c r="CZ305">
        <f t="shared" si="25"/>
        <v>15119</v>
      </c>
      <c r="DA305">
        <f t="shared" si="26"/>
        <v>6.53</v>
      </c>
      <c r="DB305">
        <v>0</v>
      </c>
    </row>
    <row r="306" spans="1:106" x14ac:dyDescent="0.2">
      <c r="A306">
        <f>ROW(Source!A191)</f>
        <v>191</v>
      </c>
      <c r="B306">
        <v>39083528</v>
      </c>
      <c r="C306">
        <v>39084211</v>
      </c>
      <c r="D306">
        <v>36838951</v>
      </c>
      <c r="E306">
        <v>1</v>
      </c>
      <c r="F306">
        <v>1</v>
      </c>
      <c r="G306">
        <v>1</v>
      </c>
      <c r="H306">
        <v>3</v>
      </c>
      <c r="I306" t="s">
        <v>1064</v>
      </c>
      <c r="J306" t="s">
        <v>1065</v>
      </c>
      <c r="K306" t="s">
        <v>1066</v>
      </c>
      <c r="L306">
        <v>1348</v>
      </c>
      <c r="N306">
        <v>1009</v>
      </c>
      <c r="O306" t="s">
        <v>64</v>
      </c>
      <c r="P306" t="s">
        <v>64</v>
      </c>
      <c r="Q306">
        <v>1000</v>
      </c>
      <c r="W306">
        <v>0</v>
      </c>
      <c r="X306">
        <v>-909021926</v>
      </c>
      <c r="Y306">
        <v>1.2E-4</v>
      </c>
      <c r="AA306">
        <v>110683.5</v>
      </c>
      <c r="AB306">
        <v>0</v>
      </c>
      <c r="AC306">
        <v>0</v>
      </c>
      <c r="AD306">
        <v>0</v>
      </c>
      <c r="AE306">
        <v>16950</v>
      </c>
      <c r="AF306">
        <v>0</v>
      </c>
      <c r="AG306">
        <v>0</v>
      </c>
      <c r="AH306">
        <v>0</v>
      </c>
      <c r="AI306">
        <v>6.53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1.2E-4</v>
      </c>
      <c r="AU306" t="s">
        <v>3</v>
      </c>
      <c r="AV306">
        <v>0</v>
      </c>
      <c r="AW306">
        <v>2</v>
      </c>
      <c r="AX306">
        <v>39084223</v>
      </c>
      <c r="AY306">
        <v>1</v>
      </c>
      <c r="AZ306">
        <v>0</v>
      </c>
      <c r="BA306">
        <v>325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Y306*Source!I191</f>
        <v>7.2000000000000002E-5</v>
      </c>
      <c r="CY306">
        <f t="shared" si="24"/>
        <v>110683.5</v>
      </c>
      <c r="CZ306">
        <f t="shared" si="25"/>
        <v>16950</v>
      </c>
      <c r="DA306">
        <f t="shared" si="26"/>
        <v>6.53</v>
      </c>
      <c r="DB306">
        <v>0</v>
      </c>
    </row>
    <row r="307" spans="1:106" x14ac:dyDescent="0.2">
      <c r="A307">
        <f>ROW(Source!A191)</f>
        <v>191</v>
      </c>
      <c r="B307">
        <v>39083528</v>
      </c>
      <c r="C307">
        <v>39084211</v>
      </c>
      <c r="D307">
        <v>36845980</v>
      </c>
      <c r="E307">
        <v>1</v>
      </c>
      <c r="F307">
        <v>1</v>
      </c>
      <c r="G307">
        <v>1</v>
      </c>
      <c r="H307">
        <v>3</v>
      </c>
      <c r="I307" t="s">
        <v>461</v>
      </c>
      <c r="J307" t="s">
        <v>463</v>
      </c>
      <c r="K307" t="s">
        <v>462</v>
      </c>
      <c r="L307">
        <v>1354</v>
      </c>
      <c r="N307">
        <v>1010</v>
      </c>
      <c r="O307" t="s">
        <v>109</v>
      </c>
      <c r="P307" t="s">
        <v>109</v>
      </c>
      <c r="Q307">
        <v>1</v>
      </c>
      <c r="W307">
        <v>0</v>
      </c>
      <c r="X307">
        <v>919975722</v>
      </c>
      <c r="Y307">
        <v>10</v>
      </c>
      <c r="AA307">
        <v>1417.79</v>
      </c>
      <c r="AB307">
        <v>0</v>
      </c>
      <c r="AC307">
        <v>0</v>
      </c>
      <c r="AD307">
        <v>0</v>
      </c>
      <c r="AE307">
        <v>217.12</v>
      </c>
      <c r="AF307">
        <v>0</v>
      </c>
      <c r="AG307">
        <v>0</v>
      </c>
      <c r="AH307">
        <v>0</v>
      </c>
      <c r="AI307">
        <v>6.53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3</v>
      </c>
      <c r="AT307">
        <v>10</v>
      </c>
      <c r="AU307" t="s">
        <v>3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Y307*Source!I191</f>
        <v>6</v>
      </c>
      <c r="CY307">
        <f t="shared" si="24"/>
        <v>1417.79</v>
      </c>
      <c r="CZ307">
        <f t="shared" si="25"/>
        <v>217.12</v>
      </c>
      <c r="DA307">
        <f t="shared" si="26"/>
        <v>6.53</v>
      </c>
      <c r="DB307">
        <v>0</v>
      </c>
    </row>
    <row r="308" spans="1:106" x14ac:dyDescent="0.2">
      <c r="A308">
        <f>ROW(Source!A191)</f>
        <v>191</v>
      </c>
      <c r="B308">
        <v>39083528</v>
      </c>
      <c r="C308">
        <v>39084211</v>
      </c>
      <c r="D308">
        <v>36846448</v>
      </c>
      <c r="E308">
        <v>1</v>
      </c>
      <c r="F308">
        <v>1</v>
      </c>
      <c r="G308">
        <v>1</v>
      </c>
      <c r="H308">
        <v>3</v>
      </c>
      <c r="I308" t="s">
        <v>438</v>
      </c>
      <c r="J308" t="s">
        <v>440</v>
      </c>
      <c r="K308" t="s">
        <v>439</v>
      </c>
      <c r="L308">
        <v>1358</v>
      </c>
      <c r="N308">
        <v>1010</v>
      </c>
      <c r="O308" t="s">
        <v>342</v>
      </c>
      <c r="P308" t="s">
        <v>342</v>
      </c>
      <c r="Q308">
        <v>10</v>
      </c>
      <c r="W308">
        <v>0</v>
      </c>
      <c r="X308">
        <v>-62785007</v>
      </c>
      <c r="Y308">
        <v>1</v>
      </c>
      <c r="AA308">
        <v>1046.1099999999999</v>
      </c>
      <c r="AB308">
        <v>0</v>
      </c>
      <c r="AC308">
        <v>0</v>
      </c>
      <c r="AD308">
        <v>0</v>
      </c>
      <c r="AE308">
        <v>160.19999999999999</v>
      </c>
      <c r="AF308">
        <v>0</v>
      </c>
      <c r="AG308">
        <v>0</v>
      </c>
      <c r="AH308">
        <v>0</v>
      </c>
      <c r="AI308">
        <v>6.53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3</v>
      </c>
      <c r="AT308">
        <v>1</v>
      </c>
      <c r="AU308" t="s">
        <v>3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Y308*Source!I191</f>
        <v>0.6</v>
      </c>
      <c r="CY308">
        <f t="shared" si="24"/>
        <v>1046.1099999999999</v>
      </c>
      <c r="CZ308">
        <f t="shared" si="25"/>
        <v>160.19999999999999</v>
      </c>
      <c r="DA308">
        <f t="shared" si="26"/>
        <v>6.53</v>
      </c>
      <c r="DB308">
        <v>0</v>
      </c>
    </row>
    <row r="309" spans="1:106" x14ac:dyDescent="0.2">
      <c r="A309">
        <f>ROW(Source!A195)</f>
        <v>195</v>
      </c>
      <c r="B309">
        <v>39083528</v>
      </c>
      <c r="C309">
        <v>39084237</v>
      </c>
      <c r="D309">
        <v>37071037</v>
      </c>
      <c r="E309">
        <v>1</v>
      </c>
      <c r="F309">
        <v>1</v>
      </c>
      <c r="G309">
        <v>1</v>
      </c>
      <c r="H309">
        <v>1</v>
      </c>
      <c r="I309" t="s">
        <v>914</v>
      </c>
      <c r="J309" t="s">
        <v>3</v>
      </c>
      <c r="K309" t="s">
        <v>915</v>
      </c>
      <c r="L309">
        <v>1191</v>
      </c>
      <c r="N309">
        <v>1013</v>
      </c>
      <c r="O309" t="s">
        <v>839</v>
      </c>
      <c r="P309" t="s">
        <v>839</v>
      </c>
      <c r="Q309">
        <v>1</v>
      </c>
      <c r="W309">
        <v>0</v>
      </c>
      <c r="X309">
        <v>1069510174</v>
      </c>
      <c r="Y309">
        <v>5.8189999999999991</v>
      </c>
      <c r="AA309">
        <v>0</v>
      </c>
      <c r="AB309">
        <v>0</v>
      </c>
      <c r="AC309">
        <v>0</v>
      </c>
      <c r="AD309">
        <v>62.82</v>
      </c>
      <c r="AE309">
        <v>0</v>
      </c>
      <c r="AF309">
        <v>0</v>
      </c>
      <c r="AG309">
        <v>0</v>
      </c>
      <c r="AH309">
        <v>9.6199999999999992</v>
      </c>
      <c r="AI309">
        <v>1</v>
      </c>
      <c r="AJ309">
        <v>1</v>
      </c>
      <c r="AK309">
        <v>1</v>
      </c>
      <c r="AL309">
        <v>6.53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5.0599999999999996</v>
      </c>
      <c r="AU309" t="s">
        <v>76</v>
      </c>
      <c r="AV309">
        <v>1</v>
      </c>
      <c r="AW309">
        <v>2</v>
      </c>
      <c r="AX309">
        <v>39084238</v>
      </c>
      <c r="AY309">
        <v>1</v>
      </c>
      <c r="AZ309">
        <v>0</v>
      </c>
      <c r="BA309">
        <v>327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Y309*Source!I195</f>
        <v>1.1637999999999999</v>
      </c>
      <c r="CY309">
        <f>AD309</f>
        <v>62.82</v>
      </c>
      <c r="CZ309">
        <f>AH309</f>
        <v>9.6199999999999992</v>
      </c>
      <c r="DA309">
        <f>AL309</f>
        <v>6.53</v>
      </c>
      <c r="DB309">
        <v>0</v>
      </c>
    </row>
    <row r="310" spans="1:106" x14ac:dyDescent="0.2">
      <c r="A310">
        <f>ROW(Source!A195)</f>
        <v>195</v>
      </c>
      <c r="B310">
        <v>39083528</v>
      </c>
      <c r="C310">
        <v>39084237</v>
      </c>
      <c r="D310">
        <v>37064876</v>
      </c>
      <c r="E310">
        <v>1</v>
      </c>
      <c r="F310">
        <v>1</v>
      </c>
      <c r="G310">
        <v>1</v>
      </c>
      <c r="H310">
        <v>1</v>
      </c>
      <c r="I310" t="s">
        <v>840</v>
      </c>
      <c r="J310" t="s">
        <v>3</v>
      </c>
      <c r="K310" t="s">
        <v>841</v>
      </c>
      <c r="L310">
        <v>1191</v>
      </c>
      <c r="N310">
        <v>1013</v>
      </c>
      <c r="O310" t="s">
        <v>839</v>
      </c>
      <c r="P310" t="s">
        <v>839</v>
      </c>
      <c r="Q310">
        <v>1</v>
      </c>
      <c r="W310">
        <v>0</v>
      </c>
      <c r="X310">
        <v>-1417349443</v>
      </c>
      <c r="Y310">
        <v>0.13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6.53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0.13</v>
      </c>
      <c r="AU310" t="s">
        <v>3</v>
      </c>
      <c r="AV310">
        <v>2</v>
      </c>
      <c r="AW310">
        <v>2</v>
      </c>
      <c r="AX310">
        <v>39084239</v>
      </c>
      <c r="AY310">
        <v>1</v>
      </c>
      <c r="AZ310">
        <v>2048</v>
      </c>
      <c r="BA310">
        <v>328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Y310*Source!I195</f>
        <v>2.6000000000000002E-2</v>
      </c>
      <c r="CY310">
        <f>AD310</f>
        <v>0</v>
      </c>
      <c r="CZ310">
        <f>AH310</f>
        <v>0</v>
      </c>
      <c r="DA310">
        <f>AL310</f>
        <v>1</v>
      </c>
      <c r="DB310">
        <v>0</v>
      </c>
    </row>
    <row r="311" spans="1:106" x14ac:dyDescent="0.2">
      <c r="A311">
        <f>ROW(Source!A195)</f>
        <v>195</v>
      </c>
      <c r="B311">
        <v>39083528</v>
      </c>
      <c r="C311">
        <v>39084237</v>
      </c>
      <c r="D311">
        <v>36882452</v>
      </c>
      <c r="E311">
        <v>1</v>
      </c>
      <c r="F311">
        <v>1</v>
      </c>
      <c r="G311">
        <v>1</v>
      </c>
      <c r="H311">
        <v>2</v>
      </c>
      <c r="I311" t="s">
        <v>842</v>
      </c>
      <c r="J311" t="s">
        <v>843</v>
      </c>
      <c r="K311" t="s">
        <v>844</v>
      </c>
      <c r="L311">
        <v>1368</v>
      </c>
      <c r="N311">
        <v>1011</v>
      </c>
      <c r="O311" t="s">
        <v>845</v>
      </c>
      <c r="P311" t="s">
        <v>845</v>
      </c>
      <c r="Q311">
        <v>1</v>
      </c>
      <c r="W311">
        <v>0</v>
      </c>
      <c r="X311">
        <v>1188625873</v>
      </c>
      <c r="Y311">
        <v>3.7499999999999999E-2</v>
      </c>
      <c r="AA311">
        <v>0</v>
      </c>
      <c r="AB311">
        <v>204.13</v>
      </c>
      <c r="AC311">
        <v>13.5</v>
      </c>
      <c r="AD311">
        <v>0</v>
      </c>
      <c r="AE311">
        <v>0</v>
      </c>
      <c r="AF311">
        <v>31.26</v>
      </c>
      <c r="AG311">
        <v>13.5</v>
      </c>
      <c r="AH311">
        <v>0</v>
      </c>
      <c r="AI311">
        <v>1</v>
      </c>
      <c r="AJ311">
        <v>6.53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0.03</v>
      </c>
      <c r="AU311" t="s">
        <v>75</v>
      </c>
      <c r="AV311">
        <v>0</v>
      </c>
      <c r="AW311">
        <v>2</v>
      </c>
      <c r="AX311">
        <v>39084240</v>
      </c>
      <c r="AY311">
        <v>1</v>
      </c>
      <c r="AZ311">
        <v>0</v>
      </c>
      <c r="BA311">
        <v>329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Y311*Source!I195</f>
        <v>7.4999999999999997E-3</v>
      </c>
      <c r="CY311">
        <f>AB311</f>
        <v>204.13</v>
      </c>
      <c r="CZ311">
        <f>AF311</f>
        <v>31.26</v>
      </c>
      <c r="DA311">
        <f>AJ311</f>
        <v>6.53</v>
      </c>
      <c r="DB311">
        <v>0</v>
      </c>
    </row>
    <row r="312" spans="1:106" x14ac:dyDescent="0.2">
      <c r="A312">
        <f>ROW(Source!A195)</f>
        <v>195</v>
      </c>
      <c r="B312">
        <v>39083528</v>
      </c>
      <c r="C312">
        <v>39084237</v>
      </c>
      <c r="D312">
        <v>36883554</v>
      </c>
      <c r="E312">
        <v>1</v>
      </c>
      <c r="F312">
        <v>1</v>
      </c>
      <c r="G312">
        <v>1</v>
      </c>
      <c r="H312">
        <v>2</v>
      </c>
      <c r="I312" t="s">
        <v>848</v>
      </c>
      <c r="J312" t="s">
        <v>849</v>
      </c>
      <c r="K312" t="s">
        <v>850</v>
      </c>
      <c r="L312">
        <v>1368</v>
      </c>
      <c r="N312">
        <v>1011</v>
      </c>
      <c r="O312" t="s">
        <v>845</v>
      </c>
      <c r="P312" t="s">
        <v>845</v>
      </c>
      <c r="Q312">
        <v>1</v>
      </c>
      <c r="W312">
        <v>0</v>
      </c>
      <c r="X312">
        <v>1372534845</v>
      </c>
      <c r="Y312">
        <v>0.125</v>
      </c>
      <c r="AA312">
        <v>0</v>
      </c>
      <c r="AB312">
        <v>429.09</v>
      </c>
      <c r="AC312">
        <v>11.6</v>
      </c>
      <c r="AD312">
        <v>0</v>
      </c>
      <c r="AE312">
        <v>0</v>
      </c>
      <c r="AF312">
        <v>65.709999999999994</v>
      </c>
      <c r="AG312">
        <v>11.6</v>
      </c>
      <c r="AH312">
        <v>0</v>
      </c>
      <c r="AI312">
        <v>1</v>
      </c>
      <c r="AJ312">
        <v>6.53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0.1</v>
      </c>
      <c r="AU312" t="s">
        <v>75</v>
      </c>
      <c r="AV312">
        <v>0</v>
      </c>
      <c r="AW312">
        <v>2</v>
      </c>
      <c r="AX312">
        <v>39084241</v>
      </c>
      <c r="AY312">
        <v>1</v>
      </c>
      <c r="AZ312">
        <v>0</v>
      </c>
      <c r="BA312">
        <v>330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Y312*Source!I195</f>
        <v>2.5000000000000001E-2</v>
      </c>
      <c r="CY312">
        <f>AB312</f>
        <v>429.09</v>
      </c>
      <c r="CZ312">
        <f>AF312</f>
        <v>65.709999999999994</v>
      </c>
      <c r="DA312">
        <f>AJ312</f>
        <v>6.53</v>
      </c>
      <c r="DB312">
        <v>0</v>
      </c>
    </row>
    <row r="313" spans="1:106" x14ac:dyDescent="0.2">
      <c r="A313">
        <f>ROW(Source!A195)</f>
        <v>195</v>
      </c>
      <c r="B313">
        <v>39083528</v>
      </c>
      <c r="C313">
        <v>39084237</v>
      </c>
      <c r="D313">
        <v>36802461</v>
      </c>
      <c r="E313">
        <v>1</v>
      </c>
      <c r="F313">
        <v>1</v>
      </c>
      <c r="G313">
        <v>1</v>
      </c>
      <c r="H313">
        <v>3</v>
      </c>
      <c r="I313" t="s">
        <v>1077</v>
      </c>
      <c r="J313" t="s">
        <v>1078</v>
      </c>
      <c r="K313" t="s">
        <v>1079</v>
      </c>
      <c r="L313">
        <v>1348</v>
      </c>
      <c r="N313">
        <v>1009</v>
      </c>
      <c r="O313" t="s">
        <v>64</v>
      </c>
      <c r="P313" t="s">
        <v>64</v>
      </c>
      <c r="Q313">
        <v>1000</v>
      </c>
      <c r="W313">
        <v>0</v>
      </c>
      <c r="X313">
        <v>-1699345571</v>
      </c>
      <c r="Y313">
        <v>6.9999999999999999E-4</v>
      </c>
      <c r="AA313">
        <v>196095.9</v>
      </c>
      <c r="AB313">
        <v>0</v>
      </c>
      <c r="AC313">
        <v>0</v>
      </c>
      <c r="AD313">
        <v>0</v>
      </c>
      <c r="AE313">
        <v>30030</v>
      </c>
      <c r="AF313">
        <v>0</v>
      </c>
      <c r="AG313">
        <v>0</v>
      </c>
      <c r="AH313">
        <v>0</v>
      </c>
      <c r="AI313">
        <v>6.53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6.9999999999999999E-4</v>
      </c>
      <c r="AU313" t="s">
        <v>3</v>
      </c>
      <c r="AV313">
        <v>0</v>
      </c>
      <c r="AW313">
        <v>2</v>
      </c>
      <c r="AX313">
        <v>39084242</v>
      </c>
      <c r="AY313">
        <v>1</v>
      </c>
      <c r="AZ313">
        <v>0</v>
      </c>
      <c r="BA313">
        <v>331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Y313*Source!I195</f>
        <v>1.4000000000000001E-4</v>
      </c>
      <c r="CY313">
        <f>AA313</f>
        <v>196095.9</v>
      </c>
      <c r="CZ313">
        <f>AE313</f>
        <v>30030</v>
      </c>
      <c r="DA313">
        <f>AI313</f>
        <v>6.53</v>
      </c>
      <c r="DB313">
        <v>0</v>
      </c>
    </row>
    <row r="314" spans="1:106" x14ac:dyDescent="0.2">
      <c r="A314">
        <f>ROW(Source!A195)</f>
        <v>195</v>
      </c>
      <c r="B314">
        <v>39083528</v>
      </c>
      <c r="C314">
        <v>39084237</v>
      </c>
      <c r="D314">
        <v>36806623</v>
      </c>
      <c r="E314">
        <v>1</v>
      </c>
      <c r="F314">
        <v>1</v>
      </c>
      <c r="G314">
        <v>1</v>
      </c>
      <c r="H314">
        <v>3</v>
      </c>
      <c r="I314" t="s">
        <v>1080</v>
      </c>
      <c r="J314" t="s">
        <v>1081</v>
      </c>
      <c r="K314" t="s">
        <v>1082</v>
      </c>
      <c r="L314">
        <v>1348</v>
      </c>
      <c r="N314">
        <v>1009</v>
      </c>
      <c r="O314" t="s">
        <v>64</v>
      </c>
      <c r="P314" t="s">
        <v>64</v>
      </c>
      <c r="Q314">
        <v>1000</v>
      </c>
      <c r="W314">
        <v>0</v>
      </c>
      <c r="X314">
        <v>1529337430</v>
      </c>
      <c r="Y314">
        <v>2E-3</v>
      </c>
      <c r="AA314">
        <v>11989.08</v>
      </c>
      <c r="AB314">
        <v>0</v>
      </c>
      <c r="AC314">
        <v>0</v>
      </c>
      <c r="AD314">
        <v>0</v>
      </c>
      <c r="AE314">
        <v>1836</v>
      </c>
      <c r="AF314">
        <v>0</v>
      </c>
      <c r="AG314">
        <v>0</v>
      </c>
      <c r="AH314">
        <v>0</v>
      </c>
      <c r="AI314">
        <v>6.53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2E-3</v>
      </c>
      <c r="AU314" t="s">
        <v>3</v>
      </c>
      <c r="AV314">
        <v>0</v>
      </c>
      <c r="AW314">
        <v>2</v>
      </c>
      <c r="AX314">
        <v>39084243</v>
      </c>
      <c r="AY314">
        <v>1</v>
      </c>
      <c r="AZ314">
        <v>0</v>
      </c>
      <c r="BA314">
        <v>332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Y314*Source!I195</f>
        <v>4.0000000000000002E-4</v>
      </c>
      <c r="CY314">
        <f>AA314</f>
        <v>11989.08</v>
      </c>
      <c r="CZ314">
        <f>AE314</f>
        <v>1836</v>
      </c>
      <c r="DA314">
        <f>AI314</f>
        <v>6.53</v>
      </c>
      <c r="DB314">
        <v>0</v>
      </c>
    </row>
    <row r="315" spans="1:106" x14ac:dyDescent="0.2">
      <c r="A315">
        <f>ROW(Source!A195)</f>
        <v>195</v>
      </c>
      <c r="B315">
        <v>39083528</v>
      </c>
      <c r="C315">
        <v>39084237</v>
      </c>
      <c r="D315">
        <v>36846465</v>
      </c>
      <c r="E315">
        <v>1</v>
      </c>
      <c r="F315">
        <v>1</v>
      </c>
      <c r="G315">
        <v>1</v>
      </c>
      <c r="H315">
        <v>3</v>
      </c>
      <c r="I315" t="s">
        <v>468</v>
      </c>
      <c r="J315" t="s">
        <v>470</v>
      </c>
      <c r="K315" t="s">
        <v>469</v>
      </c>
      <c r="L315">
        <v>1354</v>
      </c>
      <c r="N315">
        <v>1010</v>
      </c>
      <c r="O315" t="s">
        <v>109</v>
      </c>
      <c r="P315" t="s">
        <v>109</v>
      </c>
      <c r="Q315">
        <v>1</v>
      </c>
      <c r="W315">
        <v>0</v>
      </c>
      <c r="X315">
        <v>-1248788853</v>
      </c>
      <c r="Y315">
        <v>10</v>
      </c>
      <c r="AA315">
        <v>1970.1</v>
      </c>
      <c r="AB315">
        <v>0</v>
      </c>
      <c r="AC315">
        <v>0</v>
      </c>
      <c r="AD315">
        <v>0</v>
      </c>
      <c r="AE315">
        <v>301.7</v>
      </c>
      <c r="AF315">
        <v>0</v>
      </c>
      <c r="AG315">
        <v>0</v>
      </c>
      <c r="AH315">
        <v>0</v>
      </c>
      <c r="AI315">
        <v>6.53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3</v>
      </c>
      <c r="AT315">
        <v>10</v>
      </c>
      <c r="AU315" t="s">
        <v>3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Y315*Source!I195</f>
        <v>2</v>
      </c>
      <c r="CY315">
        <f>AA315</f>
        <v>1970.1</v>
      </c>
      <c r="CZ315">
        <f>AE315</f>
        <v>301.7</v>
      </c>
      <c r="DA315">
        <f>AI315</f>
        <v>6.53</v>
      </c>
      <c r="DB315">
        <v>0</v>
      </c>
    </row>
    <row r="316" spans="1:106" x14ac:dyDescent="0.2">
      <c r="A316">
        <f>ROW(Source!A197)</f>
        <v>197</v>
      </c>
      <c r="B316">
        <v>39083528</v>
      </c>
      <c r="C316">
        <v>39084249</v>
      </c>
      <c r="D316">
        <v>37080781</v>
      </c>
      <c r="E316">
        <v>1</v>
      </c>
      <c r="F316">
        <v>1</v>
      </c>
      <c r="G316">
        <v>1</v>
      </c>
      <c r="H316">
        <v>1</v>
      </c>
      <c r="I316" t="s">
        <v>883</v>
      </c>
      <c r="J316" t="s">
        <v>3</v>
      </c>
      <c r="K316" t="s">
        <v>884</v>
      </c>
      <c r="L316">
        <v>1191</v>
      </c>
      <c r="N316">
        <v>1013</v>
      </c>
      <c r="O316" t="s">
        <v>839</v>
      </c>
      <c r="P316" t="s">
        <v>839</v>
      </c>
      <c r="Q316">
        <v>1</v>
      </c>
      <c r="W316">
        <v>0</v>
      </c>
      <c r="X316">
        <v>912892513</v>
      </c>
      <c r="Y316">
        <v>73.875999999999991</v>
      </c>
      <c r="AA316">
        <v>0</v>
      </c>
      <c r="AB316">
        <v>0</v>
      </c>
      <c r="AC316">
        <v>0</v>
      </c>
      <c r="AD316">
        <v>64.78</v>
      </c>
      <c r="AE316">
        <v>0</v>
      </c>
      <c r="AF316">
        <v>0</v>
      </c>
      <c r="AG316">
        <v>0</v>
      </c>
      <c r="AH316">
        <v>9.92</v>
      </c>
      <c r="AI316">
        <v>1</v>
      </c>
      <c r="AJ316">
        <v>1</v>
      </c>
      <c r="AK316">
        <v>1</v>
      </c>
      <c r="AL316">
        <v>6.53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64.239999999999995</v>
      </c>
      <c r="AU316" t="s">
        <v>76</v>
      </c>
      <c r="AV316">
        <v>1</v>
      </c>
      <c r="AW316">
        <v>2</v>
      </c>
      <c r="AX316">
        <v>39084250</v>
      </c>
      <c r="AY316">
        <v>1</v>
      </c>
      <c r="AZ316">
        <v>0</v>
      </c>
      <c r="BA316">
        <v>334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Y316*Source!I197</f>
        <v>14.775199999999998</v>
      </c>
      <c r="CY316">
        <f>AD316</f>
        <v>64.78</v>
      </c>
      <c r="CZ316">
        <f>AH316</f>
        <v>9.92</v>
      </c>
      <c r="DA316">
        <f>AL316</f>
        <v>6.53</v>
      </c>
      <c r="DB316">
        <v>0</v>
      </c>
    </row>
    <row r="317" spans="1:106" x14ac:dyDescent="0.2">
      <c r="A317">
        <f>ROW(Source!A197)</f>
        <v>197</v>
      </c>
      <c r="B317">
        <v>39083528</v>
      </c>
      <c r="C317">
        <v>39084249</v>
      </c>
      <c r="D317">
        <v>37064876</v>
      </c>
      <c r="E317">
        <v>1</v>
      </c>
      <c r="F317">
        <v>1</v>
      </c>
      <c r="G317">
        <v>1</v>
      </c>
      <c r="H317">
        <v>1</v>
      </c>
      <c r="I317" t="s">
        <v>840</v>
      </c>
      <c r="J317" t="s">
        <v>3</v>
      </c>
      <c r="K317" t="s">
        <v>841</v>
      </c>
      <c r="L317">
        <v>1191</v>
      </c>
      <c r="N317">
        <v>1013</v>
      </c>
      <c r="O317" t="s">
        <v>839</v>
      </c>
      <c r="P317" t="s">
        <v>839</v>
      </c>
      <c r="Q317">
        <v>1</v>
      </c>
      <c r="W317">
        <v>0</v>
      </c>
      <c r="X317">
        <v>-1417349443</v>
      </c>
      <c r="Y317">
        <v>0.03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6.53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0.03</v>
      </c>
      <c r="AU317" t="s">
        <v>3</v>
      </c>
      <c r="AV317">
        <v>2</v>
      </c>
      <c r="AW317">
        <v>2</v>
      </c>
      <c r="AX317">
        <v>39084251</v>
      </c>
      <c r="AY317">
        <v>1</v>
      </c>
      <c r="AZ317">
        <v>2048</v>
      </c>
      <c r="BA317">
        <v>335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Y317*Source!I197</f>
        <v>6.0000000000000001E-3</v>
      </c>
      <c r="CY317">
        <f>AD317</f>
        <v>0</v>
      </c>
      <c r="CZ317">
        <f>AH317</f>
        <v>0</v>
      </c>
      <c r="DA317">
        <f>AL317</f>
        <v>1</v>
      </c>
      <c r="DB317">
        <v>0</v>
      </c>
    </row>
    <row r="318" spans="1:106" x14ac:dyDescent="0.2">
      <c r="A318">
        <f>ROW(Source!A197)</f>
        <v>197</v>
      </c>
      <c r="B318">
        <v>39083528</v>
      </c>
      <c r="C318">
        <v>39084249</v>
      </c>
      <c r="D318">
        <v>36882057</v>
      </c>
      <c r="E318">
        <v>1</v>
      </c>
      <c r="F318">
        <v>1</v>
      </c>
      <c r="G318">
        <v>1</v>
      </c>
      <c r="H318">
        <v>2</v>
      </c>
      <c r="I318" t="s">
        <v>871</v>
      </c>
      <c r="J318" t="s">
        <v>872</v>
      </c>
      <c r="K318" t="s">
        <v>873</v>
      </c>
      <c r="L318">
        <v>1368</v>
      </c>
      <c r="N318">
        <v>1011</v>
      </c>
      <c r="O318" t="s">
        <v>845</v>
      </c>
      <c r="P318" t="s">
        <v>845</v>
      </c>
      <c r="Q318">
        <v>1</v>
      </c>
      <c r="W318">
        <v>0</v>
      </c>
      <c r="X318">
        <v>-1460065968</v>
      </c>
      <c r="Y318">
        <v>1.2500000000000001E-2</v>
      </c>
      <c r="AA318">
        <v>0</v>
      </c>
      <c r="AB318">
        <v>564.19000000000005</v>
      </c>
      <c r="AC318">
        <v>13.5</v>
      </c>
      <c r="AD318">
        <v>0</v>
      </c>
      <c r="AE318">
        <v>0</v>
      </c>
      <c r="AF318">
        <v>86.4</v>
      </c>
      <c r="AG318">
        <v>13.5</v>
      </c>
      <c r="AH318">
        <v>0</v>
      </c>
      <c r="AI318">
        <v>1</v>
      </c>
      <c r="AJ318">
        <v>6.53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0.01</v>
      </c>
      <c r="AU318" t="s">
        <v>75</v>
      </c>
      <c r="AV318">
        <v>0</v>
      </c>
      <c r="AW318">
        <v>2</v>
      </c>
      <c r="AX318">
        <v>39084252</v>
      </c>
      <c r="AY318">
        <v>1</v>
      </c>
      <c r="AZ318">
        <v>0</v>
      </c>
      <c r="BA318">
        <v>336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Y318*Source!I197</f>
        <v>2.5000000000000005E-3</v>
      </c>
      <c r="CY318">
        <f>AB318</f>
        <v>564.19000000000005</v>
      </c>
      <c r="CZ318">
        <f>AF318</f>
        <v>86.4</v>
      </c>
      <c r="DA318">
        <f>AJ318</f>
        <v>6.53</v>
      </c>
      <c r="DB318">
        <v>0</v>
      </c>
    </row>
    <row r="319" spans="1:106" x14ac:dyDescent="0.2">
      <c r="A319">
        <f>ROW(Source!A197)</f>
        <v>197</v>
      </c>
      <c r="B319">
        <v>39083528</v>
      </c>
      <c r="C319">
        <v>39084249</v>
      </c>
      <c r="D319">
        <v>36882159</v>
      </c>
      <c r="E319">
        <v>1</v>
      </c>
      <c r="F319">
        <v>1</v>
      </c>
      <c r="G319">
        <v>1</v>
      </c>
      <c r="H319">
        <v>2</v>
      </c>
      <c r="I319" t="s">
        <v>1037</v>
      </c>
      <c r="J319" t="s">
        <v>1038</v>
      </c>
      <c r="K319" t="s">
        <v>1039</v>
      </c>
      <c r="L319">
        <v>1368</v>
      </c>
      <c r="N319">
        <v>1011</v>
      </c>
      <c r="O319" t="s">
        <v>845</v>
      </c>
      <c r="P319" t="s">
        <v>845</v>
      </c>
      <c r="Q319">
        <v>1</v>
      </c>
      <c r="W319">
        <v>0</v>
      </c>
      <c r="X319">
        <v>-1718674368</v>
      </c>
      <c r="Y319">
        <v>1.2500000000000001E-2</v>
      </c>
      <c r="AA319">
        <v>0</v>
      </c>
      <c r="AB319">
        <v>731.29</v>
      </c>
      <c r="AC319">
        <v>13.5</v>
      </c>
      <c r="AD319">
        <v>0</v>
      </c>
      <c r="AE319">
        <v>0</v>
      </c>
      <c r="AF319">
        <v>111.99</v>
      </c>
      <c r="AG319">
        <v>13.5</v>
      </c>
      <c r="AH319">
        <v>0</v>
      </c>
      <c r="AI319">
        <v>1</v>
      </c>
      <c r="AJ319">
        <v>6.53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0.01</v>
      </c>
      <c r="AU319" t="s">
        <v>75</v>
      </c>
      <c r="AV319">
        <v>0</v>
      </c>
      <c r="AW319">
        <v>2</v>
      </c>
      <c r="AX319">
        <v>39084253</v>
      </c>
      <c r="AY319">
        <v>1</v>
      </c>
      <c r="AZ319">
        <v>0</v>
      </c>
      <c r="BA319">
        <v>337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Y319*Source!I197</f>
        <v>2.5000000000000005E-3</v>
      </c>
      <c r="CY319">
        <f>AB319</f>
        <v>731.29</v>
      </c>
      <c r="CZ319">
        <f>AF319</f>
        <v>111.99</v>
      </c>
      <c r="DA319">
        <f>AJ319</f>
        <v>6.53</v>
      </c>
      <c r="DB319">
        <v>0</v>
      </c>
    </row>
    <row r="320" spans="1:106" x14ac:dyDescent="0.2">
      <c r="A320">
        <f>ROW(Source!A197)</f>
        <v>197</v>
      </c>
      <c r="B320">
        <v>39083528</v>
      </c>
      <c r="C320">
        <v>39084249</v>
      </c>
      <c r="D320">
        <v>36883554</v>
      </c>
      <c r="E320">
        <v>1</v>
      </c>
      <c r="F320">
        <v>1</v>
      </c>
      <c r="G320">
        <v>1</v>
      </c>
      <c r="H320">
        <v>2</v>
      </c>
      <c r="I320" t="s">
        <v>848</v>
      </c>
      <c r="J320" t="s">
        <v>849</v>
      </c>
      <c r="K320" t="s">
        <v>850</v>
      </c>
      <c r="L320">
        <v>1368</v>
      </c>
      <c r="N320">
        <v>1011</v>
      </c>
      <c r="O320" t="s">
        <v>845</v>
      </c>
      <c r="P320" t="s">
        <v>845</v>
      </c>
      <c r="Q320">
        <v>1</v>
      </c>
      <c r="W320">
        <v>0</v>
      </c>
      <c r="X320">
        <v>1372534845</v>
      </c>
      <c r="Y320">
        <v>1.2500000000000001E-2</v>
      </c>
      <c r="AA320">
        <v>0</v>
      </c>
      <c r="AB320">
        <v>429.09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6.53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0.01</v>
      </c>
      <c r="AU320" t="s">
        <v>75</v>
      </c>
      <c r="AV320">
        <v>0</v>
      </c>
      <c r="AW320">
        <v>2</v>
      </c>
      <c r="AX320">
        <v>39084254</v>
      </c>
      <c r="AY320">
        <v>1</v>
      </c>
      <c r="AZ320">
        <v>0</v>
      </c>
      <c r="BA320">
        <v>338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Y320*Source!I197</f>
        <v>2.5000000000000005E-3</v>
      </c>
      <c r="CY320">
        <f>AB320</f>
        <v>429.09</v>
      </c>
      <c r="CZ320">
        <f>AF320</f>
        <v>65.709999999999994</v>
      </c>
      <c r="DA320">
        <f>AJ320</f>
        <v>6.53</v>
      </c>
      <c r="DB320">
        <v>0</v>
      </c>
    </row>
    <row r="321" spans="1:106" x14ac:dyDescent="0.2">
      <c r="A321">
        <f>ROW(Source!A197)</f>
        <v>197</v>
      </c>
      <c r="B321">
        <v>39083528</v>
      </c>
      <c r="C321">
        <v>39084249</v>
      </c>
      <c r="D321">
        <v>36801792</v>
      </c>
      <c r="E321">
        <v>1</v>
      </c>
      <c r="F321">
        <v>1</v>
      </c>
      <c r="G321">
        <v>1</v>
      </c>
      <c r="H321">
        <v>3</v>
      </c>
      <c r="I321" t="s">
        <v>921</v>
      </c>
      <c r="J321" t="s">
        <v>922</v>
      </c>
      <c r="K321" t="s">
        <v>923</v>
      </c>
      <c r="L321">
        <v>1339</v>
      </c>
      <c r="N321">
        <v>1007</v>
      </c>
      <c r="O321" t="s">
        <v>53</v>
      </c>
      <c r="P321" t="s">
        <v>53</v>
      </c>
      <c r="Q321">
        <v>1</v>
      </c>
      <c r="W321">
        <v>0</v>
      </c>
      <c r="X321">
        <v>-1660354250</v>
      </c>
      <c r="Y321">
        <v>0.39</v>
      </c>
      <c r="AA321">
        <v>15.93</v>
      </c>
      <c r="AB321">
        <v>0</v>
      </c>
      <c r="AC321">
        <v>0</v>
      </c>
      <c r="AD321">
        <v>0</v>
      </c>
      <c r="AE321">
        <v>2.44</v>
      </c>
      <c r="AF321">
        <v>0</v>
      </c>
      <c r="AG321">
        <v>0</v>
      </c>
      <c r="AH321">
        <v>0</v>
      </c>
      <c r="AI321">
        <v>6.53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0.39</v>
      </c>
      <c r="AU321" t="s">
        <v>3</v>
      </c>
      <c r="AV321">
        <v>0</v>
      </c>
      <c r="AW321">
        <v>2</v>
      </c>
      <c r="AX321">
        <v>39084255</v>
      </c>
      <c r="AY321">
        <v>1</v>
      </c>
      <c r="AZ321">
        <v>0</v>
      </c>
      <c r="BA321">
        <v>339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Y321*Source!I197</f>
        <v>7.8000000000000014E-2</v>
      </c>
      <c r="CY321">
        <f>AA321</f>
        <v>15.93</v>
      </c>
      <c r="CZ321">
        <f>AE321</f>
        <v>2.44</v>
      </c>
      <c r="DA321">
        <f>AI321</f>
        <v>6.53</v>
      </c>
      <c r="DB321">
        <v>0</v>
      </c>
    </row>
    <row r="322" spans="1:106" x14ac:dyDescent="0.2">
      <c r="A322">
        <f>ROW(Source!A197)</f>
        <v>197</v>
      </c>
      <c r="B322">
        <v>39083528</v>
      </c>
      <c r="C322">
        <v>39084249</v>
      </c>
      <c r="D322">
        <v>36804430</v>
      </c>
      <c r="E322">
        <v>1</v>
      </c>
      <c r="F322">
        <v>1</v>
      </c>
      <c r="G322">
        <v>1</v>
      </c>
      <c r="H322">
        <v>3</v>
      </c>
      <c r="I322" t="s">
        <v>1103</v>
      </c>
      <c r="J322" t="s">
        <v>1104</v>
      </c>
      <c r="K322" t="s">
        <v>1105</v>
      </c>
      <c r="L322">
        <v>1348</v>
      </c>
      <c r="N322">
        <v>1009</v>
      </c>
      <c r="O322" t="s">
        <v>64</v>
      </c>
      <c r="P322" t="s">
        <v>64</v>
      </c>
      <c r="Q322">
        <v>1000</v>
      </c>
      <c r="W322">
        <v>0</v>
      </c>
      <c r="X322">
        <v>-405065451</v>
      </c>
      <c r="Y322">
        <v>1.1999999999999999E-3</v>
      </c>
      <c r="AA322">
        <v>96839.9</v>
      </c>
      <c r="AB322">
        <v>0</v>
      </c>
      <c r="AC322">
        <v>0</v>
      </c>
      <c r="AD322">
        <v>0</v>
      </c>
      <c r="AE322">
        <v>14830</v>
      </c>
      <c r="AF322">
        <v>0</v>
      </c>
      <c r="AG322">
        <v>0</v>
      </c>
      <c r="AH322">
        <v>0</v>
      </c>
      <c r="AI322">
        <v>6.53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1.1999999999999999E-3</v>
      </c>
      <c r="AU322" t="s">
        <v>3</v>
      </c>
      <c r="AV322">
        <v>0</v>
      </c>
      <c r="AW322">
        <v>2</v>
      </c>
      <c r="AX322">
        <v>39084256</v>
      </c>
      <c r="AY322">
        <v>1</v>
      </c>
      <c r="AZ322">
        <v>0</v>
      </c>
      <c r="BA322">
        <v>340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Y322*Source!I197</f>
        <v>2.3999999999999998E-4</v>
      </c>
      <c r="CY322">
        <f>AA322</f>
        <v>96839.9</v>
      </c>
      <c r="CZ322">
        <f>AE322</f>
        <v>14830</v>
      </c>
      <c r="DA322">
        <f>AI322</f>
        <v>6.53</v>
      </c>
      <c r="DB322">
        <v>0</v>
      </c>
    </row>
    <row r="323" spans="1:106" x14ac:dyDescent="0.2">
      <c r="A323">
        <f>ROW(Source!A197)</f>
        <v>197</v>
      </c>
      <c r="B323">
        <v>39083528</v>
      </c>
      <c r="C323">
        <v>39084249</v>
      </c>
      <c r="D323">
        <v>36805287</v>
      </c>
      <c r="E323">
        <v>1</v>
      </c>
      <c r="F323">
        <v>1</v>
      </c>
      <c r="G323">
        <v>1</v>
      </c>
      <c r="H323">
        <v>3</v>
      </c>
      <c r="I323" t="s">
        <v>1106</v>
      </c>
      <c r="J323" t="s">
        <v>1107</v>
      </c>
      <c r="K323" t="s">
        <v>1108</v>
      </c>
      <c r="L323">
        <v>1346</v>
      </c>
      <c r="N323">
        <v>1009</v>
      </c>
      <c r="O323" t="s">
        <v>173</v>
      </c>
      <c r="P323" t="s">
        <v>173</v>
      </c>
      <c r="Q323">
        <v>1</v>
      </c>
      <c r="W323">
        <v>0</v>
      </c>
      <c r="X323">
        <v>1537401615</v>
      </c>
      <c r="Y323">
        <v>1.5</v>
      </c>
      <c r="AA323">
        <v>159.4</v>
      </c>
      <c r="AB323">
        <v>0</v>
      </c>
      <c r="AC323">
        <v>0</v>
      </c>
      <c r="AD323">
        <v>0</v>
      </c>
      <c r="AE323">
        <v>24.41</v>
      </c>
      <c r="AF323">
        <v>0</v>
      </c>
      <c r="AG323">
        <v>0</v>
      </c>
      <c r="AH323">
        <v>0</v>
      </c>
      <c r="AI323">
        <v>6.53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1.5</v>
      </c>
      <c r="AU323" t="s">
        <v>3</v>
      </c>
      <c r="AV323">
        <v>0</v>
      </c>
      <c r="AW323">
        <v>2</v>
      </c>
      <c r="AX323">
        <v>39084257</v>
      </c>
      <c r="AY323">
        <v>1</v>
      </c>
      <c r="AZ323">
        <v>0</v>
      </c>
      <c r="BA323">
        <v>341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Y323*Source!I197</f>
        <v>0.30000000000000004</v>
      </c>
      <c r="CY323">
        <f>AA323</f>
        <v>159.4</v>
      </c>
      <c r="CZ323">
        <f>AE323</f>
        <v>24.41</v>
      </c>
      <c r="DA323">
        <f>AI323</f>
        <v>6.53</v>
      </c>
      <c r="DB323">
        <v>0</v>
      </c>
    </row>
    <row r="324" spans="1:106" x14ac:dyDescent="0.2">
      <c r="A324">
        <f>ROW(Source!A197)</f>
        <v>197</v>
      </c>
      <c r="B324">
        <v>39083528</v>
      </c>
      <c r="C324">
        <v>39084249</v>
      </c>
      <c r="D324">
        <v>36867362</v>
      </c>
      <c r="E324">
        <v>1</v>
      </c>
      <c r="F324">
        <v>1</v>
      </c>
      <c r="G324">
        <v>1</v>
      </c>
      <c r="H324">
        <v>3</v>
      </c>
      <c r="I324" t="s">
        <v>476</v>
      </c>
      <c r="J324" t="s">
        <v>478</v>
      </c>
      <c r="K324" t="s">
        <v>477</v>
      </c>
      <c r="L324">
        <v>1348</v>
      </c>
      <c r="N324">
        <v>1009</v>
      </c>
      <c r="O324" t="s">
        <v>64</v>
      </c>
      <c r="P324" t="s">
        <v>64</v>
      </c>
      <c r="Q324">
        <v>1000</v>
      </c>
      <c r="W324">
        <v>0</v>
      </c>
      <c r="X324">
        <v>-1558467010</v>
      </c>
      <c r="Y324">
        <v>0.1</v>
      </c>
      <c r="AA324">
        <v>174542.79</v>
      </c>
      <c r="AB324">
        <v>0</v>
      </c>
      <c r="AC324">
        <v>0</v>
      </c>
      <c r="AD324">
        <v>0</v>
      </c>
      <c r="AE324">
        <v>26729.37</v>
      </c>
      <c r="AF324">
        <v>0</v>
      </c>
      <c r="AG324">
        <v>0</v>
      </c>
      <c r="AH324">
        <v>0</v>
      </c>
      <c r="AI324">
        <v>6.53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3</v>
      </c>
      <c r="AT324">
        <v>0.1</v>
      </c>
      <c r="AU324" t="s">
        <v>3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3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Y324*Source!I197</f>
        <v>2.0000000000000004E-2</v>
      </c>
      <c r="CY324">
        <f>AA324</f>
        <v>174542.79</v>
      </c>
      <c r="CZ324">
        <f>AE324</f>
        <v>26729.37</v>
      </c>
      <c r="DA324">
        <f>AI324</f>
        <v>6.53</v>
      </c>
      <c r="DB324">
        <v>0</v>
      </c>
    </row>
    <row r="325" spans="1:106" x14ac:dyDescent="0.2">
      <c r="A325">
        <f>ROW(Source!A197)</f>
        <v>197</v>
      </c>
      <c r="B325">
        <v>39083528</v>
      </c>
      <c r="C325">
        <v>39084249</v>
      </c>
      <c r="D325">
        <v>36867945</v>
      </c>
      <c r="E325">
        <v>1</v>
      </c>
      <c r="F325">
        <v>1</v>
      </c>
      <c r="G325">
        <v>1</v>
      </c>
      <c r="H325">
        <v>3</v>
      </c>
      <c r="I325" t="s">
        <v>480</v>
      </c>
      <c r="J325" t="s">
        <v>482</v>
      </c>
      <c r="K325" t="s">
        <v>481</v>
      </c>
      <c r="L325">
        <v>1301</v>
      </c>
      <c r="N325">
        <v>1003</v>
      </c>
      <c r="O325" t="s">
        <v>133</v>
      </c>
      <c r="P325" t="s">
        <v>133</v>
      </c>
      <c r="Q325">
        <v>1</v>
      </c>
      <c r="W325">
        <v>0</v>
      </c>
      <c r="X325">
        <v>155904443</v>
      </c>
      <c r="Y325">
        <v>100</v>
      </c>
      <c r="AA325">
        <v>309.91000000000003</v>
      </c>
      <c r="AB325">
        <v>0</v>
      </c>
      <c r="AC325">
        <v>0</v>
      </c>
      <c r="AD325">
        <v>0</v>
      </c>
      <c r="AE325">
        <v>47.46</v>
      </c>
      <c r="AF325">
        <v>0</v>
      </c>
      <c r="AG325">
        <v>0</v>
      </c>
      <c r="AH325">
        <v>0</v>
      </c>
      <c r="AI325">
        <v>6.53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3</v>
      </c>
      <c r="AT325">
        <v>100</v>
      </c>
      <c r="AU325" t="s">
        <v>3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Y325*Source!I197</f>
        <v>20</v>
      </c>
      <c r="CY325">
        <f>AA325</f>
        <v>309.91000000000003</v>
      </c>
      <c r="CZ325">
        <f>AE325</f>
        <v>47.46</v>
      </c>
      <c r="DA325">
        <f>AI325</f>
        <v>6.53</v>
      </c>
      <c r="DB325">
        <v>0</v>
      </c>
    </row>
    <row r="326" spans="1:106" x14ac:dyDescent="0.2">
      <c r="A326">
        <f>ROW(Source!A200)</f>
        <v>200</v>
      </c>
      <c r="B326">
        <v>39083528</v>
      </c>
      <c r="C326">
        <v>39084264</v>
      </c>
      <c r="D326">
        <v>37080781</v>
      </c>
      <c r="E326">
        <v>1</v>
      </c>
      <c r="F326">
        <v>1</v>
      </c>
      <c r="G326">
        <v>1</v>
      </c>
      <c r="H326">
        <v>1</v>
      </c>
      <c r="I326" t="s">
        <v>883</v>
      </c>
      <c r="J326" t="s">
        <v>3</v>
      </c>
      <c r="K326" t="s">
        <v>884</v>
      </c>
      <c r="L326">
        <v>1191</v>
      </c>
      <c r="N326">
        <v>1013</v>
      </c>
      <c r="O326" t="s">
        <v>839</v>
      </c>
      <c r="P326" t="s">
        <v>839</v>
      </c>
      <c r="Q326">
        <v>1</v>
      </c>
      <c r="W326">
        <v>0</v>
      </c>
      <c r="X326">
        <v>912892513</v>
      </c>
      <c r="Y326">
        <v>70.839999999999989</v>
      </c>
      <c r="AA326">
        <v>0</v>
      </c>
      <c r="AB326">
        <v>0</v>
      </c>
      <c r="AC326">
        <v>0</v>
      </c>
      <c r="AD326">
        <v>64.78</v>
      </c>
      <c r="AE326">
        <v>0</v>
      </c>
      <c r="AF326">
        <v>0</v>
      </c>
      <c r="AG326">
        <v>0</v>
      </c>
      <c r="AH326">
        <v>9.92</v>
      </c>
      <c r="AI326">
        <v>1</v>
      </c>
      <c r="AJ326">
        <v>1</v>
      </c>
      <c r="AK326">
        <v>1</v>
      </c>
      <c r="AL326">
        <v>6.53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61.6</v>
      </c>
      <c r="AU326" t="s">
        <v>76</v>
      </c>
      <c r="AV326">
        <v>1</v>
      </c>
      <c r="AW326">
        <v>2</v>
      </c>
      <c r="AX326">
        <v>39084265</v>
      </c>
      <c r="AY326">
        <v>1</v>
      </c>
      <c r="AZ326">
        <v>0</v>
      </c>
      <c r="BA326">
        <v>345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Y326*Source!I200</f>
        <v>24.085599999999999</v>
      </c>
      <c r="CY326">
        <f>AD326</f>
        <v>64.78</v>
      </c>
      <c r="CZ326">
        <f>AH326</f>
        <v>9.92</v>
      </c>
      <c r="DA326">
        <f>AL326</f>
        <v>6.53</v>
      </c>
      <c r="DB326">
        <v>0</v>
      </c>
    </row>
    <row r="327" spans="1:106" x14ac:dyDescent="0.2">
      <c r="A327">
        <f>ROW(Source!A200)</f>
        <v>200</v>
      </c>
      <c r="B327">
        <v>39083528</v>
      </c>
      <c r="C327">
        <v>39084264</v>
      </c>
      <c r="D327">
        <v>37064876</v>
      </c>
      <c r="E327">
        <v>1</v>
      </c>
      <c r="F327">
        <v>1</v>
      </c>
      <c r="G327">
        <v>1</v>
      </c>
      <c r="H327">
        <v>1</v>
      </c>
      <c r="I327" t="s">
        <v>840</v>
      </c>
      <c r="J327" t="s">
        <v>3</v>
      </c>
      <c r="K327" t="s">
        <v>841</v>
      </c>
      <c r="L327">
        <v>1191</v>
      </c>
      <c r="N327">
        <v>1013</v>
      </c>
      <c r="O327" t="s">
        <v>839</v>
      </c>
      <c r="P327" t="s">
        <v>839</v>
      </c>
      <c r="Q327">
        <v>1</v>
      </c>
      <c r="W327">
        <v>0</v>
      </c>
      <c r="X327">
        <v>-1417349443</v>
      </c>
      <c r="Y327">
        <v>7.0000000000000007E-2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6.53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7.0000000000000007E-2</v>
      </c>
      <c r="AU327" t="s">
        <v>3</v>
      </c>
      <c r="AV327">
        <v>2</v>
      </c>
      <c r="AW327">
        <v>2</v>
      </c>
      <c r="AX327">
        <v>39084266</v>
      </c>
      <c r="AY327">
        <v>1</v>
      </c>
      <c r="AZ327">
        <v>2048</v>
      </c>
      <c r="BA327">
        <v>346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Y327*Source!I200</f>
        <v>2.3800000000000005E-2</v>
      </c>
      <c r="CY327">
        <f>AD327</f>
        <v>0</v>
      </c>
      <c r="CZ327">
        <f>AH327</f>
        <v>0</v>
      </c>
      <c r="DA327">
        <f>AL327</f>
        <v>1</v>
      </c>
      <c r="DB327">
        <v>0</v>
      </c>
    </row>
    <row r="328" spans="1:106" x14ac:dyDescent="0.2">
      <c r="A328">
        <f>ROW(Source!A200)</f>
        <v>200</v>
      </c>
      <c r="B328">
        <v>39083528</v>
      </c>
      <c r="C328">
        <v>39084264</v>
      </c>
      <c r="D328">
        <v>36882057</v>
      </c>
      <c r="E328">
        <v>1</v>
      </c>
      <c r="F328">
        <v>1</v>
      </c>
      <c r="G328">
        <v>1</v>
      </c>
      <c r="H328">
        <v>2</v>
      </c>
      <c r="I328" t="s">
        <v>871</v>
      </c>
      <c r="J328" t="s">
        <v>872</v>
      </c>
      <c r="K328" t="s">
        <v>873</v>
      </c>
      <c r="L328">
        <v>1368</v>
      </c>
      <c r="N328">
        <v>1011</v>
      </c>
      <c r="O328" t="s">
        <v>845</v>
      </c>
      <c r="P328" t="s">
        <v>845</v>
      </c>
      <c r="Q328">
        <v>1</v>
      </c>
      <c r="W328">
        <v>0</v>
      </c>
      <c r="X328">
        <v>-1460065968</v>
      </c>
      <c r="Y328">
        <v>3.7499999999999999E-2</v>
      </c>
      <c r="AA328">
        <v>0</v>
      </c>
      <c r="AB328">
        <v>564.19000000000005</v>
      </c>
      <c r="AC328">
        <v>13.5</v>
      </c>
      <c r="AD328">
        <v>0</v>
      </c>
      <c r="AE328">
        <v>0</v>
      </c>
      <c r="AF328">
        <v>86.4</v>
      </c>
      <c r="AG328">
        <v>13.5</v>
      </c>
      <c r="AH328">
        <v>0</v>
      </c>
      <c r="AI328">
        <v>1</v>
      </c>
      <c r="AJ328">
        <v>6.53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0.03</v>
      </c>
      <c r="AU328" t="s">
        <v>75</v>
      </c>
      <c r="AV328">
        <v>0</v>
      </c>
      <c r="AW328">
        <v>2</v>
      </c>
      <c r="AX328">
        <v>39084267</v>
      </c>
      <c r="AY328">
        <v>1</v>
      </c>
      <c r="AZ328">
        <v>0</v>
      </c>
      <c r="BA328">
        <v>347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Y328*Source!I200</f>
        <v>1.2750000000000001E-2</v>
      </c>
      <c r="CY328">
        <f>AB328</f>
        <v>564.19000000000005</v>
      </c>
      <c r="CZ328">
        <f>AF328</f>
        <v>86.4</v>
      </c>
      <c r="DA328">
        <f>AJ328</f>
        <v>6.53</v>
      </c>
      <c r="DB328">
        <v>0</v>
      </c>
    </row>
    <row r="329" spans="1:106" x14ac:dyDescent="0.2">
      <c r="A329">
        <f>ROW(Source!A200)</f>
        <v>200</v>
      </c>
      <c r="B329">
        <v>39083528</v>
      </c>
      <c r="C329">
        <v>39084264</v>
      </c>
      <c r="D329">
        <v>36882159</v>
      </c>
      <c r="E329">
        <v>1</v>
      </c>
      <c r="F329">
        <v>1</v>
      </c>
      <c r="G329">
        <v>1</v>
      </c>
      <c r="H329">
        <v>2</v>
      </c>
      <c r="I329" t="s">
        <v>1037</v>
      </c>
      <c r="J329" t="s">
        <v>1038</v>
      </c>
      <c r="K329" t="s">
        <v>1039</v>
      </c>
      <c r="L329">
        <v>1368</v>
      </c>
      <c r="N329">
        <v>1011</v>
      </c>
      <c r="O329" t="s">
        <v>845</v>
      </c>
      <c r="P329" t="s">
        <v>845</v>
      </c>
      <c r="Q329">
        <v>1</v>
      </c>
      <c r="W329">
        <v>0</v>
      </c>
      <c r="X329">
        <v>-1718674368</v>
      </c>
      <c r="Y329">
        <v>2.5000000000000001E-2</v>
      </c>
      <c r="AA329">
        <v>0</v>
      </c>
      <c r="AB329">
        <v>731.29</v>
      </c>
      <c r="AC329">
        <v>13.5</v>
      </c>
      <c r="AD329">
        <v>0</v>
      </c>
      <c r="AE329">
        <v>0</v>
      </c>
      <c r="AF329">
        <v>111.99</v>
      </c>
      <c r="AG329">
        <v>13.5</v>
      </c>
      <c r="AH329">
        <v>0</v>
      </c>
      <c r="AI329">
        <v>1</v>
      </c>
      <c r="AJ329">
        <v>6.53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0.02</v>
      </c>
      <c r="AU329" t="s">
        <v>75</v>
      </c>
      <c r="AV329">
        <v>0</v>
      </c>
      <c r="AW329">
        <v>2</v>
      </c>
      <c r="AX329">
        <v>39084268</v>
      </c>
      <c r="AY329">
        <v>1</v>
      </c>
      <c r="AZ329">
        <v>0</v>
      </c>
      <c r="BA329">
        <v>348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Y329*Source!I200</f>
        <v>8.5000000000000006E-3</v>
      </c>
      <c r="CY329">
        <f>AB329</f>
        <v>731.29</v>
      </c>
      <c r="CZ329">
        <f>AF329</f>
        <v>111.99</v>
      </c>
      <c r="DA329">
        <f>AJ329</f>
        <v>6.53</v>
      </c>
      <c r="DB329">
        <v>0</v>
      </c>
    </row>
    <row r="330" spans="1:106" x14ac:dyDescent="0.2">
      <c r="A330">
        <f>ROW(Source!A200)</f>
        <v>200</v>
      </c>
      <c r="B330">
        <v>39083528</v>
      </c>
      <c r="C330">
        <v>39084264</v>
      </c>
      <c r="D330">
        <v>36883554</v>
      </c>
      <c r="E330">
        <v>1</v>
      </c>
      <c r="F330">
        <v>1</v>
      </c>
      <c r="G330">
        <v>1</v>
      </c>
      <c r="H330">
        <v>2</v>
      </c>
      <c r="I330" t="s">
        <v>848</v>
      </c>
      <c r="J330" t="s">
        <v>849</v>
      </c>
      <c r="K330" t="s">
        <v>850</v>
      </c>
      <c r="L330">
        <v>1368</v>
      </c>
      <c r="N330">
        <v>1011</v>
      </c>
      <c r="O330" t="s">
        <v>845</v>
      </c>
      <c r="P330" t="s">
        <v>845</v>
      </c>
      <c r="Q330">
        <v>1</v>
      </c>
      <c r="W330">
        <v>0</v>
      </c>
      <c r="X330">
        <v>1372534845</v>
      </c>
      <c r="Y330">
        <v>2.5000000000000001E-2</v>
      </c>
      <c r="AA330">
        <v>0</v>
      </c>
      <c r="AB330">
        <v>429.09</v>
      </c>
      <c r="AC330">
        <v>11.6</v>
      </c>
      <c r="AD330">
        <v>0</v>
      </c>
      <c r="AE330">
        <v>0</v>
      </c>
      <c r="AF330">
        <v>65.709999999999994</v>
      </c>
      <c r="AG330">
        <v>11.6</v>
      </c>
      <c r="AH330">
        <v>0</v>
      </c>
      <c r="AI330">
        <v>1</v>
      </c>
      <c r="AJ330">
        <v>6.53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0.02</v>
      </c>
      <c r="AU330" t="s">
        <v>75</v>
      </c>
      <c r="AV330">
        <v>0</v>
      </c>
      <c r="AW330">
        <v>2</v>
      </c>
      <c r="AX330">
        <v>39084269</v>
      </c>
      <c r="AY330">
        <v>1</v>
      </c>
      <c r="AZ330">
        <v>0</v>
      </c>
      <c r="BA330">
        <v>349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Y330*Source!I200</f>
        <v>8.5000000000000006E-3</v>
      </c>
      <c r="CY330">
        <f>AB330</f>
        <v>429.09</v>
      </c>
      <c r="CZ330">
        <f>AF330</f>
        <v>65.709999999999994</v>
      </c>
      <c r="DA330">
        <f>AJ330</f>
        <v>6.53</v>
      </c>
      <c r="DB330">
        <v>0</v>
      </c>
    </row>
    <row r="331" spans="1:106" x14ac:dyDescent="0.2">
      <c r="A331">
        <f>ROW(Source!A200)</f>
        <v>200</v>
      </c>
      <c r="B331">
        <v>39083528</v>
      </c>
      <c r="C331">
        <v>39084264</v>
      </c>
      <c r="D331">
        <v>36801792</v>
      </c>
      <c r="E331">
        <v>1</v>
      </c>
      <c r="F331">
        <v>1</v>
      </c>
      <c r="G331">
        <v>1</v>
      </c>
      <c r="H331">
        <v>3</v>
      </c>
      <c r="I331" t="s">
        <v>921</v>
      </c>
      <c r="J331" t="s">
        <v>922</v>
      </c>
      <c r="K331" t="s">
        <v>923</v>
      </c>
      <c r="L331">
        <v>1339</v>
      </c>
      <c r="N331">
        <v>1007</v>
      </c>
      <c r="O331" t="s">
        <v>53</v>
      </c>
      <c r="P331" t="s">
        <v>53</v>
      </c>
      <c r="Q331">
        <v>1</v>
      </c>
      <c r="W331">
        <v>0</v>
      </c>
      <c r="X331">
        <v>-1660354250</v>
      </c>
      <c r="Y331">
        <v>1.57</v>
      </c>
      <c r="AA331">
        <v>15.93</v>
      </c>
      <c r="AB331">
        <v>0</v>
      </c>
      <c r="AC331">
        <v>0</v>
      </c>
      <c r="AD331">
        <v>0</v>
      </c>
      <c r="AE331">
        <v>2.44</v>
      </c>
      <c r="AF331">
        <v>0</v>
      </c>
      <c r="AG331">
        <v>0</v>
      </c>
      <c r="AH331">
        <v>0</v>
      </c>
      <c r="AI331">
        <v>6.53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1.57</v>
      </c>
      <c r="AU331" t="s">
        <v>3</v>
      </c>
      <c r="AV331">
        <v>0</v>
      </c>
      <c r="AW331">
        <v>2</v>
      </c>
      <c r="AX331">
        <v>39084270</v>
      </c>
      <c r="AY331">
        <v>1</v>
      </c>
      <c r="AZ331">
        <v>0</v>
      </c>
      <c r="BA331">
        <v>350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Y331*Source!I200</f>
        <v>0.53380000000000005</v>
      </c>
      <c r="CY331">
        <f>AA331</f>
        <v>15.93</v>
      </c>
      <c r="CZ331">
        <f>AE331</f>
        <v>2.44</v>
      </c>
      <c r="DA331">
        <f>AI331</f>
        <v>6.53</v>
      </c>
      <c r="DB331">
        <v>0</v>
      </c>
    </row>
    <row r="332" spans="1:106" x14ac:dyDescent="0.2">
      <c r="A332">
        <f>ROW(Source!A200)</f>
        <v>200</v>
      </c>
      <c r="B332">
        <v>39083528</v>
      </c>
      <c r="C332">
        <v>39084264</v>
      </c>
      <c r="D332">
        <v>36804430</v>
      </c>
      <c r="E332">
        <v>1</v>
      </c>
      <c r="F332">
        <v>1</v>
      </c>
      <c r="G332">
        <v>1</v>
      </c>
      <c r="H332">
        <v>3</v>
      </c>
      <c r="I332" t="s">
        <v>1103</v>
      </c>
      <c r="J332" t="s">
        <v>1104</v>
      </c>
      <c r="K332" t="s">
        <v>1105</v>
      </c>
      <c r="L332">
        <v>1348</v>
      </c>
      <c r="N332">
        <v>1009</v>
      </c>
      <c r="O332" t="s">
        <v>64</v>
      </c>
      <c r="P332" t="s">
        <v>64</v>
      </c>
      <c r="Q332">
        <v>1000</v>
      </c>
      <c r="W332">
        <v>0</v>
      </c>
      <c r="X332">
        <v>-405065451</v>
      </c>
      <c r="Y332">
        <v>2.66E-3</v>
      </c>
      <c r="AA332">
        <v>96839.9</v>
      </c>
      <c r="AB332">
        <v>0</v>
      </c>
      <c r="AC332">
        <v>0</v>
      </c>
      <c r="AD332">
        <v>0</v>
      </c>
      <c r="AE332">
        <v>14830</v>
      </c>
      <c r="AF332">
        <v>0</v>
      </c>
      <c r="AG332">
        <v>0</v>
      </c>
      <c r="AH332">
        <v>0</v>
      </c>
      <c r="AI332">
        <v>6.53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2.66E-3</v>
      </c>
      <c r="AU332" t="s">
        <v>3</v>
      </c>
      <c r="AV332">
        <v>0</v>
      </c>
      <c r="AW332">
        <v>2</v>
      </c>
      <c r="AX332">
        <v>39084271</v>
      </c>
      <c r="AY332">
        <v>1</v>
      </c>
      <c r="AZ332">
        <v>0</v>
      </c>
      <c r="BA332">
        <v>351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Y332*Source!I200</f>
        <v>9.0440000000000008E-4</v>
      </c>
      <c r="CY332">
        <f>AA332</f>
        <v>96839.9</v>
      </c>
      <c r="CZ332">
        <f>AE332</f>
        <v>14830</v>
      </c>
      <c r="DA332">
        <f>AI332</f>
        <v>6.53</v>
      </c>
      <c r="DB332">
        <v>0</v>
      </c>
    </row>
    <row r="333" spans="1:106" x14ac:dyDescent="0.2">
      <c r="A333">
        <f>ROW(Source!A200)</f>
        <v>200</v>
      </c>
      <c r="B333">
        <v>39083528</v>
      </c>
      <c r="C333">
        <v>39084264</v>
      </c>
      <c r="D333">
        <v>36805287</v>
      </c>
      <c r="E333">
        <v>1</v>
      </c>
      <c r="F333">
        <v>1</v>
      </c>
      <c r="G333">
        <v>1</v>
      </c>
      <c r="H333">
        <v>3</v>
      </c>
      <c r="I333" t="s">
        <v>1106</v>
      </c>
      <c r="J333" t="s">
        <v>1107</v>
      </c>
      <c r="K333" t="s">
        <v>1108</v>
      </c>
      <c r="L333">
        <v>1346</v>
      </c>
      <c r="N333">
        <v>1009</v>
      </c>
      <c r="O333" t="s">
        <v>173</v>
      </c>
      <c r="P333" t="s">
        <v>173</v>
      </c>
      <c r="Q333">
        <v>1</v>
      </c>
      <c r="W333">
        <v>0</v>
      </c>
      <c r="X333">
        <v>1537401615</v>
      </c>
      <c r="Y333">
        <v>4</v>
      </c>
      <c r="AA333">
        <v>159.4</v>
      </c>
      <c r="AB333">
        <v>0</v>
      </c>
      <c r="AC333">
        <v>0</v>
      </c>
      <c r="AD333">
        <v>0</v>
      </c>
      <c r="AE333">
        <v>24.41</v>
      </c>
      <c r="AF333">
        <v>0</v>
      </c>
      <c r="AG333">
        <v>0</v>
      </c>
      <c r="AH333">
        <v>0</v>
      </c>
      <c r="AI333">
        <v>6.53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4</v>
      </c>
      <c r="AU333" t="s">
        <v>3</v>
      </c>
      <c r="AV333">
        <v>0</v>
      </c>
      <c r="AW333">
        <v>2</v>
      </c>
      <c r="AX333">
        <v>39084272</v>
      </c>
      <c r="AY333">
        <v>1</v>
      </c>
      <c r="AZ333">
        <v>0</v>
      </c>
      <c r="BA333">
        <v>352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Y333*Source!I200</f>
        <v>1.36</v>
      </c>
      <c r="CY333">
        <f>AA333</f>
        <v>159.4</v>
      </c>
      <c r="CZ333">
        <f>AE333</f>
        <v>24.41</v>
      </c>
      <c r="DA333">
        <f>AI333</f>
        <v>6.53</v>
      </c>
      <c r="DB333">
        <v>0</v>
      </c>
    </row>
    <row r="334" spans="1:106" x14ac:dyDescent="0.2">
      <c r="A334">
        <f>ROW(Source!A200)</f>
        <v>200</v>
      </c>
      <c r="B334">
        <v>39083528</v>
      </c>
      <c r="C334">
        <v>39084264</v>
      </c>
      <c r="D334">
        <v>36867946</v>
      </c>
      <c r="E334">
        <v>1</v>
      </c>
      <c r="F334">
        <v>1</v>
      </c>
      <c r="G334">
        <v>1</v>
      </c>
      <c r="H334">
        <v>3</v>
      </c>
      <c r="I334" t="s">
        <v>488</v>
      </c>
      <c r="J334" t="s">
        <v>490</v>
      </c>
      <c r="K334" t="s">
        <v>489</v>
      </c>
      <c r="L334">
        <v>1301</v>
      </c>
      <c r="N334">
        <v>1003</v>
      </c>
      <c r="O334" t="s">
        <v>133</v>
      </c>
      <c r="P334" t="s">
        <v>133</v>
      </c>
      <c r="Q334">
        <v>1</v>
      </c>
      <c r="W334">
        <v>0</v>
      </c>
      <c r="X334">
        <v>-1622480074</v>
      </c>
      <c r="Y334">
        <v>100</v>
      </c>
      <c r="AA334">
        <v>679.58</v>
      </c>
      <c r="AB334">
        <v>0</v>
      </c>
      <c r="AC334">
        <v>0</v>
      </c>
      <c r="AD334">
        <v>0</v>
      </c>
      <c r="AE334">
        <v>104.07</v>
      </c>
      <c r="AF334">
        <v>0</v>
      </c>
      <c r="AG334">
        <v>0</v>
      </c>
      <c r="AH334">
        <v>0</v>
      </c>
      <c r="AI334">
        <v>6.53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100</v>
      </c>
      <c r="AU334" t="s">
        <v>3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Y334*Source!I200</f>
        <v>34</v>
      </c>
      <c r="CY334">
        <f>AA334</f>
        <v>679.58</v>
      </c>
      <c r="CZ334">
        <f>AE334</f>
        <v>104.07</v>
      </c>
      <c r="DA334">
        <f>AI334</f>
        <v>6.53</v>
      </c>
      <c r="DB334">
        <v>0</v>
      </c>
    </row>
    <row r="335" spans="1:106" x14ac:dyDescent="0.2">
      <c r="A335">
        <f>ROW(Source!A200)</f>
        <v>200</v>
      </c>
      <c r="B335">
        <v>39083528</v>
      </c>
      <c r="C335">
        <v>39084264</v>
      </c>
      <c r="D335">
        <v>36869736</v>
      </c>
      <c r="E335">
        <v>1</v>
      </c>
      <c r="F335">
        <v>1</v>
      </c>
      <c r="G335">
        <v>1</v>
      </c>
      <c r="H335">
        <v>3</v>
      </c>
      <c r="I335" t="s">
        <v>492</v>
      </c>
      <c r="J335" t="s">
        <v>494</v>
      </c>
      <c r="K335" t="s">
        <v>493</v>
      </c>
      <c r="L335">
        <v>1354</v>
      </c>
      <c r="N335">
        <v>1010</v>
      </c>
      <c r="O335" t="s">
        <v>109</v>
      </c>
      <c r="P335" t="s">
        <v>109</v>
      </c>
      <c r="Q335">
        <v>1</v>
      </c>
      <c r="W335">
        <v>0</v>
      </c>
      <c r="X335">
        <v>-1311761836</v>
      </c>
      <c r="Y335">
        <v>14.705882000000001</v>
      </c>
      <c r="AA335">
        <v>99.13</v>
      </c>
      <c r="AB335">
        <v>0</v>
      </c>
      <c r="AC335">
        <v>0</v>
      </c>
      <c r="AD335">
        <v>0</v>
      </c>
      <c r="AE335">
        <v>15.18</v>
      </c>
      <c r="AF335">
        <v>0</v>
      </c>
      <c r="AG335">
        <v>0</v>
      </c>
      <c r="AH335">
        <v>0</v>
      </c>
      <c r="AI335">
        <v>6.53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14.705882000000001</v>
      </c>
      <c r="AU335" t="s">
        <v>3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Y335*Source!I200</f>
        <v>4.9999998800000007</v>
      </c>
      <c r="CY335">
        <f>AA335</f>
        <v>99.13</v>
      </c>
      <c r="CZ335">
        <f>AE335</f>
        <v>15.18</v>
      </c>
      <c r="DA335">
        <f>AI335</f>
        <v>6.53</v>
      </c>
      <c r="DB335">
        <v>0</v>
      </c>
    </row>
    <row r="336" spans="1:106" x14ac:dyDescent="0.2">
      <c r="A336">
        <f>ROW(Source!A203)</f>
        <v>203</v>
      </c>
      <c r="B336">
        <v>39083528</v>
      </c>
      <c r="C336">
        <v>39084279</v>
      </c>
      <c r="D336">
        <v>37065248</v>
      </c>
      <c r="E336">
        <v>1</v>
      </c>
      <c r="F336">
        <v>1</v>
      </c>
      <c r="G336">
        <v>1</v>
      </c>
      <c r="H336">
        <v>1</v>
      </c>
      <c r="I336" t="s">
        <v>846</v>
      </c>
      <c r="J336" t="s">
        <v>3</v>
      </c>
      <c r="K336" t="s">
        <v>847</v>
      </c>
      <c r="L336">
        <v>1191</v>
      </c>
      <c r="N336">
        <v>1013</v>
      </c>
      <c r="O336" t="s">
        <v>839</v>
      </c>
      <c r="P336" t="s">
        <v>839</v>
      </c>
      <c r="Q336">
        <v>1</v>
      </c>
      <c r="W336">
        <v>0</v>
      </c>
      <c r="X336">
        <v>-400197608</v>
      </c>
      <c r="Y336">
        <v>10.280999999999999</v>
      </c>
      <c r="AA336">
        <v>0</v>
      </c>
      <c r="AB336">
        <v>0</v>
      </c>
      <c r="AC336">
        <v>0</v>
      </c>
      <c r="AD336">
        <v>55.7</v>
      </c>
      <c r="AE336">
        <v>0</v>
      </c>
      <c r="AF336">
        <v>0</v>
      </c>
      <c r="AG336">
        <v>0</v>
      </c>
      <c r="AH336">
        <v>8.5299999999999994</v>
      </c>
      <c r="AI336">
        <v>1</v>
      </c>
      <c r="AJ336">
        <v>1</v>
      </c>
      <c r="AK336">
        <v>1</v>
      </c>
      <c r="AL336">
        <v>6.53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8.94</v>
      </c>
      <c r="AU336" t="s">
        <v>76</v>
      </c>
      <c r="AV336">
        <v>1</v>
      </c>
      <c r="AW336">
        <v>2</v>
      </c>
      <c r="AX336">
        <v>39084280</v>
      </c>
      <c r="AY336">
        <v>1</v>
      </c>
      <c r="AZ336">
        <v>0</v>
      </c>
      <c r="BA336">
        <v>356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Y336*Source!I203</f>
        <v>51.404999999999994</v>
      </c>
      <c r="CY336">
        <f>AD336</f>
        <v>55.7</v>
      </c>
      <c r="CZ336">
        <f>AH336</f>
        <v>8.5299999999999994</v>
      </c>
      <c r="DA336">
        <f>AL336</f>
        <v>6.53</v>
      </c>
      <c r="DB336">
        <v>0</v>
      </c>
    </row>
    <row r="337" spans="1:106" x14ac:dyDescent="0.2">
      <c r="A337">
        <f>ROW(Source!A203)</f>
        <v>203</v>
      </c>
      <c r="B337">
        <v>39083528</v>
      </c>
      <c r="C337">
        <v>39084279</v>
      </c>
      <c r="D337">
        <v>37064876</v>
      </c>
      <c r="E337">
        <v>1</v>
      </c>
      <c r="F337">
        <v>1</v>
      </c>
      <c r="G337">
        <v>1</v>
      </c>
      <c r="H337">
        <v>1</v>
      </c>
      <c r="I337" t="s">
        <v>840</v>
      </c>
      <c r="J337" t="s">
        <v>3</v>
      </c>
      <c r="K337" t="s">
        <v>841</v>
      </c>
      <c r="L337">
        <v>1191</v>
      </c>
      <c r="N337">
        <v>1013</v>
      </c>
      <c r="O337" t="s">
        <v>839</v>
      </c>
      <c r="P337" t="s">
        <v>839</v>
      </c>
      <c r="Q337">
        <v>1</v>
      </c>
      <c r="W337">
        <v>0</v>
      </c>
      <c r="X337">
        <v>-1417349443</v>
      </c>
      <c r="Y337">
        <v>0.01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6.53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0.01</v>
      </c>
      <c r="AU337" t="s">
        <v>3</v>
      </c>
      <c r="AV337">
        <v>2</v>
      </c>
      <c r="AW337">
        <v>2</v>
      </c>
      <c r="AX337">
        <v>39084281</v>
      </c>
      <c r="AY337">
        <v>1</v>
      </c>
      <c r="AZ337">
        <v>2048</v>
      </c>
      <c r="BA337">
        <v>357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Y337*Source!I203</f>
        <v>0.05</v>
      </c>
      <c r="CY337">
        <f>AD337</f>
        <v>0</v>
      </c>
      <c r="CZ337">
        <f>AH337</f>
        <v>0</v>
      </c>
      <c r="DA337">
        <f>AL337</f>
        <v>1</v>
      </c>
      <c r="DB337">
        <v>0</v>
      </c>
    </row>
    <row r="338" spans="1:106" x14ac:dyDescent="0.2">
      <c r="A338">
        <f>ROW(Source!A203)</f>
        <v>203</v>
      </c>
      <c r="B338">
        <v>39083528</v>
      </c>
      <c r="C338">
        <v>39084279</v>
      </c>
      <c r="D338">
        <v>36883554</v>
      </c>
      <c r="E338">
        <v>1</v>
      </c>
      <c r="F338">
        <v>1</v>
      </c>
      <c r="G338">
        <v>1</v>
      </c>
      <c r="H338">
        <v>2</v>
      </c>
      <c r="I338" t="s">
        <v>848</v>
      </c>
      <c r="J338" t="s">
        <v>849</v>
      </c>
      <c r="K338" t="s">
        <v>850</v>
      </c>
      <c r="L338">
        <v>1368</v>
      </c>
      <c r="N338">
        <v>1011</v>
      </c>
      <c r="O338" t="s">
        <v>845</v>
      </c>
      <c r="P338" t="s">
        <v>845</v>
      </c>
      <c r="Q338">
        <v>1</v>
      </c>
      <c r="W338">
        <v>0</v>
      </c>
      <c r="X338">
        <v>1372534845</v>
      </c>
      <c r="Y338">
        <v>1.2500000000000001E-2</v>
      </c>
      <c r="AA338">
        <v>0</v>
      </c>
      <c r="AB338">
        <v>429.09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6.53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0.01</v>
      </c>
      <c r="AU338" t="s">
        <v>75</v>
      </c>
      <c r="AV338">
        <v>0</v>
      </c>
      <c r="AW338">
        <v>2</v>
      </c>
      <c r="AX338">
        <v>39084282</v>
      </c>
      <c r="AY338">
        <v>1</v>
      </c>
      <c r="AZ338">
        <v>0</v>
      </c>
      <c r="BA338">
        <v>358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Y338*Source!I203</f>
        <v>6.25E-2</v>
      </c>
      <c r="CY338">
        <f>AB338</f>
        <v>429.09</v>
      </c>
      <c r="CZ338">
        <f>AF338</f>
        <v>65.709999999999994</v>
      </c>
      <c r="DA338">
        <f>AJ338</f>
        <v>6.53</v>
      </c>
      <c r="DB338">
        <v>0</v>
      </c>
    </row>
    <row r="339" spans="1:106" x14ac:dyDescent="0.2">
      <c r="A339">
        <f>ROW(Source!A203)</f>
        <v>203</v>
      </c>
      <c r="B339">
        <v>39083528</v>
      </c>
      <c r="C339">
        <v>39084279</v>
      </c>
      <c r="D339">
        <v>36802470</v>
      </c>
      <c r="E339">
        <v>1</v>
      </c>
      <c r="F339">
        <v>1</v>
      </c>
      <c r="G339">
        <v>1</v>
      </c>
      <c r="H339">
        <v>3</v>
      </c>
      <c r="I339" t="s">
        <v>1109</v>
      </c>
      <c r="J339" t="s">
        <v>1110</v>
      </c>
      <c r="K339" t="s">
        <v>1111</v>
      </c>
      <c r="L339">
        <v>1346</v>
      </c>
      <c r="N339">
        <v>1009</v>
      </c>
      <c r="O339" t="s">
        <v>173</v>
      </c>
      <c r="P339" t="s">
        <v>173</v>
      </c>
      <c r="Q339">
        <v>1</v>
      </c>
      <c r="W339">
        <v>0</v>
      </c>
      <c r="X339">
        <v>382130935</v>
      </c>
      <c r="Y339">
        <v>7.2000000000000005E-4</v>
      </c>
      <c r="AA339">
        <v>59.03</v>
      </c>
      <c r="AB339">
        <v>0</v>
      </c>
      <c r="AC339">
        <v>0</v>
      </c>
      <c r="AD339">
        <v>0</v>
      </c>
      <c r="AE339">
        <v>9.0399999999999991</v>
      </c>
      <c r="AF339">
        <v>0</v>
      </c>
      <c r="AG339">
        <v>0</v>
      </c>
      <c r="AH339">
        <v>0</v>
      </c>
      <c r="AI339">
        <v>6.53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7.2000000000000005E-4</v>
      </c>
      <c r="AU339" t="s">
        <v>3</v>
      </c>
      <c r="AV339">
        <v>0</v>
      </c>
      <c r="AW339">
        <v>2</v>
      </c>
      <c r="AX339">
        <v>39084283</v>
      </c>
      <c r="AY339">
        <v>1</v>
      </c>
      <c r="AZ339">
        <v>0</v>
      </c>
      <c r="BA339">
        <v>359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Y339*Source!I203</f>
        <v>3.6000000000000003E-3</v>
      </c>
      <c r="CY339">
        <f>AA339</f>
        <v>59.03</v>
      </c>
      <c r="CZ339">
        <f>AE339</f>
        <v>9.0399999999999991</v>
      </c>
      <c r="DA339">
        <f>AI339</f>
        <v>6.53</v>
      </c>
      <c r="DB339">
        <v>0</v>
      </c>
    </row>
    <row r="340" spans="1:106" x14ac:dyDescent="0.2">
      <c r="A340">
        <f>ROW(Source!A203)</f>
        <v>203</v>
      </c>
      <c r="B340">
        <v>39083528</v>
      </c>
      <c r="C340">
        <v>39084279</v>
      </c>
      <c r="D340">
        <v>36806623</v>
      </c>
      <c r="E340">
        <v>1</v>
      </c>
      <c r="F340">
        <v>1</v>
      </c>
      <c r="G340">
        <v>1</v>
      </c>
      <c r="H340">
        <v>3</v>
      </c>
      <c r="I340" t="s">
        <v>1080</v>
      </c>
      <c r="J340" t="s">
        <v>1081</v>
      </c>
      <c r="K340" t="s">
        <v>1082</v>
      </c>
      <c r="L340">
        <v>1348</v>
      </c>
      <c r="N340">
        <v>1009</v>
      </c>
      <c r="O340" t="s">
        <v>64</v>
      </c>
      <c r="P340" t="s">
        <v>64</v>
      </c>
      <c r="Q340">
        <v>1000</v>
      </c>
      <c r="W340">
        <v>0</v>
      </c>
      <c r="X340">
        <v>1529337430</v>
      </c>
      <c r="Y340">
        <v>1.92E-3</v>
      </c>
      <c r="AA340">
        <v>11989.08</v>
      </c>
      <c r="AB340">
        <v>0</v>
      </c>
      <c r="AC340">
        <v>0</v>
      </c>
      <c r="AD340">
        <v>0</v>
      </c>
      <c r="AE340">
        <v>1836</v>
      </c>
      <c r="AF340">
        <v>0</v>
      </c>
      <c r="AG340">
        <v>0</v>
      </c>
      <c r="AH340">
        <v>0</v>
      </c>
      <c r="AI340">
        <v>6.53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1.92E-3</v>
      </c>
      <c r="AU340" t="s">
        <v>3</v>
      </c>
      <c r="AV340">
        <v>0</v>
      </c>
      <c r="AW340">
        <v>2</v>
      </c>
      <c r="AX340">
        <v>39084284</v>
      </c>
      <c r="AY340">
        <v>1</v>
      </c>
      <c r="AZ340">
        <v>0</v>
      </c>
      <c r="BA340">
        <v>360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Y340*Source!I203</f>
        <v>9.6000000000000009E-3</v>
      </c>
      <c r="CY340">
        <f>AA340</f>
        <v>11989.08</v>
      </c>
      <c r="CZ340">
        <f>AE340</f>
        <v>1836</v>
      </c>
      <c r="DA340">
        <f>AI340</f>
        <v>6.53</v>
      </c>
      <c r="DB340">
        <v>0</v>
      </c>
    </row>
    <row r="341" spans="1:106" x14ac:dyDescent="0.2">
      <c r="A341">
        <f>ROW(Source!A203)</f>
        <v>203</v>
      </c>
      <c r="B341">
        <v>39083528</v>
      </c>
      <c r="C341">
        <v>39084279</v>
      </c>
      <c r="D341">
        <v>36866789</v>
      </c>
      <c r="E341">
        <v>1</v>
      </c>
      <c r="F341">
        <v>1</v>
      </c>
      <c r="G341">
        <v>1</v>
      </c>
      <c r="H341">
        <v>3</v>
      </c>
      <c r="I341" t="s">
        <v>1112</v>
      </c>
      <c r="J341" t="s">
        <v>1113</v>
      </c>
      <c r="K341" t="s">
        <v>1114</v>
      </c>
      <c r="L341">
        <v>1354</v>
      </c>
      <c r="N341">
        <v>1010</v>
      </c>
      <c r="O341" t="s">
        <v>109</v>
      </c>
      <c r="P341" t="s">
        <v>109</v>
      </c>
      <c r="Q341">
        <v>1</v>
      </c>
      <c r="W341">
        <v>0</v>
      </c>
      <c r="X341">
        <v>-1893675147</v>
      </c>
      <c r="Y341">
        <v>1</v>
      </c>
      <c r="AA341">
        <v>507.77</v>
      </c>
      <c r="AB341">
        <v>0</v>
      </c>
      <c r="AC341">
        <v>0</v>
      </c>
      <c r="AD341">
        <v>0</v>
      </c>
      <c r="AE341">
        <v>77.760000000000005</v>
      </c>
      <c r="AF341">
        <v>0</v>
      </c>
      <c r="AG341">
        <v>0</v>
      </c>
      <c r="AH341">
        <v>0</v>
      </c>
      <c r="AI341">
        <v>6.53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1</v>
      </c>
      <c r="AU341" t="s">
        <v>3</v>
      </c>
      <c r="AV341">
        <v>0</v>
      </c>
      <c r="AW341">
        <v>2</v>
      </c>
      <c r="AX341">
        <v>39084285</v>
      </c>
      <c r="AY341">
        <v>1</v>
      </c>
      <c r="AZ341">
        <v>0</v>
      </c>
      <c r="BA341">
        <v>361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Y341*Source!I203</f>
        <v>5</v>
      </c>
      <c r="CY341">
        <f>AA341</f>
        <v>507.77</v>
      </c>
      <c r="CZ341">
        <f>AE341</f>
        <v>77.760000000000005</v>
      </c>
      <c r="DA341">
        <f>AI341</f>
        <v>6.53</v>
      </c>
      <c r="DB341">
        <v>0</v>
      </c>
    </row>
    <row r="342" spans="1:106" x14ac:dyDescent="0.2">
      <c r="A342">
        <f>ROW(Source!A203)</f>
        <v>203</v>
      </c>
      <c r="B342">
        <v>39083528</v>
      </c>
      <c r="C342">
        <v>39084279</v>
      </c>
      <c r="D342">
        <v>36866928</v>
      </c>
      <c r="E342">
        <v>1</v>
      </c>
      <c r="F342">
        <v>1</v>
      </c>
      <c r="G342">
        <v>1</v>
      </c>
      <c r="H342">
        <v>3</v>
      </c>
      <c r="I342" t="s">
        <v>1115</v>
      </c>
      <c r="J342" t="s">
        <v>1116</v>
      </c>
      <c r="K342" t="s">
        <v>1117</v>
      </c>
      <c r="L342">
        <v>1354</v>
      </c>
      <c r="N342">
        <v>1010</v>
      </c>
      <c r="O342" t="s">
        <v>109</v>
      </c>
      <c r="P342" t="s">
        <v>109</v>
      </c>
      <c r="Q342">
        <v>1</v>
      </c>
      <c r="W342">
        <v>0</v>
      </c>
      <c r="X342">
        <v>-243969227</v>
      </c>
      <c r="Y342">
        <v>1</v>
      </c>
      <c r="AA342">
        <v>114.34</v>
      </c>
      <c r="AB342">
        <v>0</v>
      </c>
      <c r="AC342">
        <v>0</v>
      </c>
      <c r="AD342">
        <v>0</v>
      </c>
      <c r="AE342">
        <v>17.510000000000002</v>
      </c>
      <c r="AF342">
        <v>0</v>
      </c>
      <c r="AG342">
        <v>0</v>
      </c>
      <c r="AH342">
        <v>0</v>
      </c>
      <c r="AI342">
        <v>6.53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1</v>
      </c>
      <c r="AU342" t="s">
        <v>3</v>
      </c>
      <c r="AV342">
        <v>0</v>
      </c>
      <c r="AW342">
        <v>2</v>
      </c>
      <c r="AX342">
        <v>39084286</v>
      </c>
      <c r="AY342">
        <v>1</v>
      </c>
      <c r="AZ342">
        <v>0</v>
      </c>
      <c r="BA342">
        <v>362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Y342*Source!I203</f>
        <v>5</v>
      </c>
      <c r="CY342">
        <f>AA342</f>
        <v>114.34</v>
      </c>
      <c r="CZ342">
        <f>AE342</f>
        <v>17.510000000000002</v>
      </c>
      <c r="DA342">
        <f>AI342</f>
        <v>6.53</v>
      </c>
      <c r="DB342">
        <v>0</v>
      </c>
    </row>
    <row r="343" spans="1:106" x14ac:dyDescent="0.2">
      <c r="A343">
        <f>ROW(Source!A203)</f>
        <v>203</v>
      </c>
      <c r="B343">
        <v>39083528</v>
      </c>
      <c r="C343">
        <v>39084279</v>
      </c>
      <c r="D343">
        <v>36867179</v>
      </c>
      <c r="E343">
        <v>1</v>
      </c>
      <c r="F343">
        <v>1</v>
      </c>
      <c r="G343">
        <v>1</v>
      </c>
      <c r="H343">
        <v>3</v>
      </c>
      <c r="I343" t="s">
        <v>1118</v>
      </c>
      <c r="J343" t="s">
        <v>1119</v>
      </c>
      <c r="K343" t="s">
        <v>1120</v>
      </c>
      <c r="L343">
        <v>1354</v>
      </c>
      <c r="N343">
        <v>1010</v>
      </c>
      <c r="O343" t="s">
        <v>109</v>
      </c>
      <c r="P343" t="s">
        <v>109</v>
      </c>
      <c r="Q343">
        <v>1</v>
      </c>
      <c r="W343">
        <v>0</v>
      </c>
      <c r="X343">
        <v>-2122562565</v>
      </c>
      <c r="Y343">
        <v>1</v>
      </c>
      <c r="AA343">
        <v>239.65</v>
      </c>
      <c r="AB343">
        <v>0</v>
      </c>
      <c r="AC343">
        <v>0</v>
      </c>
      <c r="AD343">
        <v>0</v>
      </c>
      <c r="AE343">
        <v>36.700000000000003</v>
      </c>
      <c r="AF343">
        <v>0</v>
      </c>
      <c r="AG343">
        <v>0</v>
      </c>
      <c r="AH343">
        <v>0</v>
      </c>
      <c r="AI343">
        <v>6.53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1</v>
      </c>
      <c r="AU343" t="s">
        <v>3</v>
      </c>
      <c r="AV343">
        <v>0</v>
      </c>
      <c r="AW343">
        <v>2</v>
      </c>
      <c r="AX343">
        <v>39084287</v>
      </c>
      <c r="AY343">
        <v>1</v>
      </c>
      <c r="AZ343">
        <v>0</v>
      </c>
      <c r="BA343">
        <v>363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Y343*Source!I203</f>
        <v>5</v>
      </c>
      <c r="CY343">
        <f>AA343</f>
        <v>239.65</v>
      </c>
      <c r="CZ343">
        <f>AE343</f>
        <v>36.700000000000003</v>
      </c>
      <c r="DA343">
        <f>AI343</f>
        <v>6.53</v>
      </c>
      <c r="DB343">
        <v>0</v>
      </c>
    </row>
    <row r="344" spans="1:106" x14ac:dyDescent="0.2">
      <c r="A344">
        <f>ROW(Source!A241)</f>
        <v>241</v>
      </c>
      <c r="B344">
        <v>39083528</v>
      </c>
      <c r="C344">
        <v>39084297</v>
      </c>
      <c r="D344">
        <v>37065946</v>
      </c>
      <c r="E344">
        <v>1</v>
      </c>
      <c r="F344">
        <v>1</v>
      </c>
      <c r="G344">
        <v>1</v>
      </c>
      <c r="H344">
        <v>1</v>
      </c>
      <c r="I344" t="s">
        <v>857</v>
      </c>
      <c r="J344" t="s">
        <v>3</v>
      </c>
      <c r="K344" t="s">
        <v>858</v>
      </c>
      <c r="L344">
        <v>1191</v>
      </c>
      <c r="N344">
        <v>1013</v>
      </c>
      <c r="O344" t="s">
        <v>839</v>
      </c>
      <c r="P344" t="s">
        <v>839</v>
      </c>
      <c r="Q344">
        <v>1</v>
      </c>
      <c r="W344">
        <v>0</v>
      </c>
      <c r="X344">
        <v>152375061</v>
      </c>
      <c r="Y344">
        <v>18.3</v>
      </c>
      <c r="AA344">
        <v>0</v>
      </c>
      <c r="AB344">
        <v>0</v>
      </c>
      <c r="AC344">
        <v>0</v>
      </c>
      <c r="AD344">
        <v>51.39</v>
      </c>
      <c r="AE344">
        <v>0</v>
      </c>
      <c r="AF344">
        <v>0</v>
      </c>
      <c r="AG344">
        <v>0</v>
      </c>
      <c r="AH344">
        <v>7.87</v>
      </c>
      <c r="AI344">
        <v>1</v>
      </c>
      <c r="AJ344">
        <v>1</v>
      </c>
      <c r="AK344">
        <v>1</v>
      </c>
      <c r="AL344">
        <v>6.53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18.3</v>
      </c>
      <c r="AU344" t="s">
        <v>3</v>
      </c>
      <c r="AV344">
        <v>1</v>
      </c>
      <c r="AW344">
        <v>2</v>
      </c>
      <c r="AX344">
        <v>39084298</v>
      </c>
      <c r="AY344">
        <v>1</v>
      </c>
      <c r="AZ344">
        <v>0</v>
      </c>
      <c r="BA344">
        <v>364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Y344*Source!I241</f>
        <v>2.7889200000000001</v>
      </c>
      <c r="CY344">
        <f>AD344</f>
        <v>51.39</v>
      </c>
      <c r="CZ344">
        <f>AH344</f>
        <v>7.87</v>
      </c>
      <c r="DA344">
        <f>AL344</f>
        <v>6.53</v>
      </c>
      <c r="DB344">
        <v>0</v>
      </c>
    </row>
    <row r="345" spans="1:106" x14ac:dyDescent="0.2">
      <c r="A345">
        <f>ROW(Source!A241)</f>
        <v>241</v>
      </c>
      <c r="B345">
        <v>39083528</v>
      </c>
      <c r="C345">
        <v>39084297</v>
      </c>
      <c r="D345">
        <v>37064876</v>
      </c>
      <c r="E345">
        <v>1</v>
      </c>
      <c r="F345">
        <v>1</v>
      </c>
      <c r="G345">
        <v>1</v>
      </c>
      <c r="H345">
        <v>1</v>
      </c>
      <c r="I345" t="s">
        <v>840</v>
      </c>
      <c r="J345" t="s">
        <v>3</v>
      </c>
      <c r="K345" t="s">
        <v>841</v>
      </c>
      <c r="L345">
        <v>1191</v>
      </c>
      <c r="N345">
        <v>1013</v>
      </c>
      <c r="O345" t="s">
        <v>839</v>
      </c>
      <c r="P345" t="s">
        <v>839</v>
      </c>
      <c r="Q345">
        <v>1</v>
      </c>
      <c r="W345">
        <v>0</v>
      </c>
      <c r="X345">
        <v>-1417349443</v>
      </c>
      <c r="Y345">
        <v>0.2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6.53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0.2</v>
      </c>
      <c r="AU345" t="s">
        <v>3</v>
      </c>
      <c r="AV345">
        <v>2</v>
      </c>
      <c r="AW345">
        <v>2</v>
      </c>
      <c r="AX345">
        <v>39084299</v>
      </c>
      <c r="AY345">
        <v>1</v>
      </c>
      <c r="AZ345">
        <v>0</v>
      </c>
      <c r="BA345">
        <v>365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Y345*Source!I241</f>
        <v>3.0480000000000004E-2</v>
      </c>
      <c r="CY345">
        <f>AD345</f>
        <v>0</v>
      </c>
      <c r="CZ345">
        <f>AH345</f>
        <v>0</v>
      </c>
      <c r="DA345">
        <f>AL345</f>
        <v>1</v>
      </c>
      <c r="DB345">
        <v>0</v>
      </c>
    </row>
    <row r="346" spans="1:106" x14ac:dyDescent="0.2">
      <c r="A346">
        <f>ROW(Source!A241)</f>
        <v>241</v>
      </c>
      <c r="B346">
        <v>39083528</v>
      </c>
      <c r="C346">
        <v>39084297</v>
      </c>
      <c r="D346">
        <v>36882452</v>
      </c>
      <c r="E346">
        <v>1</v>
      </c>
      <c r="F346">
        <v>1</v>
      </c>
      <c r="G346">
        <v>1</v>
      </c>
      <c r="H346">
        <v>2</v>
      </c>
      <c r="I346" t="s">
        <v>842</v>
      </c>
      <c r="J346" t="s">
        <v>843</v>
      </c>
      <c r="K346" t="s">
        <v>844</v>
      </c>
      <c r="L346">
        <v>1368</v>
      </c>
      <c r="N346">
        <v>1011</v>
      </c>
      <c r="O346" t="s">
        <v>845</v>
      </c>
      <c r="P346" t="s">
        <v>845</v>
      </c>
      <c r="Q346">
        <v>1</v>
      </c>
      <c r="W346">
        <v>0</v>
      </c>
      <c r="X346">
        <v>1188625873</v>
      </c>
      <c r="Y346">
        <v>0.2</v>
      </c>
      <c r="AA346">
        <v>0</v>
      </c>
      <c r="AB346">
        <v>204.13</v>
      </c>
      <c r="AC346">
        <v>13.5</v>
      </c>
      <c r="AD346">
        <v>0</v>
      </c>
      <c r="AE346">
        <v>0</v>
      </c>
      <c r="AF346">
        <v>31.26</v>
      </c>
      <c r="AG346">
        <v>13.5</v>
      </c>
      <c r="AH346">
        <v>0</v>
      </c>
      <c r="AI346">
        <v>1</v>
      </c>
      <c r="AJ346">
        <v>6.53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0.2</v>
      </c>
      <c r="AU346" t="s">
        <v>3</v>
      </c>
      <c r="AV346">
        <v>0</v>
      </c>
      <c r="AW346">
        <v>2</v>
      </c>
      <c r="AX346">
        <v>39084300</v>
      </c>
      <c r="AY346">
        <v>1</v>
      </c>
      <c r="AZ346">
        <v>0</v>
      </c>
      <c r="BA346">
        <v>366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Y346*Source!I241</f>
        <v>3.0480000000000004E-2</v>
      </c>
      <c r="CY346">
        <f>AB346</f>
        <v>204.13</v>
      </c>
      <c r="CZ346">
        <f>AF346</f>
        <v>31.26</v>
      </c>
      <c r="DA346">
        <f>AJ346</f>
        <v>6.53</v>
      </c>
      <c r="DB346">
        <v>0</v>
      </c>
    </row>
    <row r="347" spans="1:106" x14ac:dyDescent="0.2">
      <c r="A347">
        <f>ROW(Source!A242)</f>
        <v>242</v>
      </c>
      <c r="B347">
        <v>39083528</v>
      </c>
      <c r="C347">
        <v>39084301</v>
      </c>
      <c r="D347">
        <v>37065248</v>
      </c>
      <c r="E347">
        <v>1</v>
      </c>
      <c r="F347">
        <v>1</v>
      </c>
      <c r="G347">
        <v>1</v>
      </c>
      <c r="H347">
        <v>1</v>
      </c>
      <c r="I347" t="s">
        <v>846</v>
      </c>
      <c r="J347" t="s">
        <v>3</v>
      </c>
      <c r="K347" t="s">
        <v>847</v>
      </c>
      <c r="L347">
        <v>1191</v>
      </c>
      <c r="N347">
        <v>1013</v>
      </c>
      <c r="O347" t="s">
        <v>839</v>
      </c>
      <c r="P347" t="s">
        <v>839</v>
      </c>
      <c r="Q347">
        <v>1</v>
      </c>
      <c r="W347">
        <v>0</v>
      </c>
      <c r="X347">
        <v>-400197608</v>
      </c>
      <c r="Y347">
        <v>37.799999999999997</v>
      </c>
      <c r="AA347">
        <v>0</v>
      </c>
      <c r="AB347">
        <v>0</v>
      </c>
      <c r="AC347">
        <v>0</v>
      </c>
      <c r="AD347">
        <v>55.7</v>
      </c>
      <c r="AE347">
        <v>0</v>
      </c>
      <c r="AF347">
        <v>0</v>
      </c>
      <c r="AG347">
        <v>0</v>
      </c>
      <c r="AH347">
        <v>8.5299999999999994</v>
      </c>
      <c r="AI347">
        <v>1</v>
      </c>
      <c r="AJ347">
        <v>1</v>
      </c>
      <c r="AK347">
        <v>1</v>
      </c>
      <c r="AL347">
        <v>6.53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37.799999999999997</v>
      </c>
      <c r="AU347" t="s">
        <v>3</v>
      </c>
      <c r="AV347">
        <v>1</v>
      </c>
      <c r="AW347">
        <v>2</v>
      </c>
      <c r="AX347">
        <v>39084302</v>
      </c>
      <c r="AY347">
        <v>1</v>
      </c>
      <c r="AZ347">
        <v>0</v>
      </c>
      <c r="BA347">
        <v>367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Y347*Source!I242</f>
        <v>23.435999999999996</v>
      </c>
      <c r="CY347">
        <f>AD347</f>
        <v>55.7</v>
      </c>
      <c r="CZ347">
        <f>AH347</f>
        <v>8.5299999999999994</v>
      </c>
      <c r="DA347">
        <f>AL347</f>
        <v>6.53</v>
      </c>
      <c r="DB347">
        <v>0</v>
      </c>
    </row>
    <row r="348" spans="1:106" x14ac:dyDescent="0.2">
      <c r="A348">
        <f>ROW(Source!A243)</f>
        <v>243</v>
      </c>
      <c r="B348">
        <v>39083528</v>
      </c>
      <c r="C348">
        <v>39089171</v>
      </c>
      <c r="D348">
        <v>37071037</v>
      </c>
      <c r="E348">
        <v>1</v>
      </c>
      <c r="F348">
        <v>1</v>
      </c>
      <c r="G348">
        <v>1</v>
      </c>
      <c r="H348">
        <v>1</v>
      </c>
      <c r="I348" t="s">
        <v>914</v>
      </c>
      <c r="J348" t="s">
        <v>3</v>
      </c>
      <c r="K348" t="s">
        <v>915</v>
      </c>
      <c r="L348">
        <v>1191</v>
      </c>
      <c r="N348">
        <v>1013</v>
      </c>
      <c r="O348" t="s">
        <v>839</v>
      </c>
      <c r="P348" t="s">
        <v>839</v>
      </c>
      <c r="Q348">
        <v>1</v>
      </c>
      <c r="W348">
        <v>0</v>
      </c>
      <c r="X348">
        <v>1069510174</v>
      </c>
      <c r="Y348">
        <v>35.546499999999995</v>
      </c>
      <c r="AA348">
        <v>0</v>
      </c>
      <c r="AB348">
        <v>0</v>
      </c>
      <c r="AC348">
        <v>0</v>
      </c>
      <c r="AD348">
        <v>62.82</v>
      </c>
      <c r="AE348">
        <v>0</v>
      </c>
      <c r="AF348">
        <v>0</v>
      </c>
      <c r="AG348">
        <v>0</v>
      </c>
      <c r="AH348">
        <v>9.6199999999999992</v>
      </c>
      <c r="AI348">
        <v>1</v>
      </c>
      <c r="AJ348">
        <v>1</v>
      </c>
      <c r="AK348">
        <v>1</v>
      </c>
      <c r="AL348">
        <v>6.53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30.91</v>
      </c>
      <c r="AU348" t="s">
        <v>76</v>
      </c>
      <c r="AV348">
        <v>1</v>
      </c>
      <c r="AW348">
        <v>2</v>
      </c>
      <c r="AX348">
        <v>39089172</v>
      </c>
      <c r="AY348">
        <v>1</v>
      </c>
      <c r="AZ348">
        <v>0</v>
      </c>
      <c r="BA348">
        <v>368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Y348*Source!I243</f>
        <v>22.038829999999997</v>
      </c>
      <c r="CY348">
        <f>AD348</f>
        <v>62.82</v>
      </c>
      <c r="CZ348">
        <f>AH348</f>
        <v>9.6199999999999992</v>
      </c>
      <c r="DA348">
        <f>AL348</f>
        <v>6.53</v>
      </c>
      <c r="DB348">
        <v>0</v>
      </c>
    </row>
    <row r="349" spans="1:106" x14ac:dyDescent="0.2">
      <c r="A349">
        <f>ROW(Source!A243)</f>
        <v>243</v>
      </c>
      <c r="B349">
        <v>39083528</v>
      </c>
      <c r="C349">
        <v>39089171</v>
      </c>
      <c r="D349">
        <v>37064876</v>
      </c>
      <c r="E349">
        <v>1</v>
      </c>
      <c r="F349">
        <v>1</v>
      </c>
      <c r="G349">
        <v>1</v>
      </c>
      <c r="H349">
        <v>1</v>
      </c>
      <c r="I349" t="s">
        <v>840</v>
      </c>
      <c r="J349" t="s">
        <v>3</v>
      </c>
      <c r="K349" t="s">
        <v>841</v>
      </c>
      <c r="L349">
        <v>1191</v>
      </c>
      <c r="N349">
        <v>1013</v>
      </c>
      <c r="O349" t="s">
        <v>839</v>
      </c>
      <c r="P349" t="s">
        <v>839</v>
      </c>
      <c r="Q349">
        <v>1</v>
      </c>
      <c r="W349">
        <v>0</v>
      </c>
      <c r="X349">
        <v>-1417349443</v>
      </c>
      <c r="Y349">
        <v>0.59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6.53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0.59</v>
      </c>
      <c r="AU349" t="s">
        <v>3</v>
      </c>
      <c r="AV349">
        <v>2</v>
      </c>
      <c r="AW349">
        <v>2</v>
      </c>
      <c r="AX349">
        <v>39089173</v>
      </c>
      <c r="AY349">
        <v>1</v>
      </c>
      <c r="AZ349">
        <v>2048</v>
      </c>
      <c r="BA349">
        <v>369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Y349*Source!I243</f>
        <v>0.36579999999999996</v>
      </c>
      <c r="CY349">
        <f>AD349</f>
        <v>0</v>
      </c>
      <c r="CZ349">
        <f>AH349</f>
        <v>0</v>
      </c>
      <c r="DA349">
        <f>AL349</f>
        <v>1</v>
      </c>
      <c r="DB349">
        <v>0</v>
      </c>
    </row>
    <row r="350" spans="1:106" x14ac:dyDescent="0.2">
      <c r="A350">
        <f>ROW(Source!A243)</f>
        <v>243</v>
      </c>
      <c r="B350">
        <v>39083528</v>
      </c>
      <c r="C350">
        <v>39089171</v>
      </c>
      <c r="D350">
        <v>36882057</v>
      </c>
      <c r="E350">
        <v>1</v>
      </c>
      <c r="F350">
        <v>1</v>
      </c>
      <c r="G350">
        <v>1</v>
      </c>
      <c r="H350">
        <v>2</v>
      </c>
      <c r="I350" t="s">
        <v>871</v>
      </c>
      <c r="J350" t="s">
        <v>872</v>
      </c>
      <c r="K350" t="s">
        <v>873</v>
      </c>
      <c r="L350">
        <v>1368</v>
      </c>
      <c r="N350">
        <v>1011</v>
      </c>
      <c r="O350" t="s">
        <v>845</v>
      </c>
      <c r="P350" t="s">
        <v>845</v>
      </c>
      <c r="Q350">
        <v>1</v>
      </c>
      <c r="W350">
        <v>0</v>
      </c>
      <c r="X350">
        <v>-1460065968</v>
      </c>
      <c r="Y350">
        <v>0.1</v>
      </c>
      <c r="AA350">
        <v>0</v>
      </c>
      <c r="AB350">
        <v>564.19000000000005</v>
      </c>
      <c r="AC350">
        <v>13.5</v>
      </c>
      <c r="AD350">
        <v>0</v>
      </c>
      <c r="AE350">
        <v>0</v>
      </c>
      <c r="AF350">
        <v>86.4</v>
      </c>
      <c r="AG350">
        <v>13.5</v>
      </c>
      <c r="AH350">
        <v>0</v>
      </c>
      <c r="AI350">
        <v>1</v>
      </c>
      <c r="AJ350">
        <v>6.53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0.08</v>
      </c>
      <c r="AU350" t="s">
        <v>75</v>
      </c>
      <c r="AV350">
        <v>0</v>
      </c>
      <c r="AW350">
        <v>2</v>
      </c>
      <c r="AX350">
        <v>39089174</v>
      </c>
      <c r="AY350">
        <v>1</v>
      </c>
      <c r="AZ350">
        <v>0</v>
      </c>
      <c r="BA350">
        <v>370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Y350*Source!I243</f>
        <v>6.2E-2</v>
      </c>
      <c r="CY350">
        <f>AB350</f>
        <v>564.19000000000005</v>
      </c>
      <c r="CZ350">
        <f>AF350</f>
        <v>86.4</v>
      </c>
      <c r="DA350">
        <f>AJ350</f>
        <v>6.53</v>
      </c>
      <c r="DB350">
        <v>0</v>
      </c>
    </row>
    <row r="351" spans="1:106" x14ac:dyDescent="0.2">
      <c r="A351">
        <f>ROW(Source!A243)</f>
        <v>243</v>
      </c>
      <c r="B351">
        <v>39083528</v>
      </c>
      <c r="C351">
        <v>39089171</v>
      </c>
      <c r="D351">
        <v>36882159</v>
      </c>
      <c r="E351">
        <v>1</v>
      </c>
      <c r="F351">
        <v>1</v>
      </c>
      <c r="G351">
        <v>1</v>
      </c>
      <c r="H351">
        <v>2</v>
      </c>
      <c r="I351" t="s">
        <v>1037</v>
      </c>
      <c r="J351" t="s">
        <v>1038</v>
      </c>
      <c r="K351" t="s">
        <v>1039</v>
      </c>
      <c r="L351">
        <v>1368</v>
      </c>
      <c r="N351">
        <v>1011</v>
      </c>
      <c r="O351" t="s">
        <v>845</v>
      </c>
      <c r="P351" t="s">
        <v>845</v>
      </c>
      <c r="Q351">
        <v>1</v>
      </c>
      <c r="W351">
        <v>0</v>
      </c>
      <c r="X351">
        <v>-1718674368</v>
      </c>
      <c r="Y351">
        <v>8.7500000000000008E-2</v>
      </c>
      <c r="AA351">
        <v>0</v>
      </c>
      <c r="AB351">
        <v>731.29</v>
      </c>
      <c r="AC351">
        <v>13.5</v>
      </c>
      <c r="AD351">
        <v>0</v>
      </c>
      <c r="AE351">
        <v>0</v>
      </c>
      <c r="AF351">
        <v>111.99</v>
      </c>
      <c r="AG351">
        <v>13.5</v>
      </c>
      <c r="AH351">
        <v>0</v>
      </c>
      <c r="AI351">
        <v>1</v>
      </c>
      <c r="AJ351">
        <v>6.53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7.0000000000000007E-2</v>
      </c>
      <c r="AU351" t="s">
        <v>75</v>
      </c>
      <c r="AV351">
        <v>0</v>
      </c>
      <c r="AW351">
        <v>2</v>
      </c>
      <c r="AX351">
        <v>39089175</v>
      </c>
      <c r="AY351">
        <v>1</v>
      </c>
      <c r="AZ351">
        <v>0</v>
      </c>
      <c r="BA351">
        <v>371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Y351*Source!I243</f>
        <v>5.4250000000000007E-2</v>
      </c>
      <c r="CY351">
        <f>AB351</f>
        <v>731.29</v>
      </c>
      <c r="CZ351">
        <f>AF351</f>
        <v>111.99</v>
      </c>
      <c r="DA351">
        <f>AJ351</f>
        <v>6.53</v>
      </c>
      <c r="DB351">
        <v>0</v>
      </c>
    </row>
    <row r="352" spans="1:106" x14ac:dyDescent="0.2">
      <c r="A352">
        <f>ROW(Source!A243)</f>
        <v>243</v>
      </c>
      <c r="B352">
        <v>39083528</v>
      </c>
      <c r="C352">
        <v>39089171</v>
      </c>
      <c r="D352">
        <v>36883554</v>
      </c>
      <c r="E352">
        <v>1</v>
      </c>
      <c r="F352">
        <v>1</v>
      </c>
      <c r="G352">
        <v>1</v>
      </c>
      <c r="H352">
        <v>2</v>
      </c>
      <c r="I352" t="s">
        <v>848</v>
      </c>
      <c r="J352" t="s">
        <v>849</v>
      </c>
      <c r="K352" t="s">
        <v>850</v>
      </c>
      <c r="L352">
        <v>1368</v>
      </c>
      <c r="N352">
        <v>1011</v>
      </c>
      <c r="O352" t="s">
        <v>845</v>
      </c>
      <c r="P352" t="s">
        <v>845</v>
      </c>
      <c r="Q352">
        <v>1</v>
      </c>
      <c r="W352">
        <v>0</v>
      </c>
      <c r="X352">
        <v>1372534845</v>
      </c>
      <c r="Y352">
        <v>0.55000000000000004</v>
      </c>
      <c r="AA352">
        <v>0</v>
      </c>
      <c r="AB352">
        <v>429.09</v>
      </c>
      <c r="AC352">
        <v>11.6</v>
      </c>
      <c r="AD352">
        <v>0</v>
      </c>
      <c r="AE352">
        <v>0</v>
      </c>
      <c r="AF352">
        <v>65.709999999999994</v>
      </c>
      <c r="AG352">
        <v>11.6</v>
      </c>
      <c r="AH352">
        <v>0</v>
      </c>
      <c r="AI352">
        <v>1</v>
      </c>
      <c r="AJ352">
        <v>6.53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0.44</v>
      </c>
      <c r="AU352" t="s">
        <v>75</v>
      </c>
      <c r="AV352">
        <v>0</v>
      </c>
      <c r="AW352">
        <v>2</v>
      </c>
      <c r="AX352">
        <v>39089176</v>
      </c>
      <c r="AY352">
        <v>1</v>
      </c>
      <c r="AZ352">
        <v>0</v>
      </c>
      <c r="BA352">
        <v>372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Y352*Source!I243</f>
        <v>0.34100000000000003</v>
      </c>
      <c r="CY352">
        <f>AB352</f>
        <v>429.09</v>
      </c>
      <c r="CZ352">
        <f>AF352</f>
        <v>65.709999999999994</v>
      </c>
      <c r="DA352">
        <f>AJ352</f>
        <v>6.53</v>
      </c>
      <c r="DB352">
        <v>0</v>
      </c>
    </row>
    <row r="353" spans="1:106" x14ac:dyDescent="0.2">
      <c r="A353">
        <f>ROW(Source!A243)</f>
        <v>243</v>
      </c>
      <c r="B353">
        <v>39083528</v>
      </c>
      <c r="C353">
        <v>39089171</v>
      </c>
      <c r="D353">
        <v>36883789</v>
      </c>
      <c r="E353">
        <v>1</v>
      </c>
      <c r="F353">
        <v>1</v>
      </c>
      <c r="G353">
        <v>1</v>
      </c>
      <c r="H353">
        <v>2</v>
      </c>
      <c r="I353" t="s">
        <v>1016</v>
      </c>
      <c r="J353" t="s">
        <v>1017</v>
      </c>
      <c r="K353" t="s">
        <v>1018</v>
      </c>
      <c r="L353">
        <v>1368</v>
      </c>
      <c r="N353">
        <v>1011</v>
      </c>
      <c r="O353" t="s">
        <v>845</v>
      </c>
      <c r="P353" t="s">
        <v>845</v>
      </c>
      <c r="Q353">
        <v>1</v>
      </c>
      <c r="W353">
        <v>0</v>
      </c>
      <c r="X353">
        <v>792402865</v>
      </c>
      <c r="Y353">
        <v>5.2249999999999996</v>
      </c>
      <c r="AA353">
        <v>0</v>
      </c>
      <c r="AB353">
        <v>7.84</v>
      </c>
      <c r="AC353">
        <v>0</v>
      </c>
      <c r="AD353">
        <v>0</v>
      </c>
      <c r="AE353">
        <v>0</v>
      </c>
      <c r="AF353">
        <v>1.2</v>
      </c>
      <c r="AG353">
        <v>0</v>
      </c>
      <c r="AH353">
        <v>0</v>
      </c>
      <c r="AI353">
        <v>1</v>
      </c>
      <c r="AJ353">
        <v>6.53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4.18</v>
      </c>
      <c r="AU353" t="s">
        <v>75</v>
      </c>
      <c r="AV353">
        <v>0</v>
      </c>
      <c r="AW353">
        <v>2</v>
      </c>
      <c r="AX353">
        <v>39089177</v>
      </c>
      <c r="AY353">
        <v>1</v>
      </c>
      <c r="AZ353">
        <v>0</v>
      </c>
      <c r="BA353">
        <v>373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Y353*Source!I243</f>
        <v>3.2394999999999996</v>
      </c>
      <c r="CY353">
        <f>AB353</f>
        <v>7.84</v>
      </c>
      <c r="CZ353">
        <f>AF353</f>
        <v>1.2</v>
      </c>
      <c r="DA353">
        <f>AJ353</f>
        <v>6.53</v>
      </c>
      <c r="DB353">
        <v>0</v>
      </c>
    </row>
    <row r="354" spans="1:106" x14ac:dyDescent="0.2">
      <c r="A354">
        <f>ROW(Source!A243)</f>
        <v>243</v>
      </c>
      <c r="B354">
        <v>39083528</v>
      </c>
      <c r="C354">
        <v>39089171</v>
      </c>
      <c r="D354">
        <v>36800141</v>
      </c>
      <c r="E354">
        <v>1</v>
      </c>
      <c r="F354">
        <v>1</v>
      </c>
      <c r="G354">
        <v>1</v>
      </c>
      <c r="H354">
        <v>3</v>
      </c>
      <c r="I354" t="s">
        <v>1121</v>
      </c>
      <c r="J354" t="s">
        <v>1122</v>
      </c>
      <c r="K354" t="s">
        <v>1123</v>
      </c>
      <c r="L354">
        <v>1348</v>
      </c>
      <c r="N354">
        <v>1009</v>
      </c>
      <c r="O354" t="s">
        <v>64</v>
      </c>
      <c r="P354" t="s">
        <v>64</v>
      </c>
      <c r="Q354">
        <v>1000</v>
      </c>
      <c r="W354">
        <v>0</v>
      </c>
      <c r="X354">
        <v>993149205</v>
      </c>
      <c r="Y354">
        <v>1.9000000000000001E-4</v>
      </c>
      <c r="AA354">
        <v>214379.9</v>
      </c>
      <c r="AB354">
        <v>0</v>
      </c>
      <c r="AC354">
        <v>0</v>
      </c>
      <c r="AD354">
        <v>0</v>
      </c>
      <c r="AE354">
        <v>32830</v>
      </c>
      <c r="AF354">
        <v>0</v>
      </c>
      <c r="AG354">
        <v>0</v>
      </c>
      <c r="AH354">
        <v>0</v>
      </c>
      <c r="AI354">
        <v>6.53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1.9000000000000001E-4</v>
      </c>
      <c r="AU354" t="s">
        <v>3</v>
      </c>
      <c r="AV354">
        <v>0</v>
      </c>
      <c r="AW354">
        <v>2</v>
      </c>
      <c r="AX354">
        <v>39089178</v>
      </c>
      <c r="AY354">
        <v>1</v>
      </c>
      <c r="AZ354">
        <v>0</v>
      </c>
      <c r="BA354">
        <v>374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Y354*Source!I243</f>
        <v>1.178E-4</v>
      </c>
      <c r="CY354">
        <f t="shared" ref="CY354:CY362" si="27">AA354</f>
        <v>214379.9</v>
      </c>
      <c r="CZ354">
        <f t="shared" ref="CZ354:CZ362" si="28">AE354</f>
        <v>32830</v>
      </c>
      <c r="DA354">
        <f t="shared" ref="DA354:DA362" si="29">AI354</f>
        <v>6.53</v>
      </c>
      <c r="DB354">
        <v>0</v>
      </c>
    </row>
    <row r="355" spans="1:106" x14ac:dyDescent="0.2">
      <c r="A355">
        <f>ROW(Source!A243)</f>
        <v>243</v>
      </c>
      <c r="B355">
        <v>39083528</v>
      </c>
      <c r="C355">
        <v>39089171</v>
      </c>
      <c r="D355">
        <v>36800159</v>
      </c>
      <c r="E355">
        <v>1</v>
      </c>
      <c r="F355">
        <v>1</v>
      </c>
      <c r="G355">
        <v>1</v>
      </c>
      <c r="H355">
        <v>3</v>
      </c>
      <c r="I355" t="s">
        <v>1022</v>
      </c>
      <c r="J355" t="s">
        <v>1023</v>
      </c>
      <c r="K355" t="s">
        <v>1024</v>
      </c>
      <c r="L355">
        <v>1339</v>
      </c>
      <c r="N355">
        <v>1007</v>
      </c>
      <c r="O355" t="s">
        <v>53</v>
      </c>
      <c r="P355" t="s">
        <v>53</v>
      </c>
      <c r="Q355">
        <v>1</v>
      </c>
      <c r="W355">
        <v>0</v>
      </c>
      <c r="X355">
        <v>1262771840</v>
      </c>
      <c r="Y355">
        <v>0.18</v>
      </c>
      <c r="AA355">
        <v>40.619999999999997</v>
      </c>
      <c r="AB355">
        <v>0</v>
      </c>
      <c r="AC355">
        <v>0</v>
      </c>
      <c r="AD355">
        <v>0</v>
      </c>
      <c r="AE355">
        <v>6.22</v>
      </c>
      <c r="AF355">
        <v>0</v>
      </c>
      <c r="AG355">
        <v>0</v>
      </c>
      <c r="AH355">
        <v>0</v>
      </c>
      <c r="AI355">
        <v>6.53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0.18</v>
      </c>
      <c r="AU355" t="s">
        <v>3</v>
      </c>
      <c r="AV355">
        <v>0</v>
      </c>
      <c r="AW355">
        <v>2</v>
      </c>
      <c r="AX355">
        <v>39089179</v>
      </c>
      <c r="AY355">
        <v>1</v>
      </c>
      <c r="AZ355">
        <v>0</v>
      </c>
      <c r="BA355">
        <v>375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Y355*Source!I243</f>
        <v>0.11159999999999999</v>
      </c>
      <c r="CY355">
        <f t="shared" si="27"/>
        <v>40.619999999999997</v>
      </c>
      <c r="CZ355">
        <f t="shared" si="28"/>
        <v>6.22</v>
      </c>
      <c r="DA355">
        <f t="shared" si="29"/>
        <v>6.53</v>
      </c>
      <c r="DB355">
        <v>0</v>
      </c>
    </row>
    <row r="356" spans="1:106" x14ac:dyDescent="0.2">
      <c r="A356">
        <f>ROW(Source!A243)</f>
        <v>243</v>
      </c>
      <c r="B356">
        <v>39083528</v>
      </c>
      <c r="C356">
        <v>39089171</v>
      </c>
      <c r="D356">
        <v>36801792</v>
      </c>
      <c r="E356">
        <v>1</v>
      </c>
      <c r="F356">
        <v>1</v>
      </c>
      <c r="G356">
        <v>1</v>
      </c>
      <c r="H356">
        <v>3</v>
      </c>
      <c r="I356" t="s">
        <v>921</v>
      </c>
      <c r="J356" t="s">
        <v>922</v>
      </c>
      <c r="K356" t="s">
        <v>923</v>
      </c>
      <c r="L356">
        <v>1339</v>
      </c>
      <c r="N356">
        <v>1007</v>
      </c>
      <c r="O356" t="s">
        <v>53</v>
      </c>
      <c r="P356" t="s">
        <v>53</v>
      </c>
      <c r="Q356">
        <v>1</v>
      </c>
      <c r="W356">
        <v>0</v>
      </c>
      <c r="X356">
        <v>-1660354250</v>
      </c>
      <c r="Y356">
        <v>0.69</v>
      </c>
      <c r="AA356">
        <v>15.93</v>
      </c>
      <c r="AB356">
        <v>0</v>
      </c>
      <c r="AC356">
        <v>0</v>
      </c>
      <c r="AD356">
        <v>0</v>
      </c>
      <c r="AE356">
        <v>2.44</v>
      </c>
      <c r="AF356">
        <v>0</v>
      </c>
      <c r="AG356">
        <v>0</v>
      </c>
      <c r="AH356">
        <v>0</v>
      </c>
      <c r="AI356">
        <v>6.53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0.69</v>
      </c>
      <c r="AU356" t="s">
        <v>3</v>
      </c>
      <c r="AV356">
        <v>0</v>
      </c>
      <c r="AW356">
        <v>2</v>
      </c>
      <c r="AX356">
        <v>39089180</v>
      </c>
      <c r="AY356">
        <v>1</v>
      </c>
      <c r="AZ356">
        <v>0</v>
      </c>
      <c r="BA356">
        <v>376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Y356*Source!I243</f>
        <v>0.42779999999999996</v>
      </c>
      <c r="CY356">
        <f t="shared" si="27"/>
        <v>15.93</v>
      </c>
      <c r="CZ356">
        <f t="shared" si="28"/>
        <v>2.44</v>
      </c>
      <c r="DA356">
        <f t="shared" si="29"/>
        <v>6.53</v>
      </c>
      <c r="DB356">
        <v>0</v>
      </c>
    </row>
    <row r="357" spans="1:106" x14ac:dyDescent="0.2">
      <c r="A357">
        <f>ROW(Source!A243)</f>
        <v>243</v>
      </c>
      <c r="B357">
        <v>39083528</v>
      </c>
      <c r="C357">
        <v>39089171</v>
      </c>
      <c r="D357">
        <v>36802469</v>
      </c>
      <c r="E357">
        <v>1</v>
      </c>
      <c r="F357">
        <v>1</v>
      </c>
      <c r="G357">
        <v>1</v>
      </c>
      <c r="H357">
        <v>3</v>
      </c>
      <c r="I357" t="s">
        <v>1058</v>
      </c>
      <c r="J357" t="s">
        <v>1059</v>
      </c>
      <c r="K357" t="s">
        <v>1060</v>
      </c>
      <c r="L357">
        <v>1346</v>
      </c>
      <c r="N357">
        <v>1009</v>
      </c>
      <c r="O357" t="s">
        <v>173</v>
      </c>
      <c r="P357" t="s">
        <v>173</v>
      </c>
      <c r="Q357">
        <v>1</v>
      </c>
      <c r="W357">
        <v>0</v>
      </c>
      <c r="X357">
        <v>-490687590</v>
      </c>
      <c r="Y357">
        <v>0.03</v>
      </c>
      <c r="AA357">
        <v>243.5</v>
      </c>
      <c r="AB357">
        <v>0</v>
      </c>
      <c r="AC357">
        <v>0</v>
      </c>
      <c r="AD357">
        <v>0</v>
      </c>
      <c r="AE357">
        <v>37.29</v>
      </c>
      <c r="AF357">
        <v>0</v>
      </c>
      <c r="AG357">
        <v>0</v>
      </c>
      <c r="AH357">
        <v>0</v>
      </c>
      <c r="AI357">
        <v>6.53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0.03</v>
      </c>
      <c r="AU357" t="s">
        <v>3</v>
      </c>
      <c r="AV357">
        <v>0</v>
      </c>
      <c r="AW357">
        <v>2</v>
      </c>
      <c r="AX357">
        <v>39089181</v>
      </c>
      <c r="AY357">
        <v>1</v>
      </c>
      <c r="AZ357">
        <v>0</v>
      </c>
      <c r="BA357">
        <v>377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Y357*Source!I243</f>
        <v>1.8599999999999998E-2</v>
      </c>
      <c r="CY357">
        <f t="shared" si="27"/>
        <v>243.5</v>
      </c>
      <c r="CZ357">
        <f t="shared" si="28"/>
        <v>37.29</v>
      </c>
      <c r="DA357">
        <f t="shared" si="29"/>
        <v>6.53</v>
      </c>
      <c r="DB357">
        <v>0</v>
      </c>
    </row>
    <row r="358" spans="1:106" x14ac:dyDescent="0.2">
      <c r="A358">
        <f>ROW(Source!A243)</f>
        <v>243</v>
      </c>
      <c r="B358">
        <v>39083528</v>
      </c>
      <c r="C358">
        <v>39089171</v>
      </c>
      <c r="D358">
        <v>36803201</v>
      </c>
      <c r="E358">
        <v>1</v>
      </c>
      <c r="F358">
        <v>1</v>
      </c>
      <c r="G358">
        <v>1</v>
      </c>
      <c r="H358">
        <v>3</v>
      </c>
      <c r="I358" t="s">
        <v>1124</v>
      </c>
      <c r="J358" t="s">
        <v>1125</v>
      </c>
      <c r="K358" t="s">
        <v>1126</v>
      </c>
      <c r="L358">
        <v>1348</v>
      </c>
      <c r="N358">
        <v>1009</v>
      </c>
      <c r="O358" t="s">
        <v>64</v>
      </c>
      <c r="P358" t="s">
        <v>64</v>
      </c>
      <c r="Q358">
        <v>1000</v>
      </c>
      <c r="W358">
        <v>0</v>
      </c>
      <c r="X358">
        <v>-531507062</v>
      </c>
      <c r="Y358">
        <v>1E-3</v>
      </c>
      <c r="AA358">
        <v>88546.8</v>
      </c>
      <c r="AB358">
        <v>0</v>
      </c>
      <c r="AC358">
        <v>0</v>
      </c>
      <c r="AD358">
        <v>0</v>
      </c>
      <c r="AE358">
        <v>13560</v>
      </c>
      <c r="AF358">
        <v>0</v>
      </c>
      <c r="AG358">
        <v>0</v>
      </c>
      <c r="AH358">
        <v>0</v>
      </c>
      <c r="AI358">
        <v>6.53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1E-3</v>
      </c>
      <c r="AU358" t="s">
        <v>3</v>
      </c>
      <c r="AV358">
        <v>0</v>
      </c>
      <c r="AW358">
        <v>2</v>
      </c>
      <c r="AX358">
        <v>39089182</v>
      </c>
      <c r="AY358">
        <v>1</v>
      </c>
      <c r="AZ358">
        <v>0</v>
      </c>
      <c r="BA358">
        <v>378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Y358*Source!I243</f>
        <v>6.2E-4</v>
      </c>
      <c r="CY358">
        <f t="shared" si="27"/>
        <v>88546.8</v>
      </c>
      <c r="CZ358">
        <f t="shared" si="28"/>
        <v>13560</v>
      </c>
      <c r="DA358">
        <f t="shared" si="29"/>
        <v>6.53</v>
      </c>
      <c r="DB358">
        <v>0</v>
      </c>
    </row>
    <row r="359" spans="1:106" x14ac:dyDescent="0.2">
      <c r="A359">
        <f>ROW(Source!A243)</f>
        <v>243</v>
      </c>
      <c r="B359">
        <v>39083528</v>
      </c>
      <c r="C359">
        <v>39089171</v>
      </c>
      <c r="D359">
        <v>36806524</v>
      </c>
      <c r="E359">
        <v>1</v>
      </c>
      <c r="F359">
        <v>1</v>
      </c>
      <c r="G359">
        <v>1</v>
      </c>
      <c r="H359">
        <v>3</v>
      </c>
      <c r="I359" t="s">
        <v>1052</v>
      </c>
      <c r="J359" t="s">
        <v>1053</v>
      </c>
      <c r="K359" t="s">
        <v>1054</v>
      </c>
      <c r="L359">
        <v>1346</v>
      </c>
      <c r="N359">
        <v>1009</v>
      </c>
      <c r="O359" t="s">
        <v>173</v>
      </c>
      <c r="P359" t="s">
        <v>173</v>
      </c>
      <c r="Q359">
        <v>1</v>
      </c>
      <c r="W359">
        <v>0</v>
      </c>
      <c r="X359">
        <v>450790165</v>
      </c>
      <c r="Y359">
        <v>2.5000000000000001E-3</v>
      </c>
      <c r="AA359">
        <v>14.04</v>
      </c>
      <c r="AB359">
        <v>0</v>
      </c>
      <c r="AC359">
        <v>0</v>
      </c>
      <c r="AD359">
        <v>0</v>
      </c>
      <c r="AE359">
        <v>2.15</v>
      </c>
      <c r="AF359">
        <v>0</v>
      </c>
      <c r="AG359">
        <v>0</v>
      </c>
      <c r="AH359">
        <v>0</v>
      </c>
      <c r="AI359">
        <v>6.53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2.5000000000000001E-3</v>
      </c>
      <c r="AU359" t="s">
        <v>3</v>
      </c>
      <c r="AV359">
        <v>0</v>
      </c>
      <c r="AW359">
        <v>2</v>
      </c>
      <c r="AX359">
        <v>39089183</v>
      </c>
      <c r="AY359">
        <v>1</v>
      </c>
      <c r="AZ359">
        <v>0</v>
      </c>
      <c r="BA359">
        <v>379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Y359*Source!I243</f>
        <v>1.5499999999999999E-3</v>
      </c>
      <c r="CY359">
        <f t="shared" si="27"/>
        <v>14.04</v>
      </c>
      <c r="CZ359">
        <f t="shared" si="28"/>
        <v>2.15</v>
      </c>
      <c r="DA359">
        <f t="shared" si="29"/>
        <v>6.53</v>
      </c>
      <c r="DB359">
        <v>0</v>
      </c>
    </row>
    <row r="360" spans="1:106" x14ac:dyDescent="0.2">
      <c r="A360">
        <f>ROW(Source!A243)</f>
        <v>243</v>
      </c>
      <c r="B360">
        <v>39083528</v>
      </c>
      <c r="C360">
        <v>39089171</v>
      </c>
      <c r="D360">
        <v>36838223</v>
      </c>
      <c r="E360">
        <v>1</v>
      </c>
      <c r="F360">
        <v>1</v>
      </c>
      <c r="G360">
        <v>1</v>
      </c>
      <c r="H360">
        <v>3</v>
      </c>
      <c r="I360" t="s">
        <v>1061</v>
      </c>
      <c r="J360" t="s">
        <v>1062</v>
      </c>
      <c r="K360" t="s">
        <v>1063</v>
      </c>
      <c r="L360">
        <v>1348</v>
      </c>
      <c r="N360">
        <v>1009</v>
      </c>
      <c r="O360" t="s">
        <v>64</v>
      </c>
      <c r="P360" t="s">
        <v>64</v>
      </c>
      <c r="Q360">
        <v>1000</v>
      </c>
      <c r="W360">
        <v>0</v>
      </c>
      <c r="X360">
        <v>570223526</v>
      </c>
      <c r="Y360">
        <v>4.4000000000000002E-4</v>
      </c>
      <c r="AA360">
        <v>98727.07</v>
      </c>
      <c r="AB360">
        <v>0</v>
      </c>
      <c r="AC360">
        <v>0</v>
      </c>
      <c r="AD360">
        <v>0</v>
      </c>
      <c r="AE360">
        <v>15119</v>
      </c>
      <c r="AF360">
        <v>0</v>
      </c>
      <c r="AG360">
        <v>0</v>
      </c>
      <c r="AH360">
        <v>0</v>
      </c>
      <c r="AI360">
        <v>6.53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4.4000000000000002E-4</v>
      </c>
      <c r="AU360" t="s">
        <v>3</v>
      </c>
      <c r="AV360">
        <v>0</v>
      </c>
      <c r="AW360">
        <v>2</v>
      </c>
      <c r="AX360">
        <v>39089184</v>
      </c>
      <c r="AY360">
        <v>1</v>
      </c>
      <c r="AZ360">
        <v>0</v>
      </c>
      <c r="BA360">
        <v>380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Y360*Source!I243</f>
        <v>2.7280000000000002E-4</v>
      </c>
      <c r="CY360">
        <f t="shared" si="27"/>
        <v>98727.07</v>
      </c>
      <c r="CZ360">
        <f t="shared" si="28"/>
        <v>15119</v>
      </c>
      <c r="DA360">
        <f t="shared" si="29"/>
        <v>6.53</v>
      </c>
      <c r="DB360">
        <v>0</v>
      </c>
    </row>
    <row r="361" spans="1:106" x14ac:dyDescent="0.2">
      <c r="A361">
        <f>ROW(Source!A243)</f>
        <v>243</v>
      </c>
      <c r="B361">
        <v>39083528</v>
      </c>
      <c r="C361">
        <v>39089171</v>
      </c>
      <c r="D361">
        <v>36838951</v>
      </c>
      <c r="E361">
        <v>1</v>
      </c>
      <c r="F361">
        <v>1</v>
      </c>
      <c r="G361">
        <v>1</v>
      </c>
      <c r="H361">
        <v>3</v>
      </c>
      <c r="I361" t="s">
        <v>1064</v>
      </c>
      <c r="J361" t="s">
        <v>1065</v>
      </c>
      <c r="K361" t="s">
        <v>1066</v>
      </c>
      <c r="L361">
        <v>1348</v>
      </c>
      <c r="N361">
        <v>1009</v>
      </c>
      <c r="O361" t="s">
        <v>64</v>
      </c>
      <c r="P361" t="s">
        <v>64</v>
      </c>
      <c r="Q361">
        <v>1000</v>
      </c>
      <c r="W361">
        <v>0</v>
      </c>
      <c r="X361">
        <v>-909021926</v>
      </c>
      <c r="Y361">
        <v>5.2999999999999998E-4</v>
      </c>
      <c r="AA361">
        <v>110683.5</v>
      </c>
      <c r="AB361">
        <v>0</v>
      </c>
      <c r="AC361">
        <v>0</v>
      </c>
      <c r="AD361">
        <v>0</v>
      </c>
      <c r="AE361">
        <v>16950</v>
      </c>
      <c r="AF361">
        <v>0</v>
      </c>
      <c r="AG361">
        <v>0</v>
      </c>
      <c r="AH361">
        <v>0</v>
      </c>
      <c r="AI361">
        <v>6.53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5.2999999999999998E-4</v>
      </c>
      <c r="AU361" t="s">
        <v>3</v>
      </c>
      <c r="AV361">
        <v>0</v>
      </c>
      <c r="AW361">
        <v>2</v>
      </c>
      <c r="AX361">
        <v>39089185</v>
      </c>
      <c r="AY361">
        <v>1</v>
      </c>
      <c r="AZ361">
        <v>0</v>
      </c>
      <c r="BA361">
        <v>381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Y361*Source!I243</f>
        <v>3.2859999999999996E-4</v>
      </c>
      <c r="CY361">
        <f t="shared" si="27"/>
        <v>110683.5</v>
      </c>
      <c r="CZ361">
        <f t="shared" si="28"/>
        <v>16950</v>
      </c>
      <c r="DA361">
        <f t="shared" si="29"/>
        <v>6.53</v>
      </c>
      <c r="DB361">
        <v>0</v>
      </c>
    </row>
    <row r="362" spans="1:106" x14ac:dyDescent="0.2">
      <c r="A362">
        <f>ROW(Source!A243)</f>
        <v>243</v>
      </c>
      <c r="B362">
        <v>39083528</v>
      </c>
      <c r="C362">
        <v>39089171</v>
      </c>
      <c r="D362">
        <v>36861729</v>
      </c>
      <c r="E362">
        <v>1</v>
      </c>
      <c r="F362">
        <v>1</v>
      </c>
      <c r="G362">
        <v>1</v>
      </c>
      <c r="H362">
        <v>3</v>
      </c>
      <c r="I362" t="s">
        <v>514</v>
      </c>
      <c r="J362" t="s">
        <v>516</v>
      </c>
      <c r="K362" t="s">
        <v>515</v>
      </c>
      <c r="L362">
        <v>1301</v>
      </c>
      <c r="N362">
        <v>1003</v>
      </c>
      <c r="O362" t="s">
        <v>133</v>
      </c>
      <c r="P362" t="s">
        <v>133</v>
      </c>
      <c r="Q362">
        <v>1</v>
      </c>
      <c r="W362">
        <v>0</v>
      </c>
      <c r="X362">
        <v>1937544690</v>
      </c>
      <c r="Y362">
        <v>100</v>
      </c>
      <c r="AA362">
        <v>125.11</v>
      </c>
      <c r="AB362">
        <v>0</v>
      </c>
      <c r="AC362">
        <v>0</v>
      </c>
      <c r="AD362">
        <v>0</v>
      </c>
      <c r="AE362">
        <v>19.16</v>
      </c>
      <c r="AF362">
        <v>0</v>
      </c>
      <c r="AG362">
        <v>0</v>
      </c>
      <c r="AH362">
        <v>0</v>
      </c>
      <c r="AI362">
        <v>6.53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100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Y362*Source!I243</f>
        <v>62</v>
      </c>
      <c r="CY362">
        <f t="shared" si="27"/>
        <v>125.11</v>
      </c>
      <c r="CZ362">
        <f t="shared" si="28"/>
        <v>19.16</v>
      </c>
      <c r="DA362">
        <f t="shared" si="29"/>
        <v>6.53</v>
      </c>
      <c r="DB362">
        <v>0</v>
      </c>
    </row>
    <row r="363" spans="1:106" x14ac:dyDescent="0.2">
      <c r="A363">
        <f>ROW(Source!A245)</f>
        <v>245</v>
      </c>
      <c r="B363">
        <v>39083528</v>
      </c>
      <c r="C363">
        <v>39089194</v>
      </c>
      <c r="D363">
        <v>37064978</v>
      </c>
      <c r="E363">
        <v>1</v>
      </c>
      <c r="F363">
        <v>1</v>
      </c>
      <c r="G363">
        <v>1</v>
      </c>
      <c r="H363">
        <v>1</v>
      </c>
      <c r="I363" t="s">
        <v>867</v>
      </c>
      <c r="J363" t="s">
        <v>3</v>
      </c>
      <c r="K363" t="s">
        <v>868</v>
      </c>
      <c r="L363">
        <v>1191</v>
      </c>
      <c r="N363">
        <v>1013</v>
      </c>
      <c r="O363" t="s">
        <v>839</v>
      </c>
      <c r="P363" t="s">
        <v>839</v>
      </c>
      <c r="Q363">
        <v>1</v>
      </c>
      <c r="W363">
        <v>0</v>
      </c>
      <c r="X363">
        <v>-719309759</v>
      </c>
      <c r="Y363">
        <v>81.718999999999994</v>
      </c>
      <c r="AA363">
        <v>0</v>
      </c>
      <c r="AB363">
        <v>0</v>
      </c>
      <c r="AC363">
        <v>0</v>
      </c>
      <c r="AD363">
        <v>57.86</v>
      </c>
      <c r="AE363">
        <v>0</v>
      </c>
      <c r="AF363">
        <v>0</v>
      </c>
      <c r="AG363">
        <v>0</v>
      </c>
      <c r="AH363">
        <v>8.86</v>
      </c>
      <c r="AI363">
        <v>1</v>
      </c>
      <c r="AJ363">
        <v>1</v>
      </c>
      <c r="AK363">
        <v>1</v>
      </c>
      <c r="AL363">
        <v>6.53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3</v>
      </c>
      <c r="AT363">
        <v>71.06</v>
      </c>
      <c r="AU363" t="s">
        <v>76</v>
      </c>
      <c r="AV363">
        <v>1</v>
      </c>
      <c r="AW363">
        <v>2</v>
      </c>
      <c r="AX363">
        <v>39089195</v>
      </c>
      <c r="AY363">
        <v>1</v>
      </c>
      <c r="AZ363">
        <v>0</v>
      </c>
      <c r="BA363">
        <v>385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Y363*Source!I245</f>
        <v>8.106524799999999</v>
      </c>
      <c r="CY363">
        <f>AD363</f>
        <v>57.86</v>
      </c>
      <c r="CZ363">
        <f>AH363</f>
        <v>8.86</v>
      </c>
      <c r="DA363">
        <f>AL363</f>
        <v>6.53</v>
      </c>
      <c r="DB363">
        <v>0</v>
      </c>
    </row>
    <row r="364" spans="1:106" x14ac:dyDescent="0.2">
      <c r="A364">
        <f>ROW(Source!A245)</f>
        <v>245</v>
      </c>
      <c r="B364">
        <v>39083528</v>
      </c>
      <c r="C364">
        <v>39089194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840</v>
      </c>
      <c r="J364" t="s">
        <v>3</v>
      </c>
      <c r="K364" t="s">
        <v>841</v>
      </c>
      <c r="L364">
        <v>1191</v>
      </c>
      <c r="N364">
        <v>1013</v>
      </c>
      <c r="O364" t="s">
        <v>839</v>
      </c>
      <c r="P364" t="s">
        <v>839</v>
      </c>
      <c r="Q364">
        <v>1</v>
      </c>
      <c r="W364">
        <v>0</v>
      </c>
      <c r="X364">
        <v>-1417349443</v>
      </c>
      <c r="Y364">
        <v>0.04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6.53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0.04</v>
      </c>
      <c r="AU364" t="s">
        <v>3</v>
      </c>
      <c r="AV364">
        <v>2</v>
      </c>
      <c r="AW364">
        <v>2</v>
      </c>
      <c r="AX364">
        <v>39089196</v>
      </c>
      <c r="AY364">
        <v>1</v>
      </c>
      <c r="AZ364">
        <v>2048</v>
      </c>
      <c r="BA364">
        <v>386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Y364*Source!I245</f>
        <v>3.9680000000000002E-3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ROW(Source!A245)</f>
        <v>245</v>
      </c>
      <c r="B365">
        <v>39083528</v>
      </c>
      <c r="C365">
        <v>39089194</v>
      </c>
      <c r="D365">
        <v>36882452</v>
      </c>
      <c r="E365">
        <v>1</v>
      </c>
      <c r="F365">
        <v>1</v>
      </c>
      <c r="G365">
        <v>1</v>
      </c>
      <c r="H365">
        <v>2</v>
      </c>
      <c r="I365" t="s">
        <v>842</v>
      </c>
      <c r="J365" t="s">
        <v>843</v>
      </c>
      <c r="K365" t="s">
        <v>844</v>
      </c>
      <c r="L365">
        <v>1368</v>
      </c>
      <c r="N365">
        <v>1011</v>
      </c>
      <c r="O365" t="s">
        <v>845</v>
      </c>
      <c r="P365" t="s">
        <v>845</v>
      </c>
      <c r="Q365">
        <v>1</v>
      </c>
      <c r="W365">
        <v>0</v>
      </c>
      <c r="X365">
        <v>1188625873</v>
      </c>
      <c r="Y365">
        <v>1.2500000000000001E-2</v>
      </c>
      <c r="AA365">
        <v>0</v>
      </c>
      <c r="AB365">
        <v>204.13</v>
      </c>
      <c r="AC365">
        <v>13.5</v>
      </c>
      <c r="AD365">
        <v>0</v>
      </c>
      <c r="AE365">
        <v>0</v>
      </c>
      <c r="AF365">
        <v>31.26</v>
      </c>
      <c r="AG365">
        <v>13.5</v>
      </c>
      <c r="AH365">
        <v>0</v>
      </c>
      <c r="AI365">
        <v>1</v>
      </c>
      <c r="AJ365">
        <v>6.53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0.01</v>
      </c>
      <c r="AU365" t="s">
        <v>75</v>
      </c>
      <c r="AV365">
        <v>0</v>
      </c>
      <c r="AW365">
        <v>2</v>
      </c>
      <c r="AX365">
        <v>39089197</v>
      </c>
      <c r="AY365">
        <v>1</v>
      </c>
      <c r="AZ365">
        <v>0</v>
      </c>
      <c r="BA365">
        <v>387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Y365*Source!I245</f>
        <v>1.24E-3</v>
      </c>
      <c r="CY365">
        <f>AB365</f>
        <v>204.13</v>
      </c>
      <c r="CZ365">
        <f>AF365</f>
        <v>31.26</v>
      </c>
      <c r="DA365">
        <f>AJ365</f>
        <v>6.53</v>
      </c>
      <c r="DB365">
        <v>0</v>
      </c>
    </row>
    <row r="366" spans="1:106" x14ac:dyDescent="0.2">
      <c r="A366">
        <f>ROW(Source!A245)</f>
        <v>245</v>
      </c>
      <c r="B366">
        <v>39083528</v>
      </c>
      <c r="C366">
        <v>39089194</v>
      </c>
      <c r="D366">
        <v>36883554</v>
      </c>
      <c r="E366">
        <v>1</v>
      </c>
      <c r="F366">
        <v>1</v>
      </c>
      <c r="G366">
        <v>1</v>
      </c>
      <c r="H366">
        <v>2</v>
      </c>
      <c r="I366" t="s">
        <v>848</v>
      </c>
      <c r="J366" t="s">
        <v>849</v>
      </c>
      <c r="K366" t="s">
        <v>850</v>
      </c>
      <c r="L366">
        <v>1368</v>
      </c>
      <c r="N366">
        <v>1011</v>
      </c>
      <c r="O366" t="s">
        <v>845</v>
      </c>
      <c r="P366" t="s">
        <v>845</v>
      </c>
      <c r="Q366">
        <v>1</v>
      </c>
      <c r="W366">
        <v>0</v>
      </c>
      <c r="X366">
        <v>1372534845</v>
      </c>
      <c r="Y366">
        <v>3.7499999999999999E-2</v>
      </c>
      <c r="AA366">
        <v>0</v>
      </c>
      <c r="AB366">
        <v>429.09</v>
      </c>
      <c r="AC366">
        <v>11.6</v>
      </c>
      <c r="AD366">
        <v>0</v>
      </c>
      <c r="AE366">
        <v>0</v>
      </c>
      <c r="AF366">
        <v>65.709999999999994</v>
      </c>
      <c r="AG366">
        <v>11.6</v>
      </c>
      <c r="AH366">
        <v>0</v>
      </c>
      <c r="AI366">
        <v>1</v>
      </c>
      <c r="AJ366">
        <v>6.53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0.03</v>
      </c>
      <c r="AU366" t="s">
        <v>75</v>
      </c>
      <c r="AV366">
        <v>0</v>
      </c>
      <c r="AW366">
        <v>2</v>
      </c>
      <c r="AX366">
        <v>39089198</v>
      </c>
      <c r="AY366">
        <v>1</v>
      </c>
      <c r="AZ366">
        <v>0</v>
      </c>
      <c r="BA366">
        <v>388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Y366*Source!I245</f>
        <v>3.7199999999999998E-3</v>
      </c>
      <c r="CY366">
        <f>AB366</f>
        <v>429.09</v>
      </c>
      <c r="CZ366">
        <f>AF366</f>
        <v>65.709999999999994</v>
      </c>
      <c r="DA366">
        <f>AJ366</f>
        <v>6.53</v>
      </c>
      <c r="DB366">
        <v>0</v>
      </c>
    </row>
    <row r="367" spans="1:106" x14ac:dyDescent="0.2">
      <c r="A367">
        <f>ROW(Source!A245)</f>
        <v>245</v>
      </c>
      <c r="B367">
        <v>39083528</v>
      </c>
      <c r="C367">
        <v>39089194</v>
      </c>
      <c r="D367">
        <v>36805524</v>
      </c>
      <c r="E367">
        <v>1</v>
      </c>
      <c r="F367">
        <v>1</v>
      </c>
      <c r="G367">
        <v>1</v>
      </c>
      <c r="H367">
        <v>3</v>
      </c>
      <c r="I367" t="s">
        <v>916</v>
      </c>
      <c r="J367" t="s">
        <v>917</v>
      </c>
      <c r="K367" t="s">
        <v>918</v>
      </c>
      <c r="L367">
        <v>1346</v>
      </c>
      <c r="N367">
        <v>1009</v>
      </c>
      <c r="O367" t="s">
        <v>173</v>
      </c>
      <c r="P367" t="s">
        <v>173</v>
      </c>
      <c r="Q367">
        <v>1</v>
      </c>
      <c r="W367">
        <v>0</v>
      </c>
      <c r="X367">
        <v>813963326</v>
      </c>
      <c r="Y367">
        <v>0.3</v>
      </c>
      <c r="AA367">
        <v>11.88</v>
      </c>
      <c r="AB367">
        <v>0</v>
      </c>
      <c r="AC367">
        <v>0</v>
      </c>
      <c r="AD367">
        <v>0</v>
      </c>
      <c r="AE367">
        <v>1.82</v>
      </c>
      <c r="AF367">
        <v>0</v>
      </c>
      <c r="AG367">
        <v>0</v>
      </c>
      <c r="AH367">
        <v>0</v>
      </c>
      <c r="AI367">
        <v>6.53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0.3</v>
      </c>
      <c r="AU367" t="s">
        <v>3</v>
      </c>
      <c r="AV367">
        <v>0</v>
      </c>
      <c r="AW367">
        <v>2</v>
      </c>
      <c r="AX367">
        <v>39089199</v>
      </c>
      <c r="AY367">
        <v>1</v>
      </c>
      <c r="AZ367">
        <v>0</v>
      </c>
      <c r="BA367">
        <v>389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Y367*Source!I245</f>
        <v>2.9759999999999998E-2</v>
      </c>
      <c r="CY367">
        <f>AA367</f>
        <v>11.88</v>
      </c>
      <c r="CZ367">
        <f>AE367</f>
        <v>1.82</v>
      </c>
      <c r="DA367">
        <f>AI367</f>
        <v>6.53</v>
      </c>
      <c r="DB367">
        <v>0</v>
      </c>
    </row>
    <row r="368" spans="1:106" x14ac:dyDescent="0.2">
      <c r="A368">
        <f>ROW(Source!A245)</f>
        <v>245</v>
      </c>
      <c r="B368">
        <v>39083528</v>
      </c>
      <c r="C368">
        <v>39089194</v>
      </c>
      <c r="D368">
        <v>36797575</v>
      </c>
      <c r="E368">
        <v>17</v>
      </c>
      <c r="F368">
        <v>1</v>
      </c>
      <c r="G368">
        <v>1</v>
      </c>
      <c r="H368">
        <v>3</v>
      </c>
      <c r="I368" t="s">
        <v>522</v>
      </c>
      <c r="J368" t="s">
        <v>3</v>
      </c>
      <c r="K368" t="s">
        <v>523</v>
      </c>
      <c r="L368">
        <v>1348</v>
      </c>
      <c r="N368">
        <v>1009</v>
      </c>
      <c r="O368" t="s">
        <v>64</v>
      </c>
      <c r="P368" t="s">
        <v>64</v>
      </c>
      <c r="Q368">
        <v>1000</v>
      </c>
      <c r="W368">
        <v>0</v>
      </c>
      <c r="X368">
        <v>84301199</v>
      </c>
      <c r="Y368">
        <v>2.46E-2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6.53</v>
      </c>
      <c r="AJ368">
        <v>1</v>
      </c>
      <c r="AK368">
        <v>1</v>
      </c>
      <c r="AL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3</v>
      </c>
      <c r="AT368">
        <v>2.46E-2</v>
      </c>
      <c r="AU368" t="s">
        <v>3</v>
      </c>
      <c r="AV368">
        <v>0</v>
      </c>
      <c r="AW368">
        <v>2</v>
      </c>
      <c r="AX368">
        <v>39089200</v>
      </c>
      <c r="AY368">
        <v>1</v>
      </c>
      <c r="AZ368">
        <v>0</v>
      </c>
      <c r="BA368">
        <v>390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Y368*Source!I245</f>
        <v>2.4403200000000002E-3</v>
      </c>
      <c r="CY368">
        <f>AA368</f>
        <v>0</v>
      </c>
      <c r="CZ368">
        <f>AE368</f>
        <v>0</v>
      </c>
      <c r="DA368">
        <f>AI368</f>
        <v>6.53</v>
      </c>
      <c r="DB368">
        <v>0</v>
      </c>
    </row>
    <row r="369" spans="1:106" x14ac:dyDescent="0.2">
      <c r="A369">
        <f>ROW(Source!A245)</f>
        <v>245</v>
      </c>
      <c r="B369">
        <v>39083528</v>
      </c>
      <c r="C369">
        <v>39089194</v>
      </c>
      <c r="D369">
        <v>36838954</v>
      </c>
      <c r="E369">
        <v>1</v>
      </c>
      <c r="F369">
        <v>1</v>
      </c>
      <c r="G369">
        <v>1</v>
      </c>
      <c r="H369">
        <v>3</v>
      </c>
      <c r="I369" t="s">
        <v>1127</v>
      </c>
      <c r="J369" t="s">
        <v>1128</v>
      </c>
      <c r="K369" t="s">
        <v>1129</v>
      </c>
      <c r="L369">
        <v>1346</v>
      </c>
      <c r="N369">
        <v>1009</v>
      </c>
      <c r="O369" t="s">
        <v>173</v>
      </c>
      <c r="P369" t="s">
        <v>173</v>
      </c>
      <c r="Q369">
        <v>1</v>
      </c>
      <c r="W369">
        <v>0</v>
      </c>
      <c r="X369">
        <v>-608190322</v>
      </c>
      <c r="Y369">
        <v>2.7</v>
      </c>
      <c r="AA369">
        <v>212.88</v>
      </c>
      <c r="AB369">
        <v>0</v>
      </c>
      <c r="AC369">
        <v>0</v>
      </c>
      <c r="AD369">
        <v>0</v>
      </c>
      <c r="AE369">
        <v>32.6</v>
      </c>
      <c r="AF369">
        <v>0</v>
      </c>
      <c r="AG369">
        <v>0</v>
      </c>
      <c r="AH369">
        <v>0</v>
      </c>
      <c r="AI369">
        <v>6.53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2.7</v>
      </c>
      <c r="AU369" t="s">
        <v>3</v>
      </c>
      <c r="AV369">
        <v>0</v>
      </c>
      <c r="AW369">
        <v>2</v>
      </c>
      <c r="AX369">
        <v>39089201</v>
      </c>
      <c r="AY369">
        <v>1</v>
      </c>
      <c r="AZ369">
        <v>0</v>
      </c>
      <c r="BA369">
        <v>391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Y369*Source!I245</f>
        <v>0.26784000000000002</v>
      </c>
      <c r="CY369">
        <f>AA369</f>
        <v>212.88</v>
      </c>
      <c r="CZ369">
        <f>AE369</f>
        <v>32.6</v>
      </c>
      <c r="DA369">
        <f>AI369</f>
        <v>6.53</v>
      </c>
      <c r="DB369">
        <v>0</v>
      </c>
    </row>
    <row r="370" spans="1:106" x14ac:dyDescent="0.2">
      <c r="A370">
        <f>ROW(Source!A247)</f>
        <v>247</v>
      </c>
      <c r="B370">
        <v>39083528</v>
      </c>
      <c r="C370">
        <v>39084345</v>
      </c>
      <c r="D370">
        <v>37064928</v>
      </c>
      <c r="E370">
        <v>1</v>
      </c>
      <c r="F370">
        <v>1</v>
      </c>
      <c r="G370">
        <v>1</v>
      </c>
      <c r="H370">
        <v>1</v>
      </c>
      <c r="I370" t="s">
        <v>1025</v>
      </c>
      <c r="J370" t="s">
        <v>3</v>
      </c>
      <c r="K370" t="s">
        <v>1026</v>
      </c>
      <c r="L370">
        <v>1191</v>
      </c>
      <c r="N370">
        <v>1013</v>
      </c>
      <c r="O370" t="s">
        <v>839</v>
      </c>
      <c r="P370" t="s">
        <v>839</v>
      </c>
      <c r="Q370">
        <v>1</v>
      </c>
      <c r="W370">
        <v>0</v>
      </c>
      <c r="X370">
        <v>145020957</v>
      </c>
      <c r="Y370">
        <v>1.6904999999999999</v>
      </c>
      <c r="AA370">
        <v>0</v>
      </c>
      <c r="AB370">
        <v>0</v>
      </c>
      <c r="AC370">
        <v>0</v>
      </c>
      <c r="AD370">
        <v>59.23</v>
      </c>
      <c r="AE370">
        <v>0</v>
      </c>
      <c r="AF370">
        <v>0</v>
      </c>
      <c r="AG370">
        <v>0</v>
      </c>
      <c r="AH370">
        <v>9.07</v>
      </c>
      <c r="AI370">
        <v>1</v>
      </c>
      <c r="AJ370">
        <v>1</v>
      </c>
      <c r="AK370">
        <v>1</v>
      </c>
      <c r="AL370">
        <v>6.53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1.47</v>
      </c>
      <c r="AU370" t="s">
        <v>76</v>
      </c>
      <c r="AV370">
        <v>1</v>
      </c>
      <c r="AW370">
        <v>2</v>
      </c>
      <c r="AX370">
        <v>39084346</v>
      </c>
      <c r="AY370">
        <v>1</v>
      </c>
      <c r="AZ370">
        <v>0</v>
      </c>
      <c r="BA370">
        <v>392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Y370*Source!I247</f>
        <v>20.285999999999998</v>
      </c>
      <c r="CY370">
        <f>AD370</f>
        <v>59.23</v>
      </c>
      <c r="CZ370">
        <f>AH370</f>
        <v>9.07</v>
      </c>
      <c r="DA370">
        <f>AL370</f>
        <v>6.53</v>
      </c>
      <c r="DB370">
        <v>0</v>
      </c>
    </row>
    <row r="371" spans="1:106" x14ac:dyDescent="0.2">
      <c r="A371">
        <f>ROW(Source!A247)</f>
        <v>247</v>
      </c>
      <c r="B371">
        <v>39083528</v>
      </c>
      <c r="C371">
        <v>39084345</v>
      </c>
      <c r="D371">
        <v>37064876</v>
      </c>
      <c r="E371">
        <v>1</v>
      </c>
      <c r="F371">
        <v>1</v>
      </c>
      <c r="G371">
        <v>1</v>
      </c>
      <c r="H371">
        <v>1</v>
      </c>
      <c r="I371" t="s">
        <v>840</v>
      </c>
      <c r="J371" t="s">
        <v>3</v>
      </c>
      <c r="K371" t="s">
        <v>841</v>
      </c>
      <c r="L371">
        <v>1191</v>
      </c>
      <c r="N371">
        <v>1013</v>
      </c>
      <c r="O371" t="s">
        <v>839</v>
      </c>
      <c r="P371" t="s">
        <v>839</v>
      </c>
      <c r="Q371">
        <v>1</v>
      </c>
      <c r="W371">
        <v>0</v>
      </c>
      <c r="X371">
        <v>-1417349443</v>
      </c>
      <c r="Y371">
        <v>0.01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6.53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0.01</v>
      </c>
      <c r="AU371" t="s">
        <v>3</v>
      </c>
      <c r="AV371">
        <v>2</v>
      </c>
      <c r="AW371">
        <v>2</v>
      </c>
      <c r="AX371">
        <v>39084347</v>
      </c>
      <c r="AY371">
        <v>1</v>
      </c>
      <c r="AZ371">
        <v>2048</v>
      </c>
      <c r="BA371">
        <v>393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Y371*Source!I247</f>
        <v>0.12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ROW(Source!A247)</f>
        <v>247</v>
      </c>
      <c r="B372">
        <v>39083528</v>
      </c>
      <c r="C372">
        <v>39084345</v>
      </c>
      <c r="D372">
        <v>36883554</v>
      </c>
      <c r="E372">
        <v>1</v>
      </c>
      <c r="F372">
        <v>1</v>
      </c>
      <c r="G372">
        <v>1</v>
      </c>
      <c r="H372">
        <v>2</v>
      </c>
      <c r="I372" t="s">
        <v>848</v>
      </c>
      <c r="J372" t="s">
        <v>849</v>
      </c>
      <c r="K372" t="s">
        <v>850</v>
      </c>
      <c r="L372">
        <v>1368</v>
      </c>
      <c r="N372">
        <v>1011</v>
      </c>
      <c r="O372" t="s">
        <v>845</v>
      </c>
      <c r="P372" t="s">
        <v>845</v>
      </c>
      <c r="Q372">
        <v>1</v>
      </c>
      <c r="W372">
        <v>0</v>
      </c>
      <c r="X372">
        <v>1372534845</v>
      </c>
      <c r="Y372">
        <v>1.2500000000000001E-2</v>
      </c>
      <c r="AA372">
        <v>0</v>
      </c>
      <c r="AB372">
        <v>429.09</v>
      </c>
      <c r="AC372">
        <v>11.6</v>
      </c>
      <c r="AD372">
        <v>0</v>
      </c>
      <c r="AE372">
        <v>0</v>
      </c>
      <c r="AF372">
        <v>65.709999999999994</v>
      </c>
      <c r="AG372">
        <v>11.6</v>
      </c>
      <c r="AH372">
        <v>0</v>
      </c>
      <c r="AI372">
        <v>1</v>
      </c>
      <c r="AJ372">
        <v>6.53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0.01</v>
      </c>
      <c r="AU372" t="s">
        <v>75</v>
      </c>
      <c r="AV372">
        <v>0</v>
      </c>
      <c r="AW372">
        <v>2</v>
      </c>
      <c r="AX372">
        <v>39084348</v>
      </c>
      <c r="AY372">
        <v>1</v>
      </c>
      <c r="AZ372">
        <v>0</v>
      </c>
      <c r="BA372">
        <v>394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Y372*Source!I247</f>
        <v>0.15000000000000002</v>
      </c>
      <c r="CY372">
        <f>AB372</f>
        <v>429.09</v>
      </c>
      <c r="CZ372">
        <f>AF372</f>
        <v>65.709999999999994</v>
      </c>
      <c r="DA372">
        <f>AJ372</f>
        <v>6.53</v>
      </c>
      <c r="DB372">
        <v>0</v>
      </c>
    </row>
    <row r="373" spans="1:106" x14ac:dyDescent="0.2">
      <c r="A373">
        <f>ROW(Source!A247)</f>
        <v>247</v>
      </c>
      <c r="B373">
        <v>39083528</v>
      </c>
      <c r="C373">
        <v>39084345</v>
      </c>
      <c r="D373">
        <v>36883858</v>
      </c>
      <c r="E373">
        <v>1</v>
      </c>
      <c r="F373">
        <v>1</v>
      </c>
      <c r="G373">
        <v>1</v>
      </c>
      <c r="H373">
        <v>2</v>
      </c>
      <c r="I373" t="s">
        <v>885</v>
      </c>
      <c r="J373" t="s">
        <v>886</v>
      </c>
      <c r="K373" t="s">
        <v>887</v>
      </c>
      <c r="L373">
        <v>1368</v>
      </c>
      <c r="N373">
        <v>1011</v>
      </c>
      <c r="O373" t="s">
        <v>845</v>
      </c>
      <c r="P373" t="s">
        <v>845</v>
      </c>
      <c r="Q373">
        <v>1</v>
      </c>
      <c r="W373">
        <v>0</v>
      </c>
      <c r="X373">
        <v>-353815937</v>
      </c>
      <c r="Y373">
        <v>0.4375</v>
      </c>
      <c r="AA373">
        <v>0</v>
      </c>
      <c r="AB373">
        <v>52.89</v>
      </c>
      <c r="AC373">
        <v>0</v>
      </c>
      <c r="AD373">
        <v>0</v>
      </c>
      <c r="AE373">
        <v>0</v>
      </c>
      <c r="AF373">
        <v>8.1</v>
      </c>
      <c r="AG373">
        <v>0</v>
      </c>
      <c r="AH373">
        <v>0</v>
      </c>
      <c r="AI373">
        <v>1</v>
      </c>
      <c r="AJ373">
        <v>6.53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0.35</v>
      </c>
      <c r="AU373" t="s">
        <v>75</v>
      </c>
      <c r="AV373">
        <v>0</v>
      </c>
      <c r="AW373">
        <v>2</v>
      </c>
      <c r="AX373">
        <v>39084349</v>
      </c>
      <c r="AY373">
        <v>1</v>
      </c>
      <c r="AZ373">
        <v>0</v>
      </c>
      <c r="BA373">
        <v>395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Y373*Source!I247</f>
        <v>5.25</v>
      </c>
      <c r="CY373">
        <f>AB373</f>
        <v>52.89</v>
      </c>
      <c r="CZ373">
        <f>AF373</f>
        <v>8.1</v>
      </c>
      <c r="DA373">
        <f>AJ373</f>
        <v>6.53</v>
      </c>
      <c r="DB373">
        <v>0</v>
      </c>
    </row>
    <row r="374" spans="1:106" x14ac:dyDescent="0.2">
      <c r="A374">
        <f>ROW(Source!A247)</f>
        <v>247</v>
      </c>
      <c r="B374">
        <v>39083528</v>
      </c>
      <c r="C374">
        <v>39084345</v>
      </c>
      <c r="D374">
        <v>36799773</v>
      </c>
      <c r="E374">
        <v>1</v>
      </c>
      <c r="F374">
        <v>1</v>
      </c>
      <c r="G374">
        <v>1</v>
      </c>
      <c r="H374">
        <v>3</v>
      </c>
      <c r="I374" t="s">
        <v>1027</v>
      </c>
      <c r="J374" t="s">
        <v>1028</v>
      </c>
      <c r="K374" t="s">
        <v>1029</v>
      </c>
      <c r="L374">
        <v>1356</v>
      </c>
      <c r="N374">
        <v>1010</v>
      </c>
      <c r="O374" t="s">
        <v>1030</v>
      </c>
      <c r="P374" t="s">
        <v>1030</v>
      </c>
      <c r="Q374">
        <v>1000</v>
      </c>
      <c r="W374">
        <v>0</v>
      </c>
      <c r="X374">
        <v>-1705143825</v>
      </c>
      <c r="Y374">
        <v>2E-3</v>
      </c>
      <c r="AA374">
        <v>22528.5</v>
      </c>
      <c r="AB374">
        <v>0</v>
      </c>
      <c r="AC374">
        <v>0</v>
      </c>
      <c r="AD374">
        <v>0</v>
      </c>
      <c r="AE374">
        <v>3450</v>
      </c>
      <c r="AF374">
        <v>0</v>
      </c>
      <c r="AG374">
        <v>0</v>
      </c>
      <c r="AH374">
        <v>0</v>
      </c>
      <c r="AI374">
        <v>6.53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2E-3</v>
      </c>
      <c r="AU374" t="s">
        <v>3</v>
      </c>
      <c r="AV374">
        <v>0</v>
      </c>
      <c r="AW374">
        <v>2</v>
      </c>
      <c r="AX374">
        <v>39084350</v>
      </c>
      <c r="AY374">
        <v>1</v>
      </c>
      <c r="AZ374">
        <v>0</v>
      </c>
      <c r="BA374">
        <v>396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Y374*Source!I247</f>
        <v>2.4E-2</v>
      </c>
      <c r="CY374">
        <f>AA374</f>
        <v>22528.5</v>
      </c>
      <c r="CZ374">
        <f>AE374</f>
        <v>3450</v>
      </c>
      <c r="DA374">
        <f>AI374</f>
        <v>6.53</v>
      </c>
      <c r="DB374">
        <v>0</v>
      </c>
    </row>
    <row r="375" spans="1:106" x14ac:dyDescent="0.2">
      <c r="A375">
        <f>ROW(Source!A247)</f>
        <v>247</v>
      </c>
      <c r="B375">
        <v>39083528</v>
      </c>
      <c r="C375">
        <v>39084345</v>
      </c>
      <c r="D375">
        <v>36803269</v>
      </c>
      <c r="E375">
        <v>1</v>
      </c>
      <c r="F375">
        <v>1</v>
      </c>
      <c r="G375">
        <v>1</v>
      </c>
      <c r="H375">
        <v>3</v>
      </c>
      <c r="I375" t="s">
        <v>1031</v>
      </c>
      <c r="J375" t="s">
        <v>1032</v>
      </c>
      <c r="K375" t="s">
        <v>1033</v>
      </c>
      <c r="L375">
        <v>1348</v>
      </c>
      <c r="N375">
        <v>1009</v>
      </c>
      <c r="O375" t="s">
        <v>64</v>
      </c>
      <c r="P375" t="s">
        <v>64</v>
      </c>
      <c r="Q375">
        <v>1000</v>
      </c>
      <c r="W375">
        <v>0</v>
      </c>
      <c r="X375">
        <v>-1068056325</v>
      </c>
      <c r="Y375">
        <v>1.3999999999999999E-4</v>
      </c>
      <c r="AA375">
        <v>67663.86</v>
      </c>
      <c r="AB375">
        <v>0</v>
      </c>
      <c r="AC375">
        <v>0</v>
      </c>
      <c r="AD375">
        <v>0</v>
      </c>
      <c r="AE375">
        <v>10362</v>
      </c>
      <c r="AF375">
        <v>0</v>
      </c>
      <c r="AG375">
        <v>0</v>
      </c>
      <c r="AH375">
        <v>0</v>
      </c>
      <c r="AI375">
        <v>6.53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1.3999999999999999E-4</v>
      </c>
      <c r="AU375" t="s">
        <v>3</v>
      </c>
      <c r="AV375">
        <v>0</v>
      </c>
      <c r="AW375">
        <v>2</v>
      </c>
      <c r="AX375">
        <v>39084351</v>
      </c>
      <c r="AY375">
        <v>1</v>
      </c>
      <c r="AZ375">
        <v>0</v>
      </c>
      <c r="BA375">
        <v>397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Y375*Source!I247</f>
        <v>1.6799999999999999E-3</v>
      </c>
      <c r="CY375">
        <f>AA375</f>
        <v>67663.86</v>
      </c>
      <c r="CZ375">
        <f>AE375</f>
        <v>10362</v>
      </c>
      <c r="DA375">
        <f>AI375</f>
        <v>6.53</v>
      </c>
      <c r="DB375">
        <v>0</v>
      </c>
    </row>
    <row r="376" spans="1:106" x14ac:dyDescent="0.2">
      <c r="A376">
        <f>ROW(Source!A247)</f>
        <v>247</v>
      </c>
      <c r="B376">
        <v>39083528</v>
      </c>
      <c r="C376">
        <v>39084345</v>
      </c>
      <c r="D376">
        <v>36804429</v>
      </c>
      <c r="E376">
        <v>1</v>
      </c>
      <c r="F376">
        <v>1</v>
      </c>
      <c r="G376">
        <v>1</v>
      </c>
      <c r="H376">
        <v>3</v>
      </c>
      <c r="I376" t="s">
        <v>1034</v>
      </c>
      <c r="J376" t="s">
        <v>1035</v>
      </c>
      <c r="K376" t="s">
        <v>1036</v>
      </c>
      <c r="L376">
        <v>1348</v>
      </c>
      <c r="N376">
        <v>1009</v>
      </c>
      <c r="O376" t="s">
        <v>64</v>
      </c>
      <c r="P376" t="s">
        <v>64</v>
      </c>
      <c r="Q376">
        <v>1000</v>
      </c>
      <c r="W376">
        <v>0</v>
      </c>
      <c r="X376">
        <v>56621460</v>
      </c>
      <c r="Y376">
        <v>1.1000000000000001E-3</v>
      </c>
      <c r="AA376">
        <v>100059.19</v>
      </c>
      <c r="AB376">
        <v>0</v>
      </c>
      <c r="AC376">
        <v>0</v>
      </c>
      <c r="AD376">
        <v>0</v>
      </c>
      <c r="AE376">
        <v>15323</v>
      </c>
      <c r="AF376">
        <v>0</v>
      </c>
      <c r="AG376">
        <v>0</v>
      </c>
      <c r="AH376">
        <v>0</v>
      </c>
      <c r="AI376">
        <v>6.53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1.1000000000000001E-3</v>
      </c>
      <c r="AU376" t="s">
        <v>3</v>
      </c>
      <c r="AV376">
        <v>0</v>
      </c>
      <c r="AW376">
        <v>2</v>
      </c>
      <c r="AX376">
        <v>39084352</v>
      </c>
      <c r="AY376">
        <v>1</v>
      </c>
      <c r="AZ376">
        <v>0</v>
      </c>
      <c r="BA376">
        <v>398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Y376*Source!I247</f>
        <v>1.32E-2</v>
      </c>
      <c r="CY376">
        <f>AA376</f>
        <v>100059.19</v>
      </c>
      <c r="CZ376">
        <f>AE376</f>
        <v>15323</v>
      </c>
      <c r="DA376">
        <f>AI376</f>
        <v>6.53</v>
      </c>
      <c r="DB376">
        <v>0</v>
      </c>
    </row>
    <row r="377" spans="1:106" x14ac:dyDescent="0.2">
      <c r="A377">
        <f>ROW(Source!A247)</f>
        <v>247</v>
      </c>
      <c r="B377">
        <v>39083528</v>
      </c>
      <c r="C377">
        <v>39084345</v>
      </c>
      <c r="D377">
        <v>36845334</v>
      </c>
      <c r="E377">
        <v>1</v>
      </c>
      <c r="F377">
        <v>1</v>
      </c>
      <c r="G377">
        <v>1</v>
      </c>
      <c r="H377">
        <v>3</v>
      </c>
      <c r="I377" t="s">
        <v>359</v>
      </c>
      <c r="J377" t="s">
        <v>361</v>
      </c>
      <c r="K377" t="s">
        <v>360</v>
      </c>
      <c r="L377">
        <v>1354</v>
      </c>
      <c r="N377">
        <v>1010</v>
      </c>
      <c r="O377" t="s">
        <v>109</v>
      </c>
      <c r="P377" t="s">
        <v>109</v>
      </c>
      <c r="Q377">
        <v>1</v>
      </c>
      <c r="W377">
        <v>0</v>
      </c>
      <c r="X377">
        <v>458687168</v>
      </c>
      <c r="Y377">
        <v>1</v>
      </c>
      <c r="AA377">
        <v>270.41000000000003</v>
      </c>
      <c r="AB377">
        <v>0</v>
      </c>
      <c r="AC377">
        <v>0</v>
      </c>
      <c r="AD377">
        <v>0</v>
      </c>
      <c r="AE377">
        <v>41.41</v>
      </c>
      <c r="AF377">
        <v>0</v>
      </c>
      <c r="AG377">
        <v>0</v>
      </c>
      <c r="AH377">
        <v>0</v>
      </c>
      <c r="AI377">
        <v>6.53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3</v>
      </c>
      <c r="AT377">
        <v>1</v>
      </c>
      <c r="AU377" t="s">
        <v>3</v>
      </c>
      <c r="AV377">
        <v>0</v>
      </c>
      <c r="AW377">
        <v>1</v>
      </c>
      <c r="AX377">
        <v>-1</v>
      </c>
      <c r="AY377">
        <v>0</v>
      </c>
      <c r="AZ377">
        <v>0</v>
      </c>
      <c r="BA377" t="s">
        <v>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Y377*Source!I247</f>
        <v>12</v>
      </c>
      <c r="CY377">
        <f>AA377</f>
        <v>270.41000000000003</v>
      </c>
      <c r="CZ377">
        <f>AE377</f>
        <v>41.41</v>
      </c>
      <c r="DA377">
        <f>AI377</f>
        <v>6.53</v>
      </c>
      <c r="DB377">
        <v>0</v>
      </c>
    </row>
    <row r="378" spans="1:106" x14ac:dyDescent="0.2">
      <c r="A378">
        <f>ROW(Source!A249)</f>
        <v>249</v>
      </c>
      <c r="B378">
        <v>39083528</v>
      </c>
      <c r="C378">
        <v>39084361</v>
      </c>
      <c r="D378">
        <v>37070090</v>
      </c>
      <c r="E378">
        <v>1</v>
      </c>
      <c r="F378">
        <v>1</v>
      </c>
      <c r="G378">
        <v>1</v>
      </c>
      <c r="H378">
        <v>1</v>
      </c>
      <c r="I378" t="s">
        <v>919</v>
      </c>
      <c r="J378" t="s">
        <v>3</v>
      </c>
      <c r="K378" t="s">
        <v>920</v>
      </c>
      <c r="L378">
        <v>1191</v>
      </c>
      <c r="N378">
        <v>1013</v>
      </c>
      <c r="O378" t="s">
        <v>839</v>
      </c>
      <c r="P378" t="s">
        <v>839</v>
      </c>
      <c r="Q378">
        <v>1</v>
      </c>
      <c r="W378">
        <v>0</v>
      </c>
      <c r="X378">
        <v>-814890593</v>
      </c>
      <c r="Y378">
        <v>75.439999999999984</v>
      </c>
      <c r="AA378">
        <v>0</v>
      </c>
      <c r="AB378">
        <v>0</v>
      </c>
      <c r="AC378">
        <v>0</v>
      </c>
      <c r="AD378">
        <v>58.57</v>
      </c>
      <c r="AE378">
        <v>0</v>
      </c>
      <c r="AF378">
        <v>0</v>
      </c>
      <c r="AG378">
        <v>0</v>
      </c>
      <c r="AH378">
        <v>8.9700000000000006</v>
      </c>
      <c r="AI378">
        <v>1</v>
      </c>
      <c r="AJ378">
        <v>1</v>
      </c>
      <c r="AK378">
        <v>1</v>
      </c>
      <c r="AL378">
        <v>6.53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3</v>
      </c>
      <c r="AT378">
        <v>65.599999999999994</v>
      </c>
      <c r="AU378" t="s">
        <v>76</v>
      </c>
      <c r="AV378">
        <v>1</v>
      </c>
      <c r="AW378">
        <v>2</v>
      </c>
      <c r="AX378">
        <v>39084362</v>
      </c>
      <c r="AY378">
        <v>1</v>
      </c>
      <c r="AZ378">
        <v>0</v>
      </c>
      <c r="BA378">
        <v>401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Y378*Source!I249</f>
        <v>7.061183999999999</v>
      </c>
      <c r="CY378">
        <f>AD378</f>
        <v>58.57</v>
      </c>
      <c r="CZ378">
        <f>AH378</f>
        <v>8.9700000000000006</v>
      </c>
      <c r="DA378">
        <f>AL378</f>
        <v>6.53</v>
      </c>
      <c r="DB378">
        <v>0</v>
      </c>
    </row>
    <row r="379" spans="1:106" x14ac:dyDescent="0.2">
      <c r="A379">
        <f>ROW(Source!A249)</f>
        <v>249</v>
      </c>
      <c r="B379">
        <v>39083528</v>
      </c>
      <c r="C379">
        <v>39084361</v>
      </c>
      <c r="D379">
        <v>37064876</v>
      </c>
      <c r="E379">
        <v>1</v>
      </c>
      <c r="F379">
        <v>1</v>
      </c>
      <c r="G379">
        <v>1</v>
      </c>
      <c r="H379">
        <v>1</v>
      </c>
      <c r="I379" t="s">
        <v>840</v>
      </c>
      <c r="J379" t="s">
        <v>3</v>
      </c>
      <c r="K379" t="s">
        <v>841</v>
      </c>
      <c r="L379">
        <v>1191</v>
      </c>
      <c r="N379">
        <v>1013</v>
      </c>
      <c r="O379" t="s">
        <v>839</v>
      </c>
      <c r="P379" t="s">
        <v>839</v>
      </c>
      <c r="Q379">
        <v>1</v>
      </c>
      <c r="W379">
        <v>0</v>
      </c>
      <c r="X379">
        <v>-1417349443</v>
      </c>
      <c r="Y379">
        <v>3.13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6.53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3.13</v>
      </c>
      <c r="AU379" t="s">
        <v>3</v>
      </c>
      <c r="AV379">
        <v>2</v>
      </c>
      <c r="AW379">
        <v>2</v>
      </c>
      <c r="AX379">
        <v>39084363</v>
      </c>
      <c r="AY379">
        <v>1</v>
      </c>
      <c r="AZ379">
        <v>2048</v>
      </c>
      <c r="BA379">
        <v>402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Y379*Source!I249</f>
        <v>0.29296800000000001</v>
      </c>
      <c r="CY379">
        <f>AD379</f>
        <v>0</v>
      </c>
      <c r="CZ379">
        <f>AH379</f>
        <v>0</v>
      </c>
      <c r="DA379">
        <f>AL379</f>
        <v>1</v>
      </c>
      <c r="DB379">
        <v>0</v>
      </c>
    </row>
    <row r="380" spans="1:106" x14ac:dyDescent="0.2">
      <c r="A380">
        <f>ROW(Source!A249)</f>
        <v>249</v>
      </c>
      <c r="B380">
        <v>39083528</v>
      </c>
      <c r="C380">
        <v>39084361</v>
      </c>
      <c r="D380">
        <v>36882159</v>
      </c>
      <c r="E380">
        <v>1</v>
      </c>
      <c r="F380">
        <v>1</v>
      </c>
      <c r="G380">
        <v>1</v>
      </c>
      <c r="H380">
        <v>2</v>
      </c>
      <c r="I380" t="s">
        <v>1037</v>
      </c>
      <c r="J380" t="s">
        <v>1038</v>
      </c>
      <c r="K380" t="s">
        <v>1039</v>
      </c>
      <c r="L380">
        <v>1368</v>
      </c>
      <c r="N380">
        <v>1011</v>
      </c>
      <c r="O380" t="s">
        <v>845</v>
      </c>
      <c r="P380" t="s">
        <v>845</v>
      </c>
      <c r="Q380">
        <v>1</v>
      </c>
      <c r="W380">
        <v>0</v>
      </c>
      <c r="X380">
        <v>-1718674368</v>
      </c>
      <c r="Y380">
        <v>0.11249999999999999</v>
      </c>
      <c r="AA380">
        <v>0</v>
      </c>
      <c r="AB380">
        <v>731.29</v>
      </c>
      <c r="AC380">
        <v>13.5</v>
      </c>
      <c r="AD380">
        <v>0</v>
      </c>
      <c r="AE380">
        <v>0</v>
      </c>
      <c r="AF380">
        <v>111.99</v>
      </c>
      <c r="AG380">
        <v>13.5</v>
      </c>
      <c r="AH380">
        <v>0</v>
      </c>
      <c r="AI380">
        <v>1</v>
      </c>
      <c r="AJ380">
        <v>6.53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0.09</v>
      </c>
      <c r="AU380" t="s">
        <v>75</v>
      </c>
      <c r="AV380">
        <v>0</v>
      </c>
      <c r="AW380">
        <v>2</v>
      </c>
      <c r="AX380">
        <v>39084364</v>
      </c>
      <c r="AY380">
        <v>1</v>
      </c>
      <c r="AZ380">
        <v>0</v>
      </c>
      <c r="BA380">
        <v>403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Y380*Source!I249</f>
        <v>1.0529999999999999E-2</v>
      </c>
      <c r="CY380">
        <f>AB380</f>
        <v>731.29</v>
      </c>
      <c r="CZ380">
        <f>AF380</f>
        <v>111.99</v>
      </c>
      <c r="DA380">
        <f>AJ380</f>
        <v>6.53</v>
      </c>
      <c r="DB380">
        <v>0</v>
      </c>
    </row>
    <row r="381" spans="1:106" x14ac:dyDescent="0.2">
      <c r="A381">
        <f>ROW(Source!A249)</f>
        <v>249</v>
      </c>
      <c r="B381">
        <v>39083528</v>
      </c>
      <c r="C381">
        <v>39084361</v>
      </c>
      <c r="D381">
        <v>36882452</v>
      </c>
      <c r="E381">
        <v>1</v>
      </c>
      <c r="F381">
        <v>1</v>
      </c>
      <c r="G381">
        <v>1</v>
      </c>
      <c r="H381">
        <v>2</v>
      </c>
      <c r="I381" t="s">
        <v>842</v>
      </c>
      <c r="J381" t="s">
        <v>843</v>
      </c>
      <c r="K381" t="s">
        <v>844</v>
      </c>
      <c r="L381">
        <v>1368</v>
      </c>
      <c r="N381">
        <v>1011</v>
      </c>
      <c r="O381" t="s">
        <v>845</v>
      </c>
      <c r="P381" t="s">
        <v>845</v>
      </c>
      <c r="Q381">
        <v>1</v>
      </c>
      <c r="W381">
        <v>0</v>
      </c>
      <c r="X381">
        <v>1188625873</v>
      </c>
      <c r="Y381">
        <v>1.4874999999999998</v>
      </c>
      <c r="AA381">
        <v>0</v>
      </c>
      <c r="AB381">
        <v>204.13</v>
      </c>
      <c r="AC381">
        <v>13.5</v>
      </c>
      <c r="AD381">
        <v>0</v>
      </c>
      <c r="AE381">
        <v>0</v>
      </c>
      <c r="AF381">
        <v>31.26</v>
      </c>
      <c r="AG381">
        <v>13.5</v>
      </c>
      <c r="AH381">
        <v>0</v>
      </c>
      <c r="AI381">
        <v>1</v>
      </c>
      <c r="AJ381">
        <v>6.53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1.19</v>
      </c>
      <c r="AU381" t="s">
        <v>75</v>
      </c>
      <c r="AV381">
        <v>0</v>
      </c>
      <c r="AW381">
        <v>2</v>
      </c>
      <c r="AX381">
        <v>39084365</v>
      </c>
      <c r="AY381">
        <v>1</v>
      </c>
      <c r="AZ381">
        <v>0</v>
      </c>
      <c r="BA381">
        <v>404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Y381*Source!I249</f>
        <v>0.13922999999999999</v>
      </c>
      <c r="CY381">
        <f>AB381</f>
        <v>204.13</v>
      </c>
      <c r="CZ381">
        <f>AF381</f>
        <v>31.26</v>
      </c>
      <c r="DA381">
        <f>AJ381</f>
        <v>6.53</v>
      </c>
      <c r="DB381">
        <v>0</v>
      </c>
    </row>
    <row r="382" spans="1:106" x14ac:dyDescent="0.2">
      <c r="A382">
        <f>ROW(Source!A249)</f>
        <v>249</v>
      </c>
      <c r="B382">
        <v>39083528</v>
      </c>
      <c r="C382">
        <v>39084361</v>
      </c>
      <c r="D382">
        <v>36883274</v>
      </c>
      <c r="E382">
        <v>1</v>
      </c>
      <c r="F382">
        <v>1</v>
      </c>
      <c r="G382">
        <v>1</v>
      </c>
      <c r="H382">
        <v>2</v>
      </c>
      <c r="I382" t="s">
        <v>1072</v>
      </c>
      <c r="J382" t="s">
        <v>1073</v>
      </c>
      <c r="K382" t="s">
        <v>1074</v>
      </c>
      <c r="L382">
        <v>1368</v>
      </c>
      <c r="N382">
        <v>1011</v>
      </c>
      <c r="O382" t="s">
        <v>845</v>
      </c>
      <c r="P382" t="s">
        <v>845</v>
      </c>
      <c r="Q382">
        <v>1</v>
      </c>
      <c r="W382">
        <v>0</v>
      </c>
      <c r="X382">
        <v>-1347092713</v>
      </c>
      <c r="Y382">
        <v>1</v>
      </c>
      <c r="AA382">
        <v>0</v>
      </c>
      <c r="AB382">
        <v>193.75</v>
      </c>
      <c r="AC382">
        <v>0</v>
      </c>
      <c r="AD382">
        <v>0</v>
      </c>
      <c r="AE382">
        <v>0</v>
      </c>
      <c r="AF382">
        <v>29.67</v>
      </c>
      <c r="AG382">
        <v>0</v>
      </c>
      <c r="AH382">
        <v>0</v>
      </c>
      <c r="AI382">
        <v>1</v>
      </c>
      <c r="AJ382">
        <v>6.53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0.8</v>
      </c>
      <c r="AU382" t="s">
        <v>75</v>
      </c>
      <c r="AV382">
        <v>0</v>
      </c>
      <c r="AW382">
        <v>2</v>
      </c>
      <c r="AX382">
        <v>39084366</v>
      </c>
      <c r="AY382">
        <v>1</v>
      </c>
      <c r="AZ382">
        <v>0</v>
      </c>
      <c r="BA382">
        <v>405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Y382*Source!I249</f>
        <v>9.3600000000000003E-2</v>
      </c>
      <c r="CY382">
        <f>AB382</f>
        <v>193.75</v>
      </c>
      <c r="CZ382">
        <f>AF382</f>
        <v>29.67</v>
      </c>
      <c r="DA382">
        <f>AJ382</f>
        <v>6.53</v>
      </c>
      <c r="DB382">
        <v>0</v>
      </c>
    </row>
    <row r="383" spans="1:106" x14ac:dyDescent="0.2">
      <c r="A383">
        <f>ROW(Source!A249)</f>
        <v>249</v>
      </c>
      <c r="B383">
        <v>39083528</v>
      </c>
      <c r="C383">
        <v>39084361</v>
      </c>
      <c r="D383">
        <v>36883554</v>
      </c>
      <c r="E383">
        <v>1</v>
      </c>
      <c r="F383">
        <v>1</v>
      </c>
      <c r="G383">
        <v>1</v>
      </c>
      <c r="H383">
        <v>2</v>
      </c>
      <c r="I383" t="s">
        <v>848</v>
      </c>
      <c r="J383" t="s">
        <v>849</v>
      </c>
      <c r="K383" t="s">
        <v>850</v>
      </c>
      <c r="L383">
        <v>1368</v>
      </c>
      <c r="N383">
        <v>1011</v>
      </c>
      <c r="O383" t="s">
        <v>845</v>
      </c>
      <c r="P383" t="s">
        <v>845</v>
      </c>
      <c r="Q383">
        <v>1</v>
      </c>
      <c r="W383">
        <v>0</v>
      </c>
      <c r="X383">
        <v>1372534845</v>
      </c>
      <c r="Y383">
        <v>2.3125</v>
      </c>
      <c r="AA383">
        <v>0</v>
      </c>
      <c r="AB383">
        <v>429.09</v>
      </c>
      <c r="AC383">
        <v>11.6</v>
      </c>
      <c r="AD383">
        <v>0</v>
      </c>
      <c r="AE383">
        <v>0</v>
      </c>
      <c r="AF383">
        <v>65.709999999999994</v>
      </c>
      <c r="AG383">
        <v>11.6</v>
      </c>
      <c r="AH383">
        <v>0</v>
      </c>
      <c r="AI383">
        <v>1</v>
      </c>
      <c r="AJ383">
        <v>6.53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1.85</v>
      </c>
      <c r="AU383" t="s">
        <v>75</v>
      </c>
      <c r="AV383">
        <v>0</v>
      </c>
      <c r="AW383">
        <v>2</v>
      </c>
      <c r="AX383">
        <v>39084367</v>
      </c>
      <c r="AY383">
        <v>1</v>
      </c>
      <c r="AZ383">
        <v>0</v>
      </c>
      <c r="BA383">
        <v>406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Y383*Source!I249</f>
        <v>0.21645</v>
      </c>
      <c r="CY383">
        <f>AB383</f>
        <v>429.09</v>
      </c>
      <c r="CZ383">
        <f>AF383</f>
        <v>65.709999999999994</v>
      </c>
      <c r="DA383">
        <f>AJ383</f>
        <v>6.53</v>
      </c>
      <c r="DB383">
        <v>0</v>
      </c>
    </row>
    <row r="384" spans="1:106" x14ac:dyDescent="0.2">
      <c r="A384">
        <f>ROW(Source!A249)</f>
        <v>249</v>
      </c>
      <c r="B384">
        <v>39083528</v>
      </c>
      <c r="C384">
        <v>39084361</v>
      </c>
      <c r="D384">
        <v>36800590</v>
      </c>
      <c r="E384">
        <v>1</v>
      </c>
      <c r="F384">
        <v>1</v>
      </c>
      <c r="G384">
        <v>1</v>
      </c>
      <c r="H384">
        <v>3</v>
      </c>
      <c r="I384" t="s">
        <v>1130</v>
      </c>
      <c r="J384" t="s">
        <v>1131</v>
      </c>
      <c r="K384" t="s">
        <v>1132</v>
      </c>
      <c r="L384">
        <v>1339</v>
      </c>
      <c r="N384">
        <v>1007</v>
      </c>
      <c r="O384" t="s">
        <v>53</v>
      </c>
      <c r="P384" t="s">
        <v>53</v>
      </c>
      <c r="Q384">
        <v>1</v>
      </c>
      <c r="W384">
        <v>0</v>
      </c>
      <c r="X384">
        <v>2048996427</v>
      </c>
      <c r="Y384">
        <v>0.67</v>
      </c>
      <c r="AA384">
        <v>299.27</v>
      </c>
      <c r="AB384">
        <v>0</v>
      </c>
      <c r="AC384">
        <v>0</v>
      </c>
      <c r="AD384">
        <v>0</v>
      </c>
      <c r="AE384">
        <v>45.83</v>
      </c>
      <c r="AF384">
        <v>0</v>
      </c>
      <c r="AG384">
        <v>0</v>
      </c>
      <c r="AH384">
        <v>0</v>
      </c>
      <c r="AI384">
        <v>6.53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0.67</v>
      </c>
      <c r="AU384" t="s">
        <v>3</v>
      </c>
      <c r="AV384">
        <v>0</v>
      </c>
      <c r="AW384">
        <v>2</v>
      </c>
      <c r="AX384">
        <v>39084368</v>
      </c>
      <c r="AY384">
        <v>1</v>
      </c>
      <c r="AZ384">
        <v>0</v>
      </c>
      <c r="BA384">
        <v>407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Y384*Source!I249</f>
        <v>6.2712000000000004E-2</v>
      </c>
      <c r="CY384">
        <f t="shared" ref="CY384:CY389" si="30">AA384</f>
        <v>299.27</v>
      </c>
      <c r="CZ384">
        <f t="shared" ref="CZ384:CZ389" si="31">AE384</f>
        <v>45.83</v>
      </c>
      <c r="DA384">
        <f t="shared" ref="DA384:DA389" si="32">AI384</f>
        <v>6.53</v>
      </c>
      <c r="DB384">
        <v>0</v>
      </c>
    </row>
    <row r="385" spans="1:106" x14ac:dyDescent="0.2">
      <c r="A385">
        <f>ROW(Source!A249)</f>
        <v>249</v>
      </c>
      <c r="B385">
        <v>39083528</v>
      </c>
      <c r="C385">
        <v>39084361</v>
      </c>
      <c r="D385">
        <v>36801792</v>
      </c>
      <c r="E385">
        <v>1</v>
      </c>
      <c r="F385">
        <v>1</v>
      </c>
      <c r="G385">
        <v>1</v>
      </c>
      <c r="H385">
        <v>3</v>
      </c>
      <c r="I385" t="s">
        <v>921</v>
      </c>
      <c r="J385" t="s">
        <v>922</v>
      </c>
      <c r="K385" t="s">
        <v>923</v>
      </c>
      <c r="L385">
        <v>1339</v>
      </c>
      <c r="N385">
        <v>1007</v>
      </c>
      <c r="O385" t="s">
        <v>53</v>
      </c>
      <c r="P385" t="s">
        <v>53</v>
      </c>
      <c r="Q385">
        <v>1</v>
      </c>
      <c r="W385">
        <v>0</v>
      </c>
      <c r="X385">
        <v>-1660354250</v>
      </c>
      <c r="Y385">
        <v>15</v>
      </c>
      <c r="AA385">
        <v>15.93</v>
      </c>
      <c r="AB385">
        <v>0</v>
      </c>
      <c r="AC385">
        <v>0</v>
      </c>
      <c r="AD385">
        <v>0</v>
      </c>
      <c r="AE385">
        <v>2.44</v>
      </c>
      <c r="AF385">
        <v>0</v>
      </c>
      <c r="AG385">
        <v>0</v>
      </c>
      <c r="AH385">
        <v>0</v>
      </c>
      <c r="AI385">
        <v>6.53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15</v>
      </c>
      <c r="AU385" t="s">
        <v>3</v>
      </c>
      <c r="AV385">
        <v>0</v>
      </c>
      <c r="AW385">
        <v>2</v>
      </c>
      <c r="AX385">
        <v>39084369</v>
      </c>
      <c r="AY385">
        <v>1</v>
      </c>
      <c r="AZ385">
        <v>0</v>
      </c>
      <c r="BA385">
        <v>408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Y385*Source!I249</f>
        <v>1.4040000000000001</v>
      </c>
      <c r="CY385">
        <f t="shared" si="30"/>
        <v>15.93</v>
      </c>
      <c r="CZ385">
        <f t="shared" si="31"/>
        <v>2.44</v>
      </c>
      <c r="DA385">
        <f t="shared" si="32"/>
        <v>6.53</v>
      </c>
      <c r="DB385">
        <v>0</v>
      </c>
    </row>
    <row r="386" spans="1:106" x14ac:dyDescent="0.2">
      <c r="A386">
        <f>ROW(Source!A249)</f>
        <v>249</v>
      </c>
      <c r="B386">
        <v>39083528</v>
      </c>
      <c r="C386">
        <v>39084361</v>
      </c>
      <c r="D386">
        <v>36804576</v>
      </c>
      <c r="E386">
        <v>1</v>
      </c>
      <c r="F386">
        <v>1</v>
      </c>
      <c r="G386">
        <v>1</v>
      </c>
      <c r="H386">
        <v>3</v>
      </c>
      <c r="I386" t="s">
        <v>539</v>
      </c>
      <c r="J386" t="s">
        <v>541</v>
      </c>
      <c r="K386" t="s">
        <v>540</v>
      </c>
      <c r="L386">
        <v>1355</v>
      </c>
      <c r="N386">
        <v>1010</v>
      </c>
      <c r="O386" t="s">
        <v>370</v>
      </c>
      <c r="P386" t="s">
        <v>370</v>
      </c>
      <c r="Q386">
        <v>100</v>
      </c>
      <c r="W386">
        <v>0</v>
      </c>
      <c r="X386">
        <v>2087919564</v>
      </c>
      <c r="Y386">
        <v>7.6923079999999997</v>
      </c>
      <c r="AA386">
        <v>254.67</v>
      </c>
      <c r="AB386">
        <v>0</v>
      </c>
      <c r="AC386">
        <v>0</v>
      </c>
      <c r="AD386">
        <v>0</v>
      </c>
      <c r="AE386">
        <v>39</v>
      </c>
      <c r="AF386">
        <v>0</v>
      </c>
      <c r="AG386">
        <v>0</v>
      </c>
      <c r="AH386">
        <v>0</v>
      </c>
      <c r="AI386">
        <v>6.53</v>
      </c>
      <c r="AJ386">
        <v>1</v>
      </c>
      <c r="AK386">
        <v>1</v>
      </c>
      <c r="AL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 t="s">
        <v>3</v>
      </c>
      <c r="AT386">
        <v>7.6923079999999997</v>
      </c>
      <c r="AU386" t="s">
        <v>3</v>
      </c>
      <c r="AV386">
        <v>0</v>
      </c>
      <c r="AW386">
        <v>1</v>
      </c>
      <c r="AX386">
        <v>-1</v>
      </c>
      <c r="AY386">
        <v>0</v>
      </c>
      <c r="AZ386">
        <v>0</v>
      </c>
      <c r="BA386" t="s">
        <v>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Y386*Source!I249</f>
        <v>0.72000002880000002</v>
      </c>
      <c r="CY386">
        <f t="shared" si="30"/>
        <v>254.67</v>
      </c>
      <c r="CZ386">
        <f t="shared" si="31"/>
        <v>39</v>
      </c>
      <c r="DA386">
        <f t="shared" si="32"/>
        <v>6.53</v>
      </c>
      <c r="DB386">
        <v>0</v>
      </c>
    </row>
    <row r="387" spans="1:106" x14ac:dyDescent="0.2">
      <c r="A387">
        <f>ROW(Source!A249)</f>
        <v>249</v>
      </c>
      <c r="B387">
        <v>39083528</v>
      </c>
      <c r="C387">
        <v>39084361</v>
      </c>
      <c r="D387">
        <v>36847310</v>
      </c>
      <c r="E387">
        <v>1</v>
      </c>
      <c r="F387">
        <v>1</v>
      </c>
      <c r="G387">
        <v>1</v>
      </c>
      <c r="H387">
        <v>3</v>
      </c>
      <c r="I387" t="s">
        <v>1133</v>
      </c>
      <c r="J387" t="s">
        <v>1134</v>
      </c>
      <c r="K387" t="s">
        <v>1135</v>
      </c>
      <c r="L387">
        <v>1035</v>
      </c>
      <c r="N387">
        <v>1013</v>
      </c>
      <c r="O387" t="s">
        <v>89</v>
      </c>
      <c r="P387" t="s">
        <v>89</v>
      </c>
      <c r="Q387">
        <v>1</v>
      </c>
      <c r="W387">
        <v>0</v>
      </c>
      <c r="X387">
        <v>-1223829238</v>
      </c>
      <c r="Y387">
        <v>44.2</v>
      </c>
      <c r="AA387">
        <v>161.62</v>
      </c>
      <c r="AB387">
        <v>0</v>
      </c>
      <c r="AC387">
        <v>0</v>
      </c>
      <c r="AD387">
        <v>0</v>
      </c>
      <c r="AE387">
        <v>24.75</v>
      </c>
      <c r="AF387">
        <v>0</v>
      </c>
      <c r="AG387">
        <v>0</v>
      </c>
      <c r="AH387">
        <v>0</v>
      </c>
      <c r="AI387">
        <v>6.53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44.2</v>
      </c>
      <c r="AU387" t="s">
        <v>3</v>
      </c>
      <c r="AV387">
        <v>0</v>
      </c>
      <c r="AW387">
        <v>2</v>
      </c>
      <c r="AX387">
        <v>39084372</v>
      </c>
      <c r="AY387">
        <v>1</v>
      </c>
      <c r="AZ387">
        <v>0</v>
      </c>
      <c r="BA387">
        <v>411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Y387*Source!I249</f>
        <v>4.1371200000000004</v>
      </c>
      <c r="CY387">
        <f t="shared" si="30"/>
        <v>161.62</v>
      </c>
      <c r="CZ387">
        <f t="shared" si="31"/>
        <v>24.75</v>
      </c>
      <c r="DA387">
        <f t="shared" si="32"/>
        <v>6.53</v>
      </c>
      <c r="DB387">
        <v>0</v>
      </c>
    </row>
    <row r="388" spans="1:106" x14ac:dyDescent="0.2">
      <c r="A388">
        <f>ROW(Source!A249)</f>
        <v>249</v>
      </c>
      <c r="B388">
        <v>39083528</v>
      </c>
      <c r="C388">
        <v>39084361</v>
      </c>
      <c r="D388">
        <v>36847645</v>
      </c>
      <c r="E388">
        <v>1</v>
      </c>
      <c r="F388">
        <v>1</v>
      </c>
      <c r="G388">
        <v>1</v>
      </c>
      <c r="H388">
        <v>3</v>
      </c>
      <c r="I388" t="s">
        <v>535</v>
      </c>
      <c r="J388" t="s">
        <v>537</v>
      </c>
      <c r="K388" t="s">
        <v>536</v>
      </c>
      <c r="L388">
        <v>1354</v>
      </c>
      <c r="N388">
        <v>1010</v>
      </c>
      <c r="O388" t="s">
        <v>109</v>
      </c>
      <c r="P388" t="s">
        <v>109</v>
      </c>
      <c r="Q388">
        <v>1</v>
      </c>
      <c r="W388">
        <v>0</v>
      </c>
      <c r="X388">
        <v>-336973662</v>
      </c>
      <c r="Y388">
        <v>64.102564000000001</v>
      </c>
      <c r="AA388">
        <v>7141.21</v>
      </c>
      <c r="AB388">
        <v>0</v>
      </c>
      <c r="AC388">
        <v>0</v>
      </c>
      <c r="AD388">
        <v>0</v>
      </c>
      <c r="AE388">
        <v>1093.5999999999999</v>
      </c>
      <c r="AF388">
        <v>0</v>
      </c>
      <c r="AG388">
        <v>0</v>
      </c>
      <c r="AH388">
        <v>0</v>
      </c>
      <c r="AI388">
        <v>6.53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64.102564000000001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Y388*Source!I249</f>
        <v>5.9999999904000001</v>
      </c>
      <c r="CY388">
        <f t="shared" si="30"/>
        <v>7141.21</v>
      </c>
      <c r="CZ388">
        <f t="shared" si="31"/>
        <v>1093.5999999999999</v>
      </c>
      <c r="DA388">
        <f t="shared" si="32"/>
        <v>6.53</v>
      </c>
      <c r="DB388">
        <v>0</v>
      </c>
    </row>
    <row r="389" spans="1:106" x14ac:dyDescent="0.2">
      <c r="A389">
        <f>ROW(Source!A249)</f>
        <v>249</v>
      </c>
      <c r="B389">
        <v>39083528</v>
      </c>
      <c r="C389">
        <v>39084361</v>
      </c>
      <c r="D389">
        <v>36797746</v>
      </c>
      <c r="E389">
        <v>17</v>
      </c>
      <c r="F389">
        <v>1</v>
      </c>
      <c r="G389">
        <v>1</v>
      </c>
      <c r="H389">
        <v>3</v>
      </c>
      <c r="I389" t="s">
        <v>543</v>
      </c>
      <c r="J389" t="s">
        <v>3</v>
      </c>
      <c r="K389" t="s">
        <v>544</v>
      </c>
      <c r="L389">
        <v>1033</v>
      </c>
      <c r="N389">
        <v>1013</v>
      </c>
      <c r="O389" t="s">
        <v>545</v>
      </c>
      <c r="P389" t="s">
        <v>545</v>
      </c>
      <c r="Q389">
        <v>1</v>
      </c>
      <c r="W389">
        <v>0</v>
      </c>
      <c r="X389">
        <v>704408924</v>
      </c>
      <c r="Y389">
        <v>100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6.53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3</v>
      </c>
      <c r="AT389">
        <v>100</v>
      </c>
      <c r="AU389" t="s">
        <v>3</v>
      </c>
      <c r="AV389">
        <v>0</v>
      </c>
      <c r="AW389">
        <v>2</v>
      </c>
      <c r="AX389">
        <v>39084373</v>
      </c>
      <c r="AY389">
        <v>1</v>
      </c>
      <c r="AZ389">
        <v>0</v>
      </c>
      <c r="BA389">
        <v>412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Y389*Source!I249</f>
        <v>9.36</v>
      </c>
      <c r="CY389">
        <f t="shared" si="30"/>
        <v>0</v>
      </c>
      <c r="CZ389">
        <f t="shared" si="31"/>
        <v>0</v>
      </c>
      <c r="DA389">
        <f t="shared" si="32"/>
        <v>6.53</v>
      </c>
      <c r="DB389">
        <v>0</v>
      </c>
    </row>
    <row r="390" spans="1:106" x14ac:dyDescent="0.2">
      <c r="A390">
        <f>ROW(Source!A253)</f>
        <v>253</v>
      </c>
      <c r="B390">
        <v>39083528</v>
      </c>
      <c r="C390">
        <v>39089213</v>
      </c>
      <c r="D390">
        <v>37064928</v>
      </c>
      <c r="E390">
        <v>1</v>
      </c>
      <c r="F390">
        <v>1</v>
      </c>
      <c r="G390">
        <v>1</v>
      </c>
      <c r="H390">
        <v>1</v>
      </c>
      <c r="I390" t="s">
        <v>1025</v>
      </c>
      <c r="J390" t="s">
        <v>3</v>
      </c>
      <c r="K390" t="s">
        <v>1026</v>
      </c>
      <c r="L390">
        <v>1191</v>
      </c>
      <c r="N390">
        <v>1013</v>
      </c>
      <c r="O390" t="s">
        <v>839</v>
      </c>
      <c r="P390" t="s">
        <v>839</v>
      </c>
      <c r="Q390">
        <v>1</v>
      </c>
      <c r="W390">
        <v>0</v>
      </c>
      <c r="X390">
        <v>145020957</v>
      </c>
      <c r="Y390">
        <v>354.7405</v>
      </c>
      <c r="AA390">
        <v>0</v>
      </c>
      <c r="AB390">
        <v>0</v>
      </c>
      <c r="AC390">
        <v>0</v>
      </c>
      <c r="AD390">
        <v>59.23</v>
      </c>
      <c r="AE390">
        <v>0</v>
      </c>
      <c r="AF390">
        <v>0</v>
      </c>
      <c r="AG390">
        <v>0</v>
      </c>
      <c r="AH390">
        <v>9.07</v>
      </c>
      <c r="AI390">
        <v>1</v>
      </c>
      <c r="AJ390">
        <v>1</v>
      </c>
      <c r="AK390">
        <v>1</v>
      </c>
      <c r="AL390">
        <v>6.53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308.47000000000003</v>
      </c>
      <c r="AU390" t="s">
        <v>76</v>
      </c>
      <c r="AV390">
        <v>1</v>
      </c>
      <c r="AW390">
        <v>2</v>
      </c>
      <c r="AX390">
        <v>39089214</v>
      </c>
      <c r="AY390">
        <v>1</v>
      </c>
      <c r="AZ390">
        <v>0</v>
      </c>
      <c r="BA390">
        <v>413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Y390*Source!I253</f>
        <v>8.9394606000000003</v>
      </c>
      <c r="CY390">
        <f>AD390</f>
        <v>59.23</v>
      </c>
      <c r="CZ390">
        <f>AH390</f>
        <v>9.07</v>
      </c>
      <c r="DA390">
        <f>AL390</f>
        <v>6.53</v>
      </c>
      <c r="DB390">
        <v>0</v>
      </c>
    </row>
    <row r="391" spans="1:106" x14ac:dyDescent="0.2">
      <c r="A391">
        <f>ROW(Source!A253)</f>
        <v>253</v>
      </c>
      <c r="B391">
        <v>39083528</v>
      </c>
      <c r="C391">
        <v>39089213</v>
      </c>
      <c r="D391">
        <v>37064876</v>
      </c>
      <c r="E391">
        <v>1</v>
      </c>
      <c r="F391">
        <v>1</v>
      </c>
      <c r="G391">
        <v>1</v>
      </c>
      <c r="H391">
        <v>1</v>
      </c>
      <c r="I391" t="s">
        <v>840</v>
      </c>
      <c r="J391" t="s">
        <v>3</v>
      </c>
      <c r="K391" t="s">
        <v>841</v>
      </c>
      <c r="L391">
        <v>1191</v>
      </c>
      <c r="N391">
        <v>1013</v>
      </c>
      <c r="O391" t="s">
        <v>839</v>
      </c>
      <c r="P391" t="s">
        <v>839</v>
      </c>
      <c r="Q391">
        <v>1</v>
      </c>
      <c r="W391">
        <v>0</v>
      </c>
      <c r="X391">
        <v>-1417349443</v>
      </c>
      <c r="Y391">
        <v>0.39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6.53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0.39</v>
      </c>
      <c r="AU391" t="s">
        <v>3</v>
      </c>
      <c r="AV391">
        <v>2</v>
      </c>
      <c r="AW391">
        <v>2</v>
      </c>
      <c r="AX391">
        <v>39089215</v>
      </c>
      <c r="AY391">
        <v>1</v>
      </c>
      <c r="AZ391">
        <v>2048</v>
      </c>
      <c r="BA391">
        <v>414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Y391*Source!I253</f>
        <v>9.8279999999999999E-3</v>
      </c>
      <c r="CY391">
        <f>AD391</f>
        <v>0</v>
      </c>
      <c r="CZ391">
        <f>AH391</f>
        <v>0</v>
      </c>
      <c r="DA391">
        <f>AL391</f>
        <v>1</v>
      </c>
      <c r="DB391">
        <v>0</v>
      </c>
    </row>
    <row r="392" spans="1:106" x14ac:dyDescent="0.2">
      <c r="A392">
        <f>ROW(Source!A253)</f>
        <v>253</v>
      </c>
      <c r="B392">
        <v>39083528</v>
      </c>
      <c r="C392">
        <v>39089213</v>
      </c>
      <c r="D392">
        <v>36882159</v>
      </c>
      <c r="E392">
        <v>1</v>
      </c>
      <c r="F392">
        <v>1</v>
      </c>
      <c r="G392">
        <v>1</v>
      </c>
      <c r="H392">
        <v>2</v>
      </c>
      <c r="I392" t="s">
        <v>1037</v>
      </c>
      <c r="J392" t="s">
        <v>1038</v>
      </c>
      <c r="K392" t="s">
        <v>1039</v>
      </c>
      <c r="L392">
        <v>1368</v>
      </c>
      <c r="N392">
        <v>1011</v>
      </c>
      <c r="O392" t="s">
        <v>845</v>
      </c>
      <c r="P392" t="s">
        <v>845</v>
      </c>
      <c r="Q392">
        <v>1</v>
      </c>
      <c r="W392">
        <v>0</v>
      </c>
      <c r="X392">
        <v>-1718674368</v>
      </c>
      <c r="Y392">
        <v>0.3125</v>
      </c>
      <c r="AA392">
        <v>0</v>
      </c>
      <c r="AB392">
        <v>731.29</v>
      </c>
      <c r="AC392">
        <v>13.5</v>
      </c>
      <c r="AD392">
        <v>0</v>
      </c>
      <c r="AE392">
        <v>0</v>
      </c>
      <c r="AF392">
        <v>111.99</v>
      </c>
      <c r="AG392">
        <v>13.5</v>
      </c>
      <c r="AH392">
        <v>0</v>
      </c>
      <c r="AI392">
        <v>1</v>
      </c>
      <c r="AJ392">
        <v>6.53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0.25</v>
      </c>
      <c r="AU392" t="s">
        <v>75</v>
      </c>
      <c r="AV392">
        <v>0</v>
      </c>
      <c r="AW392">
        <v>2</v>
      </c>
      <c r="AX392">
        <v>39089216</v>
      </c>
      <c r="AY392">
        <v>1</v>
      </c>
      <c r="AZ392">
        <v>0</v>
      </c>
      <c r="BA392">
        <v>415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Y392*Source!I253</f>
        <v>7.8750000000000001E-3</v>
      </c>
      <c r="CY392">
        <f>AB392</f>
        <v>731.29</v>
      </c>
      <c r="CZ392">
        <f>AF392</f>
        <v>111.99</v>
      </c>
      <c r="DA392">
        <f>AJ392</f>
        <v>6.53</v>
      </c>
      <c r="DB392">
        <v>0</v>
      </c>
    </row>
    <row r="393" spans="1:106" x14ac:dyDescent="0.2">
      <c r="A393">
        <f>ROW(Source!A253)</f>
        <v>253</v>
      </c>
      <c r="B393">
        <v>39083528</v>
      </c>
      <c r="C393">
        <v>39089213</v>
      </c>
      <c r="D393">
        <v>36882358</v>
      </c>
      <c r="E393">
        <v>1</v>
      </c>
      <c r="F393">
        <v>1</v>
      </c>
      <c r="G393">
        <v>1</v>
      </c>
      <c r="H393">
        <v>2</v>
      </c>
      <c r="I393" t="s">
        <v>1136</v>
      </c>
      <c r="J393" t="s">
        <v>1137</v>
      </c>
      <c r="K393" t="s">
        <v>1138</v>
      </c>
      <c r="L393">
        <v>1368</v>
      </c>
      <c r="N393">
        <v>1011</v>
      </c>
      <c r="O393" t="s">
        <v>845</v>
      </c>
      <c r="P393" t="s">
        <v>845</v>
      </c>
      <c r="Q393">
        <v>1</v>
      </c>
      <c r="W393">
        <v>0</v>
      </c>
      <c r="X393">
        <v>1544661785</v>
      </c>
      <c r="Y393">
        <v>20.150000000000002</v>
      </c>
      <c r="AA393">
        <v>0</v>
      </c>
      <c r="AB393">
        <v>45.06</v>
      </c>
      <c r="AC393">
        <v>0</v>
      </c>
      <c r="AD393">
        <v>0</v>
      </c>
      <c r="AE393">
        <v>0</v>
      </c>
      <c r="AF393">
        <v>6.9</v>
      </c>
      <c r="AG393">
        <v>0</v>
      </c>
      <c r="AH393">
        <v>0</v>
      </c>
      <c r="AI393">
        <v>1</v>
      </c>
      <c r="AJ393">
        <v>6.53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3</v>
      </c>
      <c r="AT393">
        <v>16.12</v>
      </c>
      <c r="AU393" t="s">
        <v>75</v>
      </c>
      <c r="AV393">
        <v>0</v>
      </c>
      <c r="AW393">
        <v>2</v>
      </c>
      <c r="AX393">
        <v>39089217</v>
      </c>
      <c r="AY393">
        <v>1</v>
      </c>
      <c r="AZ393">
        <v>0</v>
      </c>
      <c r="BA393">
        <v>416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Y393*Source!I253</f>
        <v>0.50778000000000001</v>
      </c>
      <c r="CY393">
        <f>AB393</f>
        <v>45.06</v>
      </c>
      <c r="CZ393">
        <f>AF393</f>
        <v>6.9</v>
      </c>
      <c r="DA393">
        <f>AJ393</f>
        <v>6.53</v>
      </c>
      <c r="DB393">
        <v>0</v>
      </c>
    </row>
    <row r="394" spans="1:106" x14ac:dyDescent="0.2">
      <c r="A394">
        <f>ROW(Source!A253)</f>
        <v>253</v>
      </c>
      <c r="B394">
        <v>39083528</v>
      </c>
      <c r="C394">
        <v>39089213</v>
      </c>
      <c r="D394">
        <v>36883554</v>
      </c>
      <c r="E394">
        <v>1</v>
      </c>
      <c r="F394">
        <v>1</v>
      </c>
      <c r="G394">
        <v>1</v>
      </c>
      <c r="H394">
        <v>2</v>
      </c>
      <c r="I394" t="s">
        <v>848</v>
      </c>
      <c r="J394" t="s">
        <v>849</v>
      </c>
      <c r="K394" t="s">
        <v>850</v>
      </c>
      <c r="L394">
        <v>1368</v>
      </c>
      <c r="N394">
        <v>1011</v>
      </c>
      <c r="O394" t="s">
        <v>845</v>
      </c>
      <c r="P394" t="s">
        <v>845</v>
      </c>
      <c r="Q394">
        <v>1</v>
      </c>
      <c r="W394">
        <v>0</v>
      </c>
      <c r="X394">
        <v>1372534845</v>
      </c>
      <c r="Y394">
        <v>0.17500000000000002</v>
      </c>
      <c r="AA394">
        <v>0</v>
      </c>
      <c r="AB394">
        <v>429.09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6.53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0.14000000000000001</v>
      </c>
      <c r="AU394" t="s">
        <v>75</v>
      </c>
      <c r="AV394">
        <v>0</v>
      </c>
      <c r="AW394">
        <v>2</v>
      </c>
      <c r="AX394">
        <v>39089218</v>
      </c>
      <c r="AY394">
        <v>1</v>
      </c>
      <c r="AZ394">
        <v>0</v>
      </c>
      <c r="BA394">
        <v>417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Y394*Source!I253</f>
        <v>4.4100000000000007E-3</v>
      </c>
      <c r="CY394">
        <f>AB394</f>
        <v>429.09</v>
      </c>
      <c r="CZ394">
        <f>AF394</f>
        <v>65.709999999999994</v>
      </c>
      <c r="DA394">
        <f>AJ394</f>
        <v>6.53</v>
      </c>
      <c r="DB394">
        <v>0</v>
      </c>
    </row>
    <row r="395" spans="1:106" x14ac:dyDescent="0.2">
      <c r="A395">
        <f>ROW(Source!A253)</f>
        <v>253</v>
      </c>
      <c r="B395">
        <v>39083528</v>
      </c>
      <c r="C395">
        <v>39089213</v>
      </c>
      <c r="D395">
        <v>36883789</v>
      </c>
      <c r="E395">
        <v>1</v>
      </c>
      <c r="F395">
        <v>1</v>
      </c>
      <c r="G395">
        <v>1</v>
      </c>
      <c r="H395">
        <v>2</v>
      </c>
      <c r="I395" t="s">
        <v>1016</v>
      </c>
      <c r="J395" t="s">
        <v>1017</v>
      </c>
      <c r="K395" t="s">
        <v>1018</v>
      </c>
      <c r="L395">
        <v>1368</v>
      </c>
      <c r="N395">
        <v>1011</v>
      </c>
      <c r="O395" t="s">
        <v>845</v>
      </c>
      <c r="P395" t="s">
        <v>845</v>
      </c>
      <c r="Q395">
        <v>1</v>
      </c>
      <c r="W395">
        <v>0</v>
      </c>
      <c r="X395">
        <v>792402865</v>
      </c>
      <c r="Y395">
        <v>1.3</v>
      </c>
      <c r="AA395">
        <v>0</v>
      </c>
      <c r="AB395">
        <v>7.84</v>
      </c>
      <c r="AC395">
        <v>0</v>
      </c>
      <c r="AD395">
        <v>0</v>
      </c>
      <c r="AE395">
        <v>0</v>
      </c>
      <c r="AF395">
        <v>1.2</v>
      </c>
      <c r="AG395">
        <v>0</v>
      </c>
      <c r="AH395">
        <v>0</v>
      </c>
      <c r="AI395">
        <v>1</v>
      </c>
      <c r="AJ395">
        <v>6.53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1.04</v>
      </c>
      <c r="AU395" t="s">
        <v>75</v>
      </c>
      <c r="AV395">
        <v>0</v>
      </c>
      <c r="AW395">
        <v>2</v>
      </c>
      <c r="AX395">
        <v>39089219</v>
      </c>
      <c r="AY395">
        <v>1</v>
      </c>
      <c r="AZ395">
        <v>0</v>
      </c>
      <c r="BA395">
        <v>418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Y395*Source!I253</f>
        <v>3.2760000000000004E-2</v>
      </c>
      <c r="CY395">
        <f>AB395</f>
        <v>7.84</v>
      </c>
      <c r="CZ395">
        <f>AF395</f>
        <v>1.2</v>
      </c>
      <c r="DA395">
        <f>AJ395</f>
        <v>6.53</v>
      </c>
      <c r="DB395">
        <v>0</v>
      </c>
    </row>
    <row r="396" spans="1:106" x14ac:dyDescent="0.2">
      <c r="A396">
        <f>ROW(Source!A253)</f>
        <v>253</v>
      </c>
      <c r="B396">
        <v>39083528</v>
      </c>
      <c r="C396">
        <v>39089213</v>
      </c>
      <c r="D396">
        <v>36883836</v>
      </c>
      <c r="E396">
        <v>1</v>
      </c>
      <c r="F396">
        <v>1</v>
      </c>
      <c r="G396">
        <v>1</v>
      </c>
      <c r="H396">
        <v>2</v>
      </c>
      <c r="I396" t="s">
        <v>1139</v>
      </c>
      <c r="J396" t="s">
        <v>1140</v>
      </c>
      <c r="K396" t="s">
        <v>1141</v>
      </c>
      <c r="L396">
        <v>1368</v>
      </c>
      <c r="N396">
        <v>1011</v>
      </c>
      <c r="O396" t="s">
        <v>845</v>
      </c>
      <c r="P396" t="s">
        <v>845</v>
      </c>
      <c r="Q396">
        <v>1</v>
      </c>
      <c r="W396">
        <v>0</v>
      </c>
      <c r="X396">
        <v>1323835807</v>
      </c>
      <c r="Y396">
        <v>7.6749999999999998</v>
      </c>
      <c r="AA396">
        <v>0</v>
      </c>
      <c r="AB396">
        <v>80.38</v>
      </c>
      <c r="AC396">
        <v>0</v>
      </c>
      <c r="AD396">
        <v>0</v>
      </c>
      <c r="AE396">
        <v>0</v>
      </c>
      <c r="AF396">
        <v>12.31</v>
      </c>
      <c r="AG396">
        <v>0</v>
      </c>
      <c r="AH396">
        <v>0</v>
      </c>
      <c r="AI396">
        <v>1</v>
      </c>
      <c r="AJ396">
        <v>6.53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3</v>
      </c>
      <c r="AT396">
        <v>6.14</v>
      </c>
      <c r="AU396" t="s">
        <v>75</v>
      </c>
      <c r="AV396">
        <v>0</v>
      </c>
      <c r="AW396">
        <v>2</v>
      </c>
      <c r="AX396">
        <v>39089220</v>
      </c>
      <c r="AY396">
        <v>1</v>
      </c>
      <c r="AZ396">
        <v>0</v>
      </c>
      <c r="BA396">
        <v>419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Y396*Source!I253</f>
        <v>0.19341</v>
      </c>
      <c r="CY396">
        <f>AB396</f>
        <v>80.38</v>
      </c>
      <c r="CZ396">
        <f>AF396</f>
        <v>12.31</v>
      </c>
      <c r="DA396">
        <f>AJ396</f>
        <v>6.53</v>
      </c>
      <c r="DB396">
        <v>0</v>
      </c>
    </row>
    <row r="397" spans="1:106" x14ac:dyDescent="0.2">
      <c r="A397">
        <f>ROW(Source!A253)</f>
        <v>253</v>
      </c>
      <c r="B397">
        <v>39083528</v>
      </c>
      <c r="C397">
        <v>39089213</v>
      </c>
      <c r="D397">
        <v>36800159</v>
      </c>
      <c r="E397">
        <v>1</v>
      </c>
      <c r="F397">
        <v>1</v>
      </c>
      <c r="G397">
        <v>1</v>
      </c>
      <c r="H397">
        <v>3</v>
      </c>
      <c r="I397" t="s">
        <v>1022</v>
      </c>
      <c r="J397" t="s">
        <v>1023</v>
      </c>
      <c r="K397" t="s">
        <v>1024</v>
      </c>
      <c r="L397">
        <v>1339</v>
      </c>
      <c r="N397">
        <v>1007</v>
      </c>
      <c r="O397" t="s">
        <v>53</v>
      </c>
      <c r="P397" t="s">
        <v>53</v>
      </c>
      <c r="Q397">
        <v>1</v>
      </c>
      <c r="W397">
        <v>0</v>
      </c>
      <c r="X397">
        <v>1262771840</v>
      </c>
      <c r="Y397">
        <v>0.88</v>
      </c>
      <c r="AA397">
        <v>40.619999999999997</v>
      </c>
      <c r="AB397">
        <v>0</v>
      </c>
      <c r="AC397">
        <v>0</v>
      </c>
      <c r="AD397">
        <v>0</v>
      </c>
      <c r="AE397">
        <v>6.22</v>
      </c>
      <c r="AF397">
        <v>0</v>
      </c>
      <c r="AG397">
        <v>0</v>
      </c>
      <c r="AH397">
        <v>0</v>
      </c>
      <c r="AI397">
        <v>6.53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0.88</v>
      </c>
      <c r="AU397" t="s">
        <v>3</v>
      </c>
      <c r="AV397">
        <v>0</v>
      </c>
      <c r="AW397">
        <v>2</v>
      </c>
      <c r="AX397">
        <v>39089221</v>
      </c>
      <c r="AY397">
        <v>1</v>
      </c>
      <c r="AZ397">
        <v>0</v>
      </c>
      <c r="BA397">
        <v>420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Y397*Source!I253</f>
        <v>2.2176000000000001E-2</v>
      </c>
      <c r="CY397">
        <f t="shared" ref="CY397:CY407" si="33">AA397</f>
        <v>40.619999999999997</v>
      </c>
      <c r="CZ397">
        <f t="shared" ref="CZ397:CZ407" si="34">AE397</f>
        <v>6.22</v>
      </c>
      <c r="DA397">
        <f t="shared" ref="DA397:DA407" si="35">AI397</f>
        <v>6.53</v>
      </c>
      <c r="DB397">
        <v>0</v>
      </c>
    </row>
    <row r="398" spans="1:106" x14ac:dyDescent="0.2">
      <c r="A398">
        <f>ROW(Source!A253)</f>
        <v>253</v>
      </c>
      <c r="B398">
        <v>39083528</v>
      </c>
      <c r="C398">
        <v>39089213</v>
      </c>
      <c r="D398">
        <v>36800166</v>
      </c>
      <c r="E398">
        <v>1</v>
      </c>
      <c r="F398">
        <v>1</v>
      </c>
      <c r="G398">
        <v>1</v>
      </c>
      <c r="H398">
        <v>3</v>
      </c>
      <c r="I398" t="s">
        <v>1142</v>
      </c>
      <c r="J398" t="s">
        <v>1143</v>
      </c>
      <c r="K398" t="s">
        <v>1144</v>
      </c>
      <c r="L398">
        <v>1346</v>
      </c>
      <c r="N398">
        <v>1009</v>
      </c>
      <c r="O398" t="s">
        <v>173</v>
      </c>
      <c r="P398" t="s">
        <v>173</v>
      </c>
      <c r="Q398">
        <v>1</v>
      </c>
      <c r="W398">
        <v>0</v>
      </c>
      <c r="X398">
        <v>1721895514</v>
      </c>
      <c r="Y398">
        <v>0.26</v>
      </c>
      <c r="AA398">
        <v>39.770000000000003</v>
      </c>
      <c r="AB398">
        <v>0</v>
      </c>
      <c r="AC398">
        <v>0</v>
      </c>
      <c r="AD398">
        <v>0</v>
      </c>
      <c r="AE398">
        <v>6.09</v>
      </c>
      <c r="AF398">
        <v>0</v>
      </c>
      <c r="AG398">
        <v>0</v>
      </c>
      <c r="AH398">
        <v>0</v>
      </c>
      <c r="AI398">
        <v>6.53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0.26</v>
      </c>
      <c r="AU398" t="s">
        <v>3</v>
      </c>
      <c r="AV398">
        <v>0</v>
      </c>
      <c r="AW398">
        <v>2</v>
      </c>
      <c r="AX398">
        <v>39089222</v>
      </c>
      <c r="AY398">
        <v>1</v>
      </c>
      <c r="AZ398">
        <v>0</v>
      </c>
      <c r="BA398">
        <v>421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Y398*Source!I253</f>
        <v>6.5520000000000005E-3</v>
      </c>
      <c r="CY398">
        <f t="shared" si="33"/>
        <v>39.770000000000003</v>
      </c>
      <c r="CZ398">
        <f t="shared" si="34"/>
        <v>6.09</v>
      </c>
      <c r="DA398">
        <f t="shared" si="35"/>
        <v>6.53</v>
      </c>
      <c r="DB398">
        <v>0</v>
      </c>
    </row>
    <row r="399" spans="1:106" x14ac:dyDescent="0.2">
      <c r="A399">
        <f>ROW(Source!A253)</f>
        <v>253</v>
      </c>
      <c r="B399">
        <v>39083528</v>
      </c>
      <c r="C399">
        <v>39089213</v>
      </c>
      <c r="D399">
        <v>36802272</v>
      </c>
      <c r="E399">
        <v>1</v>
      </c>
      <c r="F399">
        <v>1</v>
      </c>
      <c r="G399">
        <v>1</v>
      </c>
      <c r="H399">
        <v>3</v>
      </c>
      <c r="I399" t="s">
        <v>1145</v>
      </c>
      <c r="J399" t="s">
        <v>1146</v>
      </c>
      <c r="K399" t="s">
        <v>1147</v>
      </c>
      <c r="L399">
        <v>1354</v>
      </c>
      <c r="N399">
        <v>1010</v>
      </c>
      <c r="O399" t="s">
        <v>109</v>
      </c>
      <c r="P399" t="s">
        <v>109</v>
      </c>
      <c r="Q399">
        <v>1</v>
      </c>
      <c r="W399">
        <v>0</v>
      </c>
      <c r="X399">
        <v>-1046673864</v>
      </c>
      <c r="Y399">
        <v>8.73</v>
      </c>
      <c r="AA399">
        <v>29.39</v>
      </c>
      <c r="AB399">
        <v>0</v>
      </c>
      <c r="AC399">
        <v>0</v>
      </c>
      <c r="AD399">
        <v>0</v>
      </c>
      <c r="AE399">
        <v>4.5</v>
      </c>
      <c r="AF399">
        <v>0</v>
      </c>
      <c r="AG399">
        <v>0</v>
      </c>
      <c r="AH399">
        <v>0</v>
      </c>
      <c r="AI399">
        <v>6.53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8.73</v>
      </c>
      <c r="AU399" t="s">
        <v>3</v>
      </c>
      <c r="AV399">
        <v>0</v>
      </c>
      <c r="AW399">
        <v>2</v>
      </c>
      <c r="AX399">
        <v>39089223</v>
      </c>
      <c r="AY399">
        <v>1</v>
      </c>
      <c r="AZ399">
        <v>0</v>
      </c>
      <c r="BA399">
        <v>422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Y399*Source!I253</f>
        <v>0.21999600000000002</v>
      </c>
      <c r="CY399">
        <f t="shared" si="33"/>
        <v>29.39</v>
      </c>
      <c r="CZ399">
        <f t="shared" si="34"/>
        <v>4.5</v>
      </c>
      <c r="DA399">
        <f t="shared" si="35"/>
        <v>6.53</v>
      </c>
      <c r="DB399">
        <v>0</v>
      </c>
    </row>
    <row r="400" spans="1:106" x14ac:dyDescent="0.2">
      <c r="A400">
        <f>ROW(Source!A253)</f>
        <v>253</v>
      </c>
      <c r="B400">
        <v>39083528</v>
      </c>
      <c r="C400">
        <v>39089213</v>
      </c>
      <c r="D400">
        <v>36803259</v>
      </c>
      <c r="E400">
        <v>1</v>
      </c>
      <c r="F400">
        <v>1</v>
      </c>
      <c r="G400">
        <v>1</v>
      </c>
      <c r="H400">
        <v>3</v>
      </c>
      <c r="I400" t="s">
        <v>1148</v>
      </c>
      <c r="J400" t="s">
        <v>1149</v>
      </c>
      <c r="K400" t="s">
        <v>1150</v>
      </c>
      <c r="L400">
        <v>1348</v>
      </c>
      <c r="N400">
        <v>1009</v>
      </c>
      <c r="O400" t="s">
        <v>64</v>
      </c>
      <c r="P400" t="s">
        <v>64</v>
      </c>
      <c r="Q400">
        <v>1000</v>
      </c>
      <c r="W400">
        <v>0</v>
      </c>
      <c r="X400">
        <v>1225357214</v>
      </c>
      <c r="Y400">
        <v>8.0000000000000002E-3</v>
      </c>
      <c r="AA400">
        <v>70190.97</v>
      </c>
      <c r="AB400">
        <v>0</v>
      </c>
      <c r="AC400">
        <v>0</v>
      </c>
      <c r="AD400">
        <v>0</v>
      </c>
      <c r="AE400">
        <v>10749</v>
      </c>
      <c r="AF400">
        <v>0</v>
      </c>
      <c r="AG400">
        <v>0</v>
      </c>
      <c r="AH400">
        <v>0</v>
      </c>
      <c r="AI400">
        <v>6.53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8.0000000000000002E-3</v>
      </c>
      <c r="AU400" t="s">
        <v>3</v>
      </c>
      <c r="AV400">
        <v>0</v>
      </c>
      <c r="AW400">
        <v>2</v>
      </c>
      <c r="AX400">
        <v>39089224</v>
      </c>
      <c r="AY400">
        <v>1</v>
      </c>
      <c r="AZ400">
        <v>0</v>
      </c>
      <c r="BA400">
        <v>423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Y400*Source!I253</f>
        <v>2.0159999999999999E-4</v>
      </c>
      <c r="CY400">
        <f t="shared" si="33"/>
        <v>70190.97</v>
      </c>
      <c r="CZ400">
        <f t="shared" si="34"/>
        <v>10749</v>
      </c>
      <c r="DA400">
        <f t="shared" si="35"/>
        <v>6.53</v>
      </c>
      <c r="DB400">
        <v>0</v>
      </c>
    </row>
    <row r="401" spans="1:106" x14ac:dyDescent="0.2">
      <c r="A401">
        <f>ROW(Source!A253)</f>
        <v>253</v>
      </c>
      <c r="B401">
        <v>39083528</v>
      </c>
      <c r="C401">
        <v>39089213</v>
      </c>
      <c r="D401">
        <v>36804545</v>
      </c>
      <c r="E401">
        <v>1</v>
      </c>
      <c r="F401">
        <v>1</v>
      </c>
      <c r="G401">
        <v>1</v>
      </c>
      <c r="H401">
        <v>3</v>
      </c>
      <c r="I401" t="s">
        <v>851</v>
      </c>
      <c r="J401" t="s">
        <v>852</v>
      </c>
      <c r="K401" t="s">
        <v>853</v>
      </c>
      <c r="L401">
        <v>1348</v>
      </c>
      <c r="N401">
        <v>1009</v>
      </c>
      <c r="O401" t="s">
        <v>64</v>
      </c>
      <c r="P401" t="s">
        <v>64</v>
      </c>
      <c r="Q401">
        <v>1000</v>
      </c>
      <c r="W401">
        <v>0</v>
      </c>
      <c r="X401">
        <v>1174701286</v>
      </c>
      <c r="Y401">
        <v>1.65E-3</v>
      </c>
      <c r="AA401">
        <v>78216.34</v>
      </c>
      <c r="AB401">
        <v>0</v>
      </c>
      <c r="AC401">
        <v>0</v>
      </c>
      <c r="AD401">
        <v>0</v>
      </c>
      <c r="AE401">
        <v>11978</v>
      </c>
      <c r="AF401">
        <v>0</v>
      </c>
      <c r="AG401">
        <v>0</v>
      </c>
      <c r="AH401">
        <v>0</v>
      </c>
      <c r="AI401">
        <v>6.53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1.65E-3</v>
      </c>
      <c r="AU401" t="s">
        <v>3</v>
      </c>
      <c r="AV401">
        <v>0</v>
      </c>
      <c r="AW401">
        <v>2</v>
      </c>
      <c r="AX401">
        <v>39089225</v>
      </c>
      <c r="AY401">
        <v>1</v>
      </c>
      <c r="AZ401">
        <v>0</v>
      </c>
      <c r="BA401">
        <v>424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Y401*Source!I253</f>
        <v>4.1579999999999998E-5</v>
      </c>
      <c r="CY401">
        <f t="shared" si="33"/>
        <v>78216.34</v>
      </c>
      <c r="CZ401">
        <f t="shared" si="34"/>
        <v>11978</v>
      </c>
      <c r="DA401">
        <f t="shared" si="35"/>
        <v>6.53</v>
      </c>
      <c r="DB401">
        <v>0</v>
      </c>
    </row>
    <row r="402" spans="1:106" x14ac:dyDescent="0.2">
      <c r="A402">
        <f>ROW(Source!A253)</f>
        <v>253</v>
      </c>
      <c r="B402">
        <v>39083528</v>
      </c>
      <c r="C402">
        <v>39089213</v>
      </c>
      <c r="D402">
        <v>36805524</v>
      </c>
      <c r="E402">
        <v>1</v>
      </c>
      <c r="F402">
        <v>1</v>
      </c>
      <c r="G402">
        <v>1</v>
      </c>
      <c r="H402">
        <v>3</v>
      </c>
      <c r="I402" t="s">
        <v>916</v>
      </c>
      <c r="J402" t="s">
        <v>917</v>
      </c>
      <c r="K402" t="s">
        <v>918</v>
      </c>
      <c r="L402">
        <v>1346</v>
      </c>
      <c r="N402">
        <v>1009</v>
      </c>
      <c r="O402" t="s">
        <v>173</v>
      </c>
      <c r="P402" t="s">
        <v>173</v>
      </c>
      <c r="Q402">
        <v>1</v>
      </c>
      <c r="W402">
        <v>0</v>
      </c>
      <c r="X402">
        <v>813963326</v>
      </c>
      <c r="Y402">
        <v>11.68</v>
      </c>
      <c r="AA402">
        <v>11.88</v>
      </c>
      <c r="AB402">
        <v>0</v>
      </c>
      <c r="AC402">
        <v>0</v>
      </c>
      <c r="AD402">
        <v>0</v>
      </c>
      <c r="AE402">
        <v>1.82</v>
      </c>
      <c r="AF402">
        <v>0</v>
      </c>
      <c r="AG402">
        <v>0</v>
      </c>
      <c r="AH402">
        <v>0</v>
      </c>
      <c r="AI402">
        <v>6.53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11.68</v>
      </c>
      <c r="AU402" t="s">
        <v>3</v>
      </c>
      <c r="AV402">
        <v>0</v>
      </c>
      <c r="AW402">
        <v>2</v>
      </c>
      <c r="AX402">
        <v>39089226</v>
      </c>
      <c r="AY402">
        <v>1</v>
      </c>
      <c r="AZ402">
        <v>0</v>
      </c>
      <c r="BA402">
        <v>425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Y402*Source!I253</f>
        <v>0.29433599999999999</v>
      </c>
      <c r="CY402">
        <f t="shared" si="33"/>
        <v>11.88</v>
      </c>
      <c r="CZ402">
        <f t="shared" si="34"/>
        <v>1.82</v>
      </c>
      <c r="DA402">
        <f t="shared" si="35"/>
        <v>6.53</v>
      </c>
      <c r="DB402">
        <v>0</v>
      </c>
    </row>
    <row r="403" spans="1:106" x14ac:dyDescent="0.2">
      <c r="A403">
        <f>ROW(Source!A253)</f>
        <v>253</v>
      </c>
      <c r="B403">
        <v>39083528</v>
      </c>
      <c r="C403">
        <v>39089213</v>
      </c>
      <c r="D403">
        <v>36805527</v>
      </c>
      <c r="E403">
        <v>1</v>
      </c>
      <c r="F403">
        <v>1</v>
      </c>
      <c r="G403">
        <v>1</v>
      </c>
      <c r="H403">
        <v>3</v>
      </c>
      <c r="I403" t="s">
        <v>1151</v>
      </c>
      <c r="J403" t="s">
        <v>1152</v>
      </c>
      <c r="K403" t="s">
        <v>1153</v>
      </c>
      <c r="L403">
        <v>1348</v>
      </c>
      <c r="N403">
        <v>1009</v>
      </c>
      <c r="O403" t="s">
        <v>64</v>
      </c>
      <c r="P403" t="s">
        <v>64</v>
      </c>
      <c r="Q403">
        <v>1000</v>
      </c>
      <c r="W403">
        <v>0</v>
      </c>
      <c r="X403">
        <v>-2116243625</v>
      </c>
      <c r="Y403">
        <v>2.7999999999999998E-4</v>
      </c>
      <c r="AA403">
        <v>247487</v>
      </c>
      <c r="AB403">
        <v>0</v>
      </c>
      <c r="AC403">
        <v>0</v>
      </c>
      <c r="AD403">
        <v>0</v>
      </c>
      <c r="AE403">
        <v>37900</v>
      </c>
      <c r="AF403">
        <v>0</v>
      </c>
      <c r="AG403">
        <v>0</v>
      </c>
      <c r="AH403">
        <v>0</v>
      </c>
      <c r="AI403">
        <v>6.53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2.7999999999999998E-4</v>
      </c>
      <c r="AU403" t="s">
        <v>3</v>
      </c>
      <c r="AV403">
        <v>0</v>
      </c>
      <c r="AW403">
        <v>2</v>
      </c>
      <c r="AX403">
        <v>39089227</v>
      </c>
      <c r="AY403">
        <v>1</v>
      </c>
      <c r="AZ403">
        <v>0</v>
      </c>
      <c r="BA403">
        <v>426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Y403*Source!I253</f>
        <v>7.055999999999999E-6</v>
      </c>
      <c r="CY403">
        <f t="shared" si="33"/>
        <v>247487</v>
      </c>
      <c r="CZ403">
        <f t="shared" si="34"/>
        <v>37900</v>
      </c>
      <c r="DA403">
        <f t="shared" si="35"/>
        <v>6.53</v>
      </c>
      <c r="DB403">
        <v>0</v>
      </c>
    </row>
    <row r="404" spans="1:106" x14ac:dyDescent="0.2">
      <c r="A404">
        <f>ROW(Source!A253)</f>
        <v>253</v>
      </c>
      <c r="B404">
        <v>39083528</v>
      </c>
      <c r="C404">
        <v>39089213</v>
      </c>
      <c r="D404">
        <v>36823258</v>
      </c>
      <c r="E404">
        <v>1</v>
      </c>
      <c r="F404">
        <v>1</v>
      </c>
      <c r="G404">
        <v>1</v>
      </c>
      <c r="H404">
        <v>3</v>
      </c>
      <c r="I404" t="s">
        <v>1154</v>
      </c>
      <c r="J404" t="s">
        <v>1155</v>
      </c>
      <c r="K404" t="s">
        <v>1156</v>
      </c>
      <c r="L404">
        <v>1348</v>
      </c>
      <c r="N404">
        <v>1009</v>
      </c>
      <c r="O404" t="s">
        <v>64</v>
      </c>
      <c r="P404" t="s">
        <v>64</v>
      </c>
      <c r="Q404">
        <v>1000</v>
      </c>
      <c r="W404">
        <v>0</v>
      </c>
      <c r="X404">
        <v>299819930</v>
      </c>
      <c r="Y404">
        <v>0.02</v>
      </c>
      <c r="AA404">
        <v>50359.360000000001</v>
      </c>
      <c r="AB404">
        <v>0</v>
      </c>
      <c r="AC404">
        <v>0</v>
      </c>
      <c r="AD404">
        <v>0</v>
      </c>
      <c r="AE404">
        <v>7712</v>
      </c>
      <c r="AF404">
        <v>0</v>
      </c>
      <c r="AG404">
        <v>0</v>
      </c>
      <c r="AH404">
        <v>0</v>
      </c>
      <c r="AI404">
        <v>6.53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0.02</v>
      </c>
      <c r="AU404" t="s">
        <v>3</v>
      </c>
      <c r="AV404">
        <v>0</v>
      </c>
      <c r="AW404">
        <v>2</v>
      </c>
      <c r="AX404">
        <v>39089228</v>
      </c>
      <c r="AY404">
        <v>1</v>
      </c>
      <c r="AZ404">
        <v>0</v>
      </c>
      <c r="BA404">
        <v>427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Y404*Source!I253</f>
        <v>5.04E-4</v>
      </c>
      <c r="CY404">
        <f t="shared" si="33"/>
        <v>50359.360000000001</v>
      </c>
      <c r="CZ404">
        <f t="shared" si="34"/>
        <v>7712</v>
      </c>
      <c r="DA404">
        <f t="shared" si="35"/>
        <v>6.53</v>
      </c>
      <c r="DB404">
        <v>0</v>
      </c>
    </row>
    <row r="405" spans="1:106" x14ac:dyDescent="0.2">
      <c r="A405">
        <f>ROW(Source!A253)</f>
        <v>253</v>
      </c>
      <c r="B405">
        <v>39083528</v>
      </c>
      <c r="C405">
        <v>39089213</v>
      </c>
      <c r="D405">
        <v>36825287</v>
      </c>
      <c r="E405">
        <v>1</v>
      </c>
      <c r="F405">
        <v>1</v>
      </c>
      <c r="G405">
        <v>1</v>
      </c>
      <c r="H405">
        <v>3</v>
      </c>
      <c r="I405" t="s">
        <v>1157</v>
      </c>
      <c r="J405" t="s">
        <v>1158</v>
      </c>
      <c r="K405" t="s">
        <v>1159</v>
      </c>
      <c r="L405">
        <v>1302</v>
      </c>
      <c r="N405">
        <v>1003</v>
      </c>
      <c r="O405" t="s">
        <v>182</v>
      </c>
      <c r="P405" t="s">
        <v>182</v>
      </c>
      <c r="Q405">
        <v>10</v>
      </c>
      <c r="W405">
        <v>0</v>
      </c>
      <c r="X405">
        <v>-1640127157</v>
      </c>
      <c r="Y405">
        <v>0.09</v>
      </c>
      <c r="AA405">
        <v>328.07</v>
      </c>
      <c r="AB405">
        <v>0</v>
      </c>
      <c r="AC405">
        <v>0</v>
      </c>
      <c r="AD405">
        <v>0</v>
      </c>
      <c r="AE405">
        <v>50.24</v>
      </c>
      <c r="AF405">
        <v>0</v>
      </c>
      <c r="AG405">
        <v>0</v>
      </c>
      <c r="AH405">
        <v>0</v>
      </c>
      <c r="AI405">
        <v>6.53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0.09</v>
      </c>
      <c r="AU405" t="s">
        <v>3</v>
      </c>
      <c r="AV405">
        <v>0</v>
      </c>
      <c r="AW405">
        <v>2</v>
      </c>
      <c r="AX405">
        <v>39089230</v>
      </c>
      <c r="AY405">
        <v>1</v>
      </c>
      <c r="AZ405">
        <v>0</v>
      </c>
      <c r="BA405">
        <v>429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Y405*Source!I253</f>
        <v>2.2680000000000001E-3</v>
      </c>
      <c r="CY405">
        <f t="shared" si="33"/>
        <v>328.07</v>
      </c>
      <c r="CZ405">
        <f t="shared" si="34"/>
        <v>50.24</v>
      </c>
      <c r="DA405">
        <f t="shared" si="35"/>
        <v>6.53</v>
      </c>
      <c r="DB405">
        <v>0</v>
      </c>
    </row>
    <row r="406" spans="1:106" x14ac:dyDescent="0.2">
      <c r="A406">
        <f>ROW(Source!A253)</f>
        <v>253</v>
      </c>
      <c r="B406">
        <v>39083528</v>
      </c>
      <c r="C406">
        <v>39089213</v>
      </c>
      <c r="D406">
        <v>36830313</v>
      </c>
      <c r="E406">
        <v>1</v>
      </c>
      <c r="F406">
        <v>1</v>
      </c>
      <c r="G406">
        <v>1</v>
      </c>
      <c r="H406">
        <v>3</v>
      </c>
      <c r="I406" t="s">
        <v>1160</v>
      </c>
      <c r="J406" t="s">
        <v>1161</v>
      </c>
      <c r="K406" t="s">
        <v>1162</v>
      </c>
      <c r="L406">
        <v>1339</v>
      </c>
      <c r="N406">
        <v>1007</v>
      </c>
      <c r="O406" t="s">
        <v>53</v>
      </c>
      <c r="P406" t="s">
        <v>53</v>
      </c>
      <c r="Q406">
        <v>1</v>
      </c>
      <c r="W406">
        <v>0</v>
      </c>
      <c r="X406">
        <v>1283004816</v>
      </c>
      <c r="Y406">
        <v>0.17</v>
      </c>
      <c r="AA406">
        <v>11101</v>
      </c>
      <c r="AB406">
        <v>0</v>
      </c>
      <c r="AC406">
        <v>0</v>
      </c>
      <c r="AD406">
        <v>0</v>
      </c>
      <c r="AE406">
        <v>1700</v>
      </c>
      <c r="AF406">
        <v>0</v>
      </c>
      <c r="AG406">
        <v>0</v>
      </c>
      <c r="AH406">
        <v>0</v>
      </c>
      <c r="AI406">
        <v>6.53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0.17</v>
      </c>
      <c r="AU406" t="s">
        <v>3</v>
      </c>
      <c r="AV406">
        <v>0</v>
      </c>
      <c r="AW406">
        <v>2</v>
      </c>
      <c r="AX406">
        <v>39089232</v>
      </c>
      <c r="AY406">
        <v>1</v>
      </c>
      <c r="AZ406">
        <v>0</v>
      </c>
      <c r="BA406">
        <v>431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Y406*Source!I253</f>
        <v>4.2840000000000005E-3</v>
      </c>
      <c r="CY406">
        <f t="shared" si="33"/>
        <v>11101</v>
      </c>
      <c r="CZ406">
        <f t="shared" si="34"/>
        <v>1700</v>
      </c>
      <c r="DA406">
        <f t="shared" si="35"/>
        <v>6.53</v>
      </c>
      <c r="DB406">
        <v>0</v>
      </c>
    </row>
    <row r="407" spans="1:106" x14ac:dyDescent="0.2">
      <c r="A407">
        <f>ROW(Source!A253)</f>
        <v>253</v>
      </c>
      <c r="B407">
        <v>39083528</v>
      </c>
      <c r="C407">
        <v>39089213</v>
      </c>
      <c r="D407">
        <v>36832233</v>
      </c>
      <c r="E407">
        <v>1</v>
      </c>
      <c r="F407">
        <v>1</v>
      </c>
      <c r="G407">
        <v>1</v>
      </c>
      <c r="H407">
        <v>3</v>
      </c>
      <c r="I407" t="s">
        <v>551</v>
      </c>
      <c r="J407" t="s">
        <v>553</v>
      </c>
      <c r="K407" t="s">
        <v>552</v>
      </c>
      <c r="L407">
        <v>1327</v>
      </c>
      <c r="N407">
        <v>1005</v>
      </c>
      <c r="O407" t="s">
        <v>73</v>
      </c>
      <c r="P407" t="s">
        <v>73</v>
      </c>
      <c r="Q407">
        <v>1</v>
      </c>
      <c r="W407">
        <v>0</v>
      </c>
      <c r="X407">
        <v>1069102925</v>
      </c>
      <c r="Y407">
        <v>100</v>
      </c>
      <c r="AA407">
        <v>593.58000000000004</v>
      </c>
      <c r="AB407">
        <v>0</v>
      </c>
      <c r="AC407">
        <v>0</v>
      </c>
      <c r="AD407">
        <v>0</v>
      </c>
      <c r="AE407">
        <v>90.9</v>
      </c>
      <c r="AF407">
        <v>0</v>
      </c>
      <c r="AG407">
        <v>0</v>
      </c>
      <c r="AH407">
        <v>0</v>
      </c>
      <c r="AI407">
        <v>6.53</v>
      </c>
      <c r="AJ407">
        <v>1</v>
      </c>
      <c r="AK407">
        <v>1</v>
      </c>
      <c r="AL407">
        <v>1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3</v>
      </c>
      <c r="AT407">
        <v>100</v>
      </c>
      <c r="AU407" t="s">
        <v>3</v>
      </c>
      <c r="AV407">
        <v>0</v>
      </c>
      <c r="AW407">
        <v>1</v>
      </c>
      <c r="AX407">
        <v>-1</v>
      </c>
      <c r="AY407">
        <v>0</v>
      </c>
      <c r="AZ407">
        <v>0</v>
      </c>
      <c r="BA407" t="s">
        <v>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Y407*Source!I253</f>
        <v>2.52</v>
      </c>
      <c r="CY407">
        <f t="shared" si="33"/>
        <v>593.58000000000004</v>
      </c>
      <c r="CZ407">
        <f t="shared" si="34"/>
        <v>90.9</v>
      </c>
      <c r="DA407">
        <f t="shared" si="35"/>
        <v>6.53</v>
      </c>
      <c r="DB407">
        <v>0</v>
      </c>
    </row>
    <row r="408" spans="1:106" x14ac:dyDescent="0.2">
      <c r="A408">
        <f>ROW(Source!A255)</f>
        <v>255</v>
      </c>
      <c r="B408">
        <v>39083528</v>
      </c>
      <c r="C408">
        <v>39084383</v>
      </c>
      <c r="D408">
        <v>37113312</v>
      </c>
      <c r="E408">
        <v>1</v>
      </c>
      <c r="F408">
        <v>1</v>
      </c>
      <c r="G408">
        <v>1</v>
      </c>
      <c r="H408">
        <v>1</v>
      </c>
      <c r="I408" t="s">
        <v>1070</v>
      </c>
      <c r="J408" t="s">
        <v>3</v>
      </c>
      <c r="K408" t="s">
        <v>1071</v>
      </c>
      <c r="L408">
        <v>1191</v>
      </c>
      <c r="N408">
        <v>1013</v>
      </c>
      <c r="O408" t="s">
        <v>839</v>
      </c>
      <c r="P408" t="s">
        <v>839</v>
      </c>
      <c r="Q408">
        <v>1</v>
      </c>
      <c r="W408">
        <v>0</v>
      </c>
      <c r="X408">
        <v>-1658069037</v>
      </c>
      <c r="Y408">
        <v>5.761499999999999</v>
      </c>
      <c r="AA408">
        <v>0</v>
      </c>
      <c r="AB408">
        <v>0</v>
      </c>
      <c r="AC408">
        <v>0</v>
      </c>
      <c r="AD408">
        <v>76.010000000000005</v>
      </c>
      <c r="AE408">
        <v>0</v>
      </c>
      <c r="AF408">
        <v>0</v>
      </c>
      <c r="AG408">
        <v>0</v>
      </c>
      <c r="AH408">
        <v>11.64</v>
      </c>
      <c r="AI408">
        <v>1</v>
      </c>
      <c r="AJ408">
        <v>1</v>
      </c>
      <c r="AK408">
        <v>1</v>
      </c>
      <c r="AL408">
        <v>6.53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5.01</v>
      </c>
      <c r="AU408" t="s">
        <v>76</v>
      </c>
      <c r="AV408">
        <v>1</v>
      </c>
      <c r="AW408">
        <v>2</v>
      </c>
      <c r="AX408">
        <v>39084384</v>
      </c>
      <c r="AY408">
        <v>1</v>
      </c>
      <c r="AZ408">
        <v>0</v>
      </c>
      <c r="BA408">
        <v>432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Y408*Source!I255</f>
        <v>3.5721299999999991</v>
      </c>
      <c r="CY408">
        <f>AD408</f>
        <v>76.010000000000005</v>
      </c>
      <c r="CZ408">
        <f>AH408</f>
        <v>11.64</v>
      </c>
      <c r="DA408">
        <f>AL408</f>
        <v>6.53</v>
      </c>
      <c r="DB408">
        <v>0</v>
      </c>
    </row>
    <row r="409" spans="1:106" x14ac:dyDescent="0.2">
      <c r="A409">
        <f>ROW(Source!A255)</f>
        <v>255</v>
      </c>
      <c r="B409">
        <v>39083528</v>
      </c>
      <c r="C409">
        <v>39084383</v>
      </c>
      <c r="D409">
        <v>36883274</v>
      </c>
      <c r="E409">
        <v>1</v>
      </c>
      <c r="F409">
        <v>1</v>
      </c>
      <c r="G409">
        <v>1</v>
      </c>
      <c r="H409">
        <v>2</v>
      </c>
      <c r="I409" t="s">
        <v>1072</v>
      </c>
      <c r="J409" t="s">
        <v>1073</v>
      </c>
      <c r="K409" t="s">
        <v>1074</v>
      </c>
      <c r="L409">
        <v>1368</v>
      </c>
      <c r="N409">
        <v>1011</v>
      </c>
      <c r="O409" t="s">
        <v>845</v>
      </c>
      <c r="P409" t="s">
        <v>845</v>
      </c>
      <c r="Q409">
        <v>1</v>
      </c>
      <c r="W409">
        <v>0</v>
      </c>
      <c r="X409">
        <v>-1347092713</v>
      </c>
      <c r="Y409">
        <v>1.875</v>
      </c>
      <c r="AA409">
        <v>0</v>
      </c>
      <c r="AB409">
        <v>193.75</v>
      </c>
      <c r="AC409">
        <v>0</v>
      </c>
      <c r="AD409">
        <v>0</v>
      </c>
      <c r="AE409">
        <v>0</v>
      </c>
      <c r="AF409">
        <v>29.67</v>
      </c>
      <c r="AG409">
        <v>0</v>
      </c>
      <c r="AH409">
        <v>0</v>
      </c>
      <c r="AI409">
        <v>1</v>
      </c>
      <c r="AJ409">
        <v>6.53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1.5</v>
      </c>
      <c r="AU409" t="s">
        <v>75</v>
      </c>
      <c r="AV409">
        <v>0</v>
      </c>
      <c r="AW409">
        <v>2</v>
      </c>
      <c r="AX409">
        <v>39084385</v>
      </c>
      <c r="AY409">
        <v>1</v>
      </c>
      <c r="AZ409">
        <v>0</v>
      </c>
      <c r="BA409">
        <v>433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Y409*Source!I255</f>
        <v>1.1625000000000001</v>
      </c>
      <c r="CY409">
        <f>AB409</f>
        <v>193.75</v>
      </c>
      <c r="CZ409">
        <f>AF409</f>
        <v>29.67</v>
      </c>
      <c r="DA409">
        <f>AJ409</f>
        <v>6.53</v>
      </c>
      <c r="DB409">
        <v>0</v>
      </c>
    </row>
    <row r="410" spans="1:106" x14ac:dyDescent="0.2">
      <c r="A410">
        <f>ROW(Source!A255)</f>
        <v>255</v>
      </c>
      <c r="B410">
        <v>39083528</v>
      </c>
      <c r="C410">
        <v>39084383</v>
      </c>
      <c r="D410">
        <v>36801792</v>
      </c>
      <c r="E410">
        <v>1</v>
      </c>
      <c r="F410">
        <v>1</v>
      </c>
      <c r="G410">
        <v>1</v>
      </c>
      <c r="H410">
        <v>3</v>
      </c>
      <c r="I410" t="s">
        <v>921</v>
      </c>
      <c r="J410" t="s">
        <v>922</v>
      </c>
      <c r="K410" t="s">
        <v>923</v>
      </c>
      <c r="L410">
        <v>1339</v>
      </c>
      <c r="N410">
        <v>1007</v>
      </c>
      <c r="O410" t="s">
        <v>53</v>
      </c>
      <c r="P410" t="s">
        <v>53</v>
      </c>
      <c r="Q410">
        <v>1</v>
      </c>
      <c r="W410">
        <v>0</v>
      </c>
      <c r="X410">
        <v>-1660354250</v>
      </c>
      <c r="Y410">
        <v>1</v>
      </c>
      <c r="AA410">
        <v>15.93</v>
      </c>
      <c r="AB410">
        <v>0</v>
      </c>
      <c r="AC410">
        <v>0</v>
      </c>
      <c r="AD410">
        <v>0</v>
      </c>
      <c r="AE410">
        <v>2.44</v>
      </c>
      <c r="AF410">
        <v>0</v>
      </c>
      <c r="AG410">
        <v>0</v>
      </c>
      <c r="AH410">
        <v>0</v>
      </c>
      <c r="AI410">
        <v>6.53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1</v>
      </c>
      <c r="AU410" t="s">
        <v>3</v>
      </c>
      <c r="AV410">
        <v>0</v>
      </c>
      <c r="AW410">
        <v>2</v>
      </c>
      <c r="AX410">
        <v>39084386</v>
      </c>
      <c r="AY410">
        <v>1</v>
      </c>
      <c r="AZ410">
        <v>0</v>
      </c>
      <c r="BA410">
        <v>434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Y410*Source!I255</f>
        <v>0.62</v>
      </c>
      <c r="CY410">
        <f>AA410</f>
        <v>15.93</v>
      </c>
      <c r="CZ410">
        <f>AE410</f>
        <v>2.44</v>
      </c>
      <c r="DA410">
        <f>AI410</f>
        <v>6.53</v>
      </c>
      <c r="DB410">
        <v>0</v>
      </c>
    </row>
    <row r="411" spans="1:106" x14ac:dyDescent="0.2">
      <c r="A411">
        <f>ROW(Source!A255)</f>
        <v>255</v>
      </c>
      <c r="B411">
        <v>39083528</v>
      </c>
      <c r="C411">
        <v>39084383</v>
      </c>
      <c r="D411">
        <v>36802469</v>
      </c>
      <c r="E411">
        <v>1</v>
      </c>
      <c r="F411">
        <v>1</v>
      </c>
      <c r="G411">
        <v>1</v>
      </c>
      <c r="H411">
        <v>3</v>
      </c>
      <c r="I411" t="s">
        <v>1058</v>
      </c>
      <c r="J411" t="s">
        <v>1059</v>
      </c>
      <c r="K411" t="s">
        <v>1060</v>
      </c>
      <c r="L411">
        <v>1346</v>
      </c>
      <c r="N411">
        <v>1009</v>
      </c>
      <c r="O411" t="s">
        <v>173</v>
      </c>
      <c r="P411" t="s">
        <v>173</v>
      </c>
      <c r="Q411">
        <v>1</v>
      </c>
      <c r="W411">
        <v>0</v>
      </c>
      <c r="X411">
        <v>-490687590</v>
      </c>
      <c r="Y411">
        <v>0.02</v>
      </c>
      <c r="AA411">
        <v>243.5</v>
      </c>
      <c r="AB411">
        <v>0</v>
      </c>
      <c r="AC411">
        <v>0</v>
      </c>
      <c r="AD411">
        <v>0</v>
      </c>
      <c r="AE411">
        <v>37.29</v>
      </c>
      <c r="AF411">
        <v>0</v>
      </c>
      <c r="AG411">
        <v>0</v>
      </c>
      <c r="AH411">
        <v>0</v>
      </c>
      <c r="AI411">
        <v>6.53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0.02</v>
      </c>
      <c r="AU411" t="s">
        <v>3</v>
      </c>
      <c r="AV411">
        <v>0</v>
      </c>
      <c r="AW411">
        <v>2</v>
      </c>
      <c r="AX411">
        <v>39084387</v>
      </c>
      <c r="AY411">
        <v>1</v>
      </c>
      <c r="AZ411">
        <v>0</v>
      </c>
      <c r="BA411">
        <v>435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Y411*Source!I255</f>
        <v>1.24E-2</v>
      </c>
      <c r="CY411">
        <f>AA411</f>
        <v>243.5</v>
      </c>
      <c r="CZ411">
        <f>AE411</f>
        <v>37.29</v>
      </c>
      <c r="DA411">
        <f>AI411</f>
        <v>6.53</v>
      </c>
      <c r="DB411">
        <v>0</v>
      </c>
    </row>
    <row r="412" spans="1:106" x14ac:dyDescent="0.2">
      <c r="A412">
        <f>ROW(Source!A255)</f>
        <v>255</v>
      </c>
      <c r="B412">
        <v>39083528</v>
      </c>
      <c r="C412">
        <v>39084383</v>
      </c>
      <c r="D412">
        <v>36838223</v>
      </c>
      <c r="E412">
        <v>1</v>
      </c>
      <c r="F412">
        <v>1</v>
      </c>
      <c r="G412">
        <v>1</v>
      </c>
      <c r="H412">
        <v>3</v>
      </c>
      <c r="I412" t="s">
        <v>1061</v>
      </c>
      <c r="J412" t="s">
        <v>1062</v>
      </c>
      <c r="K412" t="s">
        <v>1063</v>
      </c>
      <c r="L412">
        <v>1348</v>
      </c>
      <c r="N412">
        <v>1009</v>
      </c>
      <c r="O412" t="s">
        <v>64</v>
      </c>
      <c r="P412" t="s">
        <v>64</v>
      </c>
      <c r="Q412">
        <v>1000</v>
      </c>
      <c r="W412">
        <v>0</v>
      </c>
      <c r="X412">
        <v>570223526</v>
      </c>
      <c r="Y412">
        <v>5.0000000000000002E-5</v>
      </c>
      <c r="AA412">
        <v>98727.07</v>
      </c>
      <c r="AB412">
        <v>0</v>
      </c>
      <c r="AC412">
        <v>0</v>
      </c>
      <c r="AD412">
        <v>0</v>
      </c>
      <c r="AE412">
        <v>15119</v>
      </c>
      <c r="AF412">
        <v>0</v>
      </c>
      <c r="AG412">
        <v>0</v>
      </c>
      <c r="AH412">
        <v>0</v>
      </c>
      <c r="AI412">
        <v>6.53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5.0000000000000002E-5</v>
      </c>
      <c r="AU412" t="s">
        <v>3</v>
      </c>
      <c r="AV412">
        <v>0</v>
      </c>
      <c r="AW412">
        <v>2</v>
      </c>
      <c r="AX412">
        <v>39084388</v>
      </c>
      <c r="AY412">
        <v>1</v>
      </c>
      <c r="AZ412">
        <v>0</v>
      </c>
      <c r="BA412">
        <v>436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Y412*Source!I255</f>
        <v>3.1000000000000001E-5</v>
      </c>
      <c r="CY412">
        <f>AA412</f>
        <v>98727.07</v>
      </c>
      <c r="CZ412">
        <f>AE412</f>
        <v>15119</v>
      </c>
      <c r="DA412">
        <f>AI412</f>
        <v>6.53</v>
      </c>
      <c r="DB412">
        <v>0</v>
      </c>
    </row>
    <row r="413" spans="1:106" x14ac:dyDescent="0.2">
      <c r="A413">
        <f>ROW(Source!A255)</f>
        <v>255</v>
      </c>
      <c r="B413">
        <v>39083528</v>
      </c>
      <c r="C413">
        <v>39084383</v>
      </c>
      <c r="D413">
        <v>36838951</v>
      </c>
      <c r="E413">
        <v>1</v>
      </c>
      <c r="F413">
        <v>1</v>
      </c>
      <c r="G413">
        <v>1</v>
      </c>
      <c r="H413">
        <v>3</v>
      </c>
      <c r="I413" t="s">
        <v>1064</v>
      </c>
      <c r="J413" t="s">
        <v>1065</v>
      </c>
      <c r="K413" t="s">
        <v>1066</v>
      </c>
      <c r="L413">
        <v>1348</v>
      </c>
      <c r="N413">
        <v>1009</v>
      </c>
      <c r="O413" t="s">
        <v>64</v>
      </c>
      <c r="P413" t="s">
        <v>64</v>
      </c>
      <c r="Q413">
        <v>1000</v>
      </c>
      <c r="W413">
        <v>0</v>
      </c>
      <c r="X413">
        <v>-909021926</v>
      </c>
      <c r="Y413">
        <v>2.0000000000000002E-5</v>
      </c>
      <c r="AA413">
        <v>110683.5</v>
      </c>
      <c r="AB413">
        <v>0</v>
      </c>
      <c r="AC413">
        <v>0</v>
      </c>
      <c r="AD413">
        <v>0</v>
      </c>
      <c r="AE413">
        <v>16950</v>
      </c>
      <c r="AF413">
        <v>0</v>
      </c>
      <c r="AG413">
        <v>0</v>
      </c>
      <c r="AH413">
        <v>0</v>
      </c>
      <c r="AI413">
        <v>6.53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2.0000000000000002E-5</v>
      </c>
      <c r="AU413" t="s">
        <v>3</v>
      </c>
      <c r="AV413">
        <v>0</v>
      </c>
      <c r="AW413">
        <v>2</v>
      </c>
      <c r="AX413">
        <v>39084389</v>
      </c>
      <c r="AY413">
        <v>1</v>
      </c>
      <c r="AZ413">
        <v>0</v>
      </c>
      <c r="BA413">
        <v>437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Y413*Source!I255</f>
        <v>1.2400000000000002E-5</v>
      </c>
      <c r="CY413">
        <f>AA413</f>
        <v>110683.5</v>
      </c>
      <c r="CZ413">
        <f>AE413</f>
        <v>16950</v>
      </c>
      <c r="DA413">
        <f>AI413</f>
        <v>6.53</v>
      </c>
      <c r="DB413">
        <v>0</v>
      </c>
    </row>
    <row r="414" spans="1:106" x14ac:dyDescent="0.2">
      <c r="A414">
        <f>ROW(Source!A293)</f>
        <v>293</v>
      </c>
      <c r="B414">
        <v>39083528</v>
      </c>
      <c r="C414">
        <v>39084390</v>
      </c>
      <c r="D414">
        <v>37070090</v>
      </c>
      <c r="E414">
        <v>1</v>
      </c>
      <c r="F414">
        <v>1</v>
      </c>
      <c r="G414">
        <v>1</v>
      </c>
      <c r="H414">
        <v>1</v>
      </c>
      <c r="I414" t="s">
        <v>919</v>
      </c>
      <c r="J414" t="s">
        <v>3</v>
      </c>
      <c r="K414" t="s">
        <v>920</v>
      </c>
      <c r="L414">
        <v>1191</v>
      </c>
      <c r="N414">
        <v>1013</v>
      </c>
      <c r="O414" t="s">
        <v>839</v>
      </c>
      <c r="P414" t="s">
        <v>839</v>
      </c>
      <c r="Q414">
        <v>1</v>
      </c>
      <c r="W414">
        <v>0</v>
      </c>
      <c r="X414">
        <v>-814890593</v>
      </c>
      <c r="Y414">
        <v>0.58399999999999996</v>
      </c>
      <c r="AA414">
        <v>0</v>
      </c>
      <c r="AB414">
        <v>0</v>
      </c>
      <c r="AC414">
        <v>0</v>
      </c>
      <c r="AD414">
        <v>58.57</v>
      </c>
      <c r="AE414">
        <v>0</v>
      </c>
      <c r="AF414">
        <v>0</v>
      </c>
      <c r="AG414">
        <v>0</v>
      </c>
      <c r="AH414">
        <v>8.9700000000000006</v>
      </c>
      <c r="AI414">
        <v>1</v>
      </c>
      <c r="AJ414">
        <v>1</v>
      </c>
      <c r="AK414">
        <v>1</v>
      </c>
      <c r="AL414">
        <v>6.53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3</v>
      </c>
      <c r="AT414">
        <v>1.46</v>
      </c>
      <c r="AU414" t="s">
        <v>322</v>
      </c>
      <c r="AV414">
        <v>1</v>
      </c>
      <c r="AW414">
        <v>2</v>
      </c>
      <c r="AX414">
        <v>39084391</v>
      </c>
      <c r="AY414">
        <v>1</v>
      </c>
      <c r="AZ414">
        <v>0</v>
      </c>
      <c r="BA414">
        <v>438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Y414*Source!I293</f>
        <v>3.5039999999999996</v>
      </c>
      <c r="CY414">
        <f>AD414</f>
        <v>58.57</v>
      </c>
      <c r="CZ414">
        <f>AH414</f>
        <v>8.9700000000000006</v>
      </c>
      <c r="DA414">
        <f>AL414</f>
        <v>6.53</v>
      </c>
      <c r="DB414">
        <v>0</v>
      </c>
    </row>
    <row r="415" spans="1:106" x14ac:dyDescent="0.2">
      <c r="A415">
        <f>ROW(Source!A293)</f>
        <v>293</v>
      </c>
      <c r="B415">
        <v>39083528</v>
      </c>
      <c r="C415">
        <v>39084390</v>
      </c>
      <c r="D415">
        <v>37064876</v>
      </c>
      <c r="E415">
        <v>1</v>
      </c>
      <c r="F415">
        <v>1</v>
      </c>
      <c r="G415">
        <v>1</v>
      </c>
      <c r="H415">
        <v>1</v>
      </c>
      <c r="I415" t="s">
        <v>840</v>
      </c>
      <c r="J415" t="s">
        <v>3</v>
      </c>
      <c r="K415" t="s">
        <v>841</v>
      </c>
      <c r="L415">
        <v>1191</v>
      </c>
      <c r="N415">
        <v>1013</v>
      </c>
      <c r="O415" t="s">
        <v>839</v>
      </c>
      <c r="P415" t="s">
        <v>839</v>
      </c>
      <c r="Q415">
        <v>1</v>
      </c>
      <c r="W415">
        <v>0</v>
      </c>
      <c r="X415">
        <v>-1417349443</v>
      </c>
      <c r="Y415">
        <v>0.01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6.53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0.01</v>
      </c>
      <c r="AU415" t="s">
        <v>3</v>
      </c>
      <c r="AV415">
        <v>2</v>
      </c>
      <c r="AW415">
        <v>2</v>
      </c>
      <c r="AX415">
        <v>39084392</v>
      </c>
      <c r="AY415">
        <v>1</v>
      </c>
      <c r="AZ415">
        <v>2048</v>
      </c>
      <c r="BA415">
        <v>439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Y415*Source!I293</f>
        <v>0.06</v>
      </c>
      <c r="CY415">
        <f>AD415</f>
        <v>0</v>
      </c>
      <c r="CZ415">
        <f>AH415</f>
        <v>0</v>
      </c>
      <c r="DA415">
        <f>AL415</f>
        <v>1</v>
      </c>
      <c r="DB415">
        <v>0</v>
      </c>
    </row>
    <row r="416" spans="1:106" x14ac:dyDescent="0.2">
      <c r="A416">
        <f>ROW(Source!A293)</f>
        <v>293</v>
      </c>
      <c r="B416">
        <v>39083528</v>
      </c>
      <c r="C416">
        <v>39084390</v>
      </c>
      <c r="D416">
        <v>36883554</v>
      </c>
      <c r="E416">
        <v>1</v>
      </c>
      <c r="F416">
        <v>1</v>
      </c>
      <c r="G416">
        <v>1</v>
      </c>
      <c r="H416">
        <v>2</v>
      </c>
      <c r="I416" t="s">
        <v>848</v>
      </c>
      <c r="J416" t="s">
        <v>849</v>
      </c>
      <c r="K416" t="s">
        <v>850</v>
      </c>
      <c r="L416">
        <v>1368</v>
      </c>
      <c r="N416">
        <v>1011</v>
      </c>
      <c r="O416" t="s">
        <v>845</v>
      </c>
      <c r="P416" t="s">
        <v>845</v>
      </c>
      <c r="Q416">
        <v>1</v>
      </c>
      <c r="W416">
        <v>0</v>
      </c>
      <c r="X416">
        <v>1372534845</v>
      </c>
      <c r="Y416">
        <v>4.0000000000000001E-3</v>
      </c>
      <c r="AA416">
        <v>0</v>
      </c>
      <c r="AB416">
        <v>429.09</v>
      </c>
      <c r="AC416">
        <v>11.6</v>
      </c>
      <c r="AD416">
        <v>0</v>
      </c>
      <c r="AE416">
        <v>0</v>
      </c>
      <c r="AF416">
        <v>65.709999999999994</v>
      </c>
      <c r="AG416">
        <v>11.6</v>
      </c>
      <c r="AH416">
        <v>0</v>
      </c>
      <c r="AI416">
        <v>1</v>
      </c>
      <c r="AJ416">
        <v>6.53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3</v>
      </c>
      <c r="AT416">
        <v>0.01</v>
      </c>
      <c r="AU416" t="s">
        <v>322</v>
      </c>
      <c r="AV416">
        <v>0</v>
      </c>
      <c r="AW416">
        <v>2</v>
      </c>
      <c r="AX416">
        <v>39084393</v>
      </c>
      <c r="AY416">
        <v>1</v>
      </c>
      <c r="AZ416">
        <v>0</v>
      </c>
      <c r="BA416">
        <v>440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Y416*Source!I293</f>
        <v>2.4E-2</v>
      </c>
      <c r="CY416">
        <f>AB416</f>
        <v>429.09</v>
      </c>
      <c r="CZ416">
        <f>AF416</f>
        <v>65.709999999999994</v>
      </c>
      <c r="DA416">
        <f>AJ416</f>
        <v>6.53</v>
      </c>
      <c r="DB416">
        <v>0</v>
      </c>
    </row>
    <row r="417" spans="1:106" x14ac:dyDescent="0.2">
      <c r="A417">
        <f>ROW(Source!A293)</f>
        <v>293</v>
      </c>
      <c r="B417">
        <v>39083528</v>
      </c>
      <c r="C417">
        <v>39084390</v>
      </c>
      <c r="D417">
        <v>36883858</v>
      </c>
      <c r="E417">
        <v>1</v>
      </c>
      <c r="F417">
        <v>1</v>
      </c>
      <c r="G417">
        <v>1</v>
      </c>
      <c r="H417">
        <v>2</v>
      </c>
      <c r="I417" t="s">
        <v>885</v>
      </c>
      <c r="J417" t="s">
        <v>886</v>
      </c>
      <c r="K417" t="s">
        <v>887</v>
      </c>
      <c r="L417">
        <v>1368</v>
      </c>
      <c r="N417">
        <v>1011</v>
      </c>
      <c r="O417" t="s">
        <v>845</v>
      </c>
      <c r="P417" t="s">
        <v>845</v>
      </c>
      <c r="Q417">
        <v>1</v>
      </c>
      <c r="W417">
        <v>0</v>
      </c>
      <c r="X417">
        <v>-353815937</v>
      </c>
      <c r="Y417">
        <v>4.8000000000000001E-2</v>
      </c>
      <c r="AA417">
        <v>0</v>
      </c>
      <c r="AB417">
        <v>52.89</v>
      </c>
      <c r="AC417">
        <v>0</v>
      </c>
      <c r="AD417">
        <v>0</v>
      </c>
      <c r="AE417">
        <v>0</v>
      </c>
      <c r="AF417">
        <v>8.1</v>
      </c>
      <c r="AG417">
        <v>0</v>
      </c>
      <c r="AH417">
        <v>0</v>
      </c>
      <c r="AI417">
        <v>1</v>
      </c>
      <c r="AJ417">
        <v>6.53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0.12</v>
      </c>
      <c r="AU417" t="s">
        <v>322</v>
      </c>
      <c r="AV417">
        <v>0</v>
      </c>
      <c r="AW417">
        <v>2</v>
      </c>
      <c r="AX417">
        <v>39084394</v>
      </c>
      <c r="AY417">
        <v>1</v>
      </c>
      <c r="AZ417">
        <v>0</v>
      </c>
      <c r="BA417">
        <v>441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Y417*Source!I293</f>
        <v>0.28800000000000003</v>
      </c>
      <c r="CY417">
        <f>AB417</f>
        <v>52.89</v>
      </c>
      <c r="CZ417">
        <f>AF417</f>
        <v>8.1</v>
      </c>
      <c r="DA417">
        <f>AJ417</f>
        <v>6.53</v>
      </c>
      <c r="DB417">
        <v>0</v>
      </c>
    </row>
    <row r="418" spans="1:106" x14ac:dyDescent="0.2">
      <c r="A418">
        <f>ROW(Source!A293)</f>
        <v>293</v>
      </c>
      <c r="B418">
        <v>39083528</v>
      </c>
      <c r="C418">
        <v>39084390</v>
      </c>
      <c r="D418">
        <v>36803269</v>
      </c>
      <c r="E418">
        <v>1</v>
      </c>
      <c r="F418">
        <v>1</v>
      </c>
      <c r="G418">
        <v>1</v>
      </c>
      <c r="H418">
        <v>3</v>
      </c>
      <c r="I418" t="s">
        <v>1031</v>
      </c>
      <c r="J418" t="s">
        <v>1032</v>
      </c>
      <c r="K418" t="s">
        <v>1033</v>
      </c>
      <c r="L418">
        <v>1348</v>
      </c>
      <c r="N418">
        <v>1009</v>
      </c>
      <c r="O418" t="s">
        <v>64</v>
      </c>
      <c r="P418" t="s">
        <v>64</v>
      </c>
      <c r="Q418">
        <v>1000</v>
      </c>
      <c r="W418">
        <v>0</v>
      </c>
      <c r="X418">
        <v>-1068056325</v>
      </c>
      <c r="Y418">
        <v>0</v>
      </c>
      <c r="AA418">
        <v>67663.86</v>
      </c>
      <c r="AB418">
        <v>0</v>
      </c>
      <c r="AC418">
        <v>0</v>
      </c>
      <c r="AD418">
        <v>0</v>
      </c>
      <c r="AE418">
        <v>10362</v>
      </c>
      <c r="AF418">
        <v>0</v>
      </c>
      <c r="AG418">
        <v>0</v>
      </c>
      <c r="AH418">
        <v>0</v>
      </c>
      <c r="AI418">
        <v>6.53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1.1E-4</v>
      </c>
      <c r="AU418" t="s">
        <v>314</v>
      </c>
      <c r="AV418">
        <v>0</v>
      </c>
      <c r="AW418">
        <v>2</v>
      </c>
      <c r="AX418">
        <v>39084395</v>
      </c>
      <c r="AY418">
        <v>1</v>
      </c>
      <c r="AZ418">
        <v>0</v>
      </c>
      <c r="BA418">
        <v>442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Y418*Source!I293</f>
        <v>0</v>
      </c>
      <c r="CY418">
        <f>AA418</f>
        <v>67663.86</v>
      </c>
      <c r="CZ418">
        <f>AE418</f>
        <v>10362</v>
      </c>
      <c r="DA418">
        <f>AI418</f>
        <v>6.53</v>
      </c>
      <c r="DB418">
        <v>0</v>
      </c>
    </row>
    <row r="419" spans="1:106" x14ac:dyDescent="0.2">
      <c r="A419">
        <f>ROW(Source!A293)</f>
        <v>293</v>
      </c>
      <c r="B419">
        <v>39083528</v>
      </c>
      <c r="C419">
        <v>39084390</v>
      </c>
      <c r="D419">
        <v>36826587</v>
      </c>
      <c r="E419">
        <v>1</v>
      </c>
      <c r="F419">
        <v>1</v>
      </c>
      <c r="G419">
        <v>1</v>
      </c>
      <c r="H419">
        <v>3</v>
      </c>
      <c r="I419" t="s">
        <v>1163</v>
      </c>
      <c r="J419" t="s">
        <v>1164</v>
      </c>
      <c r="K419" t="s">
        <v>1165</v>
      </c>
      <c r="L419">
        <v>1348</v>
      </c>
      <c r="N419">
        <v>1009</v>
      </c>
      <c r="O419" t="s">
        <v>64</v>
      </c>
      <c r="P419" t="s">
        <v>64</v>
      </c>
      <c r="Q419">
        <v>1000</v>
      </c>
      <c r="W419">
        <v>0</v>
      </c>
      <c r="X419">
        <v>1969538235</v>
      </c>
      <c r="Y419">
        <v>0</v>
      </c>
      <c r="AA419">
        <v>42502.14</v>
      </c>
      <c r="AB419">
        <v>0</v>
      </c>
      <c r="AC419">
        <v>0</v>
      </c>
      <c r="AD419">
        <v>0</v>
      </c>
      <c r="AE419">
        <v>6508.75</v>
      </c>
      <c r="AF419">
        <v>0</v>
      </c>
      <c r="AG419">
        <v>0</v>
      </c>
      <c r="AH419">
        <v>0</v>
      </c>
      <c r="AI419">
        <v>6.53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4.2999999999999999E-4</v>
      </c>
      <c r="AU419" t="s">
        <v>314</v>
      </c>
      <c r="AV419">
        <v>0</v>
      </c>
      <c r="AW419">
        <v>2</v>
      </c>
      <c r="AX419">
        <v>39084397</v>
      </c>
      <c r="AY419">
        <v>1</v>
      </c>
      <c r="AZ419">
        <v>0</v>
      </c>
      <c r="BA419">
        <v>444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Y419*Source!I293</f>
        <v>0</v>
      </c>
      <c r="CY419">
        <f>AA419</f>
        <v>42502.14</v>
      </c>
      <c r="CZ419">
        <f>AE419</f>
        <v>6508.75</v>
      </c>
      <c r="DA419">
        <f>AI419</f>
        <v>6.53</v>
      </c>
      <c r="DB419">
        <v>0</v>
      </c>
    </row>
    <row r="420" spans="1:106" x14ac:dyDescent="0.2">
      <c r="A420">
        <f>ROW(Source!A294)</f>
        <v>294</v>
      </c>
      <c r="B420">
        <v>39083528</v>
      </c>
      <c r="C420">
        <v>39084401</v>
      </c>
      <c r="D420">
        <v>37065248</v>
      </c>
      <c r="E420">
        <v>1</v>
      </c>
      <c r="F420">
        <v>1</v>
      </c>
      <c r="G420">
        <v>1</v>
      </c>
      <c r="H420">
        <v>1</v>
      </c>
      <c r="I420" t="s">
        <v>846</v>
      </c>
      <c r="J420" t="s">
        <v>3</v>
      </c>
      <c r="K420" t="s">
        <v>847</v>
      </c>
      <c r="L420">
        <v>1191</v>
      </c>
      <c r="N420">
        <v>1013</v>
      </c>
      <c r="O420" t="s">
        <v>839</v>
      </c>
      <c r="P420" t="s">
        <v>839</v>
      </c>
      <c r="Q420">
        <v>1</v>
      </c>
      <c r="W420">
        <v>0</v>
      </c>
      <c r="X420">
        <v>-400197608</v>
      </c>
      <c r="Y420">
        <v>847.4</v>
      </c>
      <c r="AA420">
        <v>0</v>
      </c>
      <c r="AB420">
        <v>0</v>
      </c>
      <c r="AC420">
        <v>0</v>
      </c>
      <c r="AD420">
        <v>55.7</v>
      </c>
      <c r="AE420">
        <v>0</v>
      </c>
      <c r="AF420">
        <v>0</v>
      </c>
      <c r="AG420">
        <v>0</v>
      </c>
      <c r="AH420">
        <v>8.5299999999999994</v>
      </c>
      <c r="AI420">
        <v>1</v>
      </c>
      <c r="AJ420">
        <v>1</v>
      </c>
      <c r="AK420">
        <v>1</v>
      </c>
      <c r="AL420">
        <v>6.53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847.4</v>
      </c>
      <c r="AU420" t="s">
        <v>3</v>
      </c>
      <c r="AV420">
        <v>1</v>
      </c>
      <c r="AW420">
        <v>2</v>
      </c>
      <c r="AX420">
        <v>39084402</v>
      </c>
      <c r="AY420">
        <v>1</v>
      </c>
      <c r="AZ420">
        <v>0</v>
      </c>
      <c r="BA420">
        <v>446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Y420*Source!I294</f>
        <v>16.948</v>
      </c>
      <c r="CY420">
        <f>AD420</f>
        <v>55.7</v>
      </c>
      <c r="CZ420">
        <f>AH420</f>
        <v>8.5299999999999994</v>
      </c>
      <c r="DA420">
        <f>AL420</f>
        <v>6.53</v>
      </c>
      <c r="DB420">
        <v>0</v>
      </c>
    </row>
    <row r="421" spans="1:106" x14ac:dyDescent="0.2">
      <c r="A421">
        <f>ROW(Source!A294)</f>
        <v>294</v>
      </c>
      <c r="B421">
        <v>39083528</v>
      </c>
      <c r="C421">
        <v>39084401</v>
      </c>
      <c r="D421">
        <v>37064876</v>
      </c>
      <c r="E421">
        <v>1</v>
      </c>
      <c r="F421">
        <v>1</v>
      </c>
      <c r="G421">
        <v>1</v>
      </c>
      <c r="H421">
        <v>1</v>
      </c>
      <c r="I421" t="s">
        <v>840</v>
      </c>
      <c r="J421" t="s">
        <v>3</v>
      </c>
      <c r="K421" t="s">
        <v>841</v>
      </c>
      <c r="L421">
        <v>1191</v>
      </c>
      <c r="N421">
        <v>1013</v>
      </c>
      <c r="O421" t="s">
        <v>839</v>
      </c>
      <c r="P421" t="s">
        <v>839</v>
      </c>
      <c r="Q421">
        <v>1</v>
      </c>
      <c r="W421">
        <v>0</v>
      </c>
      <c r="X421">
        <v>-1417349443</v>
      </c>
      <c r="Y421">
        <v>2.27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6.53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2.27</v>
      </c>
      <c r="AU421" t="s">
        <v>3</v>
      </c>
      <c r="AV421">
        <v>2</v>
      </c>
      <c r="AW421">
        <v>2</v>
      </c>
      <c r="AX421">
        <v>39084403</v>
      </c>
      <c r="AY421">
        <v>1</v>
      </c>
      <c r="AZ421">
        <v>0</v>
      </c>
      <c r="BA421">
        <v>447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Y421*Source!I294</f>
        <v>4.5400000000000003E-2</v>
      </c>
      <c r="CY421">
        <f>AD421</f>
        <v>0</v>
      </c>
      <c r="CZ421">
        <f>AH421</f>
        <v>0</v>
      </c>
      <c r="DA421">
        <f>AL421</f>
        <v>1</v>
      </c>
      <c r="DB421">
        <v>0</v>
      </c>
    </row>
    <row r="422" spans="1:106" x14ac:dyDescent="0.2">
      <c r="A422">
        <f>ROW(Source!A294)</f>
        <v>294</v>
      </c>
      <c r="B422">
        <v>39083528</v>
      </c>
      <c r="C422">
        <v>39084401</v>
      </c>
      <c r="D422">
        <v>36882452</v>
      </c>
      <c r="E422">
        <v>1</v>
      </c>
      <c r="F422">
        <v>1</v>
      </c>
      <c r="G422">
        <v>1</v>
      </c>
      <c r="H422">
        <v>2</v>
      </c>
      <c r="I422" t="s">
        <v>842</v>
      </c>
      <c r="J422" t="s">
        <v>843</v>
      </c>
      <c r="K422" t="s">
        <v>844</v>
      </c>
      <c r="L422">
        <v>1368</v>
      </c>
      <c r="N422">
        <v>1011</v>
      </c>
      <c r="O422" t="s">
        <v>845</v>
      </c>
      <c r="P422" t="s">
        <v>845</v>
      </c>
      <c r="Q422">
        <v>1</v>
      </c>
      <c r="W422">
        <v>0</v>
      </c>
      <c r="X422">
        <v>1188625873</v>
      </c>
      <c r="Y422">
        <v>2.27</v>
      </c>
      <c r="AA422">
        <v>0</v>
      </c>
      <c r="AB422">
        <v>204.13</v>
      </c>
      <c r="AC422">
        <v>13.5</v>
      </c>
      <c r="AD422">
        <v>0</v>
      </c>
      <c r="AE422">
        <v>0</v>
      </c>
      <c r="AF422">
        <v>31.26</v>
      </c>
      <c r="AG422">
        <v>13.5</v>
      </c>
      <c r="AH422">
        <v>0</v>
      </c>
      <c r="AI422">
        <v>1</v>
      </c>
      <c r="AJ422">
        <v>6.53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2.27</v>
      </c>
      <c r="AU422" t="s">
        <v>3</v>
      </c>
      <c r="AV422">
        <v>0</v>
      </c>
      <c r="AW422">
        <v>2</v>
      </c>
      <c r="AX422">
        <v>39084404</v>
      </c>
      <c r="AY422">
        <v>1</v>
      </c>
      <c r="AZ422">
        <v>0</v>
      </c>
      <c r="BA422">
        <v>448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Y422*Source!I294</f>
        <v>4.5400000000000003E-2</v>
      </c>
      <c r="CY422">
        <f>AB422</f>
        <v>204.13</v>
      </c>
      <c r="CZ422">
        <f>AF422</f>
        <v>31.26</v>
      </c>
      <c r="DA422">
        <f>AJ422</f>
        <v>6.53</v>
      </c>
      <c r="DB422">
        <v>0</v>
      </c>
    </row>
    <row r="423" spans="1:106" x14ac:dyDescent="0.2">
      <c r="A423">
        <f>ROW(Source!A295)</f>
        <v>295</v>
      </c>
      <c r="B423">
        <v>39083528</v>
      </c>
      <c r="C423">
        <v>39084405</v>
      </c>
      <c r="D423">
        <v>37065248</v>
      </c>
      <c r="E423">
        <v>1</v>
      </c>
      <c r="F423">
        <v>1</v>
      </c>
      <c r="G423">
        <v>1</v>
      </c>
      <c r="H423">
        <v>1</v>
      </c>
      <c r="I423" t="s">
        <v>846</v>
      </c>
      <c r="J423" t="s">
        <v>3</v>
      </c>
      <c r="K423" t="s">
        <v>847</v>
      </c>
      <c r="L423">
        <v>1191</v>
      </c>
      <c r="N423">
        <v>1013</v>
      </c>
      <c r="O423" t="s">
        <v>839</v>
      </c>
      <c r="P423" t="s">
        <v>839</v>
      </c>
      <c r="Q423">
        <v>1</v>
      </c>
      <c r="W423">
        <v>0</v>
      </c>
      <c r="X423">
        <v>-400197608</v>
      </c>
      <c r="Y423">
        <v>1154</v>
      </c>
      <c r="AA423">
        <v>0</v>
      </c>
      <c r="AB423">
        <v>0</v>
      </c>
      <c r="AC423">
        <v>0</v>
      </c>
      <c r="AD423">
        <v>55.7</v>
      </c>
      <c r="AE423">
        <v>0</v>
      </c>
      <c r="AF423">
        <v>0</v>
      </c>
      <c r="AG423">
        <v>0</v>
      </c>
      <c r="AH423">
        <v>8.5299999999999994</v>
      </c>
      <c r="AI423">
        <v>1</v>
      </c>
      <c r="AJ423">
        <v>1</v>
      </c>
      <c r="AK423">
        <v>1</v>
      </c>
      <c r="AL423">
        <v>6.53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1154</v>
      </c>
      <c r="AU423" t="s">
        <v>3</v>
      </c>
      <c r="AV423">
        <v>1</v>
      </c>
      <c r="AW423">
        <v>2</v>
      </c>
      <c r="AX423">
        <v>39084406</v>
      </c>
      <c r="AY423">
        <v>1</v>
      </c>
      <c r="AZ423">
        <v>0</v>
      </c>
      <c r="BA423">
        <v>449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Y423*Source!I295</f>
        <v>11.540000000000001</v>
      </c>
      <c r="CY423">
        <f>AD423</f>
        <v>55.7</v>
      </c>
      <c r="CZ423">
        <f>AH423</f>
        <v>8.5299999999999994</v>
      </c>
      <c r="DA423">
        <f>AL423</f>
        <v>6.53</v>
      </c>
      <c r="DB423">
        <v>0</v>
      </c>
    </row>
    <row r="424" spans="1:106" x14ac:dyDescent="0.2">
      <c r="A424">
        <f>ROW(Source!A295)</f>
        <v>295</v>
      </c>
      <c r="B424">
        <v>39083528</v>
      </c>
      <c r="C424">
        <v>39084405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840</v>
      </c>
      <c r="J424" t="s">
        <v>3</v>
      </c>
      <c r="K424" t="s">
        <v>841</v>
      </c>
      <c r="L424">
        <v>1191</v>
      </c>
      <c r="N424">
        <v>1013</v>
      </c>
      <c r="O424" t="s">
        <v>839</v>
      </c>
      <c r="P424" t="s">
        <v>839</v>
      </c>
      <c r="Q424">
        <v>1</v>
      </c>
      <c r="W424">
        <v>0</v>
      </c>
      <c r="X424">
        <v>-1417349443</v>
      </c>
      <c r="Y424">
        <v>1.27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6.53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1.27</v>
      </c>
      <c r="AU424" t="s">
        <v>3</v>
      </c>
      <c r="AV424">
        <v>2</v>
      </c>
      <c r="AW424">
        <v>2</v>
      </c>
      <c r="AX424">
        <v>39084407</v>
      </c>
      <c r="AY424">
        <v>1</v>
      </c>
      <c r="AZ424">
        <v>0</v>
      </c>
      <c r="BA424">
        <v>450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Y424*Source!I295</f>
        <v>1.2700000000000001E-2</v>
      </c>
      <c r="CY424">
        <f>AD424</f>
        <v>0</v>
      </c>
      <c r="CZ424">
        <f>AH424</f>
        <v>0</v>
      </c>
      <c r="DA424">
        <f>AL424</f>
        <v>1</v>
      </c>
      <c r="DB424">
        <v>0</v>
      </c>
    </row>
    <row r="425" spans="1:106" x14ac:dyDescent="0.2">
      <c r="A425">
        <f>ROW(Source!A295)</f>
        <v>295</v>
      </c>
      <c r="B425">
        <v>39083528</v>
      </c>
      <c r="C425">
        <v>39084405</v>
      </c>
      <c r="D425">
        <v>36882452</v>
      </c>
      <c r="E425">
        <v>1</v>
      </c>
      <c r="F425">
        <v>1</v>
      </c>
      <c r="G425">
        <v>1</v>
      </c>
      <c r="H425">
        <v>2</v>
      </c>
      <c r="I425" t="s">
        <v>842</v>
      </c>
      <c r="J425" t="s">
        <v>843</v>
      </c>
      <c r="K425" t="s">
        <v>844</v>
      </c>
      <c r="L425">
        <v>1368</v>
      </c>
      <c r="N425">
        <v>1011</v>
      </c>
      <c r="O425" t="s">
        <v>845</v>
      </c>
      <c r="P425" t="s">
        <v>845</v>
      </c>
      <c r="Q425">
        <v>1</v>
      </c>
      <c r="W425">
        <v>0</v>
      </c>
      <c r="X425">
        <v>1188625873</v>
      </c>
      <c r="Y425">
        <v>1.27</v>
      </c>
      <c r="AA425">
        <v>0</v>
      </c>
      <c r="AB425">
        <v>204.13</v>
      </c>
      <c r="AC425">
        <v>13.5</v>
      </c>
      <c r="AD425">
        <v>0</v>
      </c>
      <c r="AE425">
        <v>0</v>
      </c>
      <c r="AF425">
        <v>31.26</v>
      </c>
      <c r="AG425">
        <v>13.5</v>
      </c>
      <c r="AH425">
        <v>0</v>
      </c>
      <c r="AI425">
        <v>1</v>
      </c>
      <c r="AJ425">
        <v>6.53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1.27</v>
      </c>
      <c r="AU425" t="s">
        <v>3</v>
      </c>
      <c r="AV425">
        <v>0</v>
      </c>
      <c r="AW425">
        <v>2</v>
      </c>
      <c r="AX425">
        <v>39084408</v>
      </c>
      <c r="AY425">
        <v>1</v>
      </c>
      <c r="AZ425">
        <v>0</v>
      </c>
      <c r="BA425">
        <v>451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Y425*Source!I295</f>
        <v>1.2700000000000001E-2</v>
      </c>
      <c r="CY425">
        <f>AB425</f>
        <v>204.13</v>
      </c>
      <c r="CZ425">
        <f>AF425</f>
        <v>31.26</v>
      </c>
      <c r="DA425">
        <f>AJ425</f>
        <v>6.53</v>
      </c>
      <c r="DB425">
        <v>0</v>
      </c>
    </row>
    <row r="426" spans="1:106" x14ac:dyDescent="0.2">
      <c r="A426">
        <f>ROW(Source!A296)</f>
        <v>296</v>
      </c>
      <c r="B426">
        <v>39083528</v>
      </c>
      <c r="C426">
        <v>39084409</v>
      </c>
      <c r="D426">
        <v>37070495</v>
      </c>
      <c r="E426">
        <v>1</v>
      </c>
      <c r="F426">
        <v>1</v>
      </c>
      <c r="G426">
        <v>1</v>
      </c>
      <c r="H426">
        <v>1</v>
      </c>
      <c r="I426" t="s">
        <v>894</v>
      </c>
      <c r="J426" t="s">
        <v>3</v>
      </c>
      <c r="K426" t="s">
        <v>895</v>
      </c>
      <c r="L426">
        <v>1191</v>
      </c>
      <c r="N426">
        <v>1013</v>
      </c>
      <c r="O426" t="s">
        <v>839</v>
      </c>
      <c r="P426" t="s">
        <v>839</v>
      </c>
      <c r="Q426">
        <v>1</v>
      </c>
      <c r="W426">
        <v>0</v>
      </c>
      <c r="X426">
        <v>-784637506</v>
      </c>
      <c r="Y426">
        <v>2.3000000000000003</v>
      </c>
      <c r="AA426">
        <v>0</v>
      </c>
      <c r="AB426">
        <v>0</v>
      </c>
      <c r="AC426">
        <v>0</v>
      </c>
      <c r="AD426">
        <v>57.07</v>
      </c>
      <c r="AE426">
        <v>0</v>
      </c>
      <c r="AF426">
        <v>0</v>
      </c>
      <c r="AG426">
        <v>0</v>
      </c>
      <c r="AH426">
        <v>8.74</v>
      </c>
      <c r="AI426">
        <v>1</v>
      </c>
      <c r="AJ426">
        <v>1</v>
      </c>
      <c r="AK426">
        <v>1</v>
      </c>
      <c r="AL426">
        <v>6.53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5.75</v>
      </c>
      <c r="AU426" t="s">
        <v>322</v>
      </c>
      <c r="AV426">
        <v>1</v>
      </c>
      <c r="AW426">
        <v>2</v>
      </c>
      <c r="AX426">
        <v>39084410</v>
      </c>
      <c r="AY426">
        <v>1</v>
      </c>
      <c r="AZ426">
        <v>0</v>
      </c>
      <c r="BA426">
        <v>452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Y426*Source!I296</f>
        <v>5.5200000000000005</v>
      </c>
      <c r="CY426">
        <f>AD426</f>
        <v>57.07</v>
      </c>
      <c r="CZ426">
        <f>AH426</f>
        <v>8.74</v>
      </c>
      <c r="DA426">
        <f>AL426</f>
        <v>6.53</v>
      </c>
      <c r="DB426">
        <v>0</v>
      </c>
    </row>
    <row r="427" spans="1:106" x14ac:dyDescent="0.2">
      <c r="A427">
        <f>ROW(Source!A296)</f>
        <v>296</v>
      </c>
      <c r="B427">
        <v>39083528</v>
      </c>
      <c r="C427">
        <v>39084409</v>
      </c>
      <c r="D427">
        <v>37064876</v>
      </c>
      <c r="E427">
        <v>1</v>
      </c>
      <c r="F427">
        <v>1</v>
      </c>
      <c r="G427">
        <v>1</v>
      </c>
      <c r="H427">
        <v>1</v>
      </c>
      <c r="I427" t="s">
        <v>840</v>
      </c>
      <c r="J427" t="s">
        <v>3</v>
      </c>
      <c r="K427" t="s">
        <v>841</v>
      </c>
      <c r="L427">
        <v>1191</v>
      </c>
      <c r="N427">
        <v>1013</v>
      </c>
      <c r="O427" t="s">
        <v>839</v>
      </c>
      <c r="P427" t="s">
        <v>839</v>
      </c>
      <c r="Q427">
        <v>1</v>
      </c>
      <c r="W427">
        <v>0</v>
      </c>
      <c r="X427">
        <v>-1417349443</v>
      </c>
      <c r="Y427">
        <v>0.01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6.53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0.01</v>
      </c>
      <c r="AU427" t="s">
        <v>3</v>
      </c>
      <c r="AV427">
        <v>2</v>
      </c>
      <c r="AW427">
        <v>2</v>
      </c>
      <c r="AX427">
        <v>39084411</v>
      </c>
      <c r="AY427">
        <v>1</v>
      </c>
      <c r="AZ427">
        <v>2048</v>
      </c>
      <c r="BA427">
        <v>453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Y427*Source!I296</f>
        <v>2.4E-2</v>
      </c>
      <c r="CY427">
        <f>AD427</f>
        <v>0</v>
      </c>
      <c r="CZ427">
        <f>AH427</f>
        <v>0</v>
      </c>
      <c r="DA427">
        <f>AL427</f>
        <v>1</v>
      </c>
      <c r="DB427">
        <v>0</v>
      </c>
    </row>
    <row r="428" spans="1:106" x14ac:dyDescent="0.2">
      <c r="A428">
        <f>ROW(Source!A296)</f>
        <v>296</v>
      </c>
      <c r="B428">
        <v>39083528</v>
      </c>
      <c r="C428">
        <v>39084409</v>
      </c>
      <c r="D428">
        <v>36883554</v>
      </c>
      <c r="E428">
        <v>1</v>
      </c>
      <c r="F428">
        <v>1</v>
      </c>
      <c r="G428">
        <v>1</v>
      </c>
      <c r="H428">
        <v>2</v>
      </c>
      <c r="I428" t="s">
        <v>848</v>
      </c>
      <c r="J428" t="s">
        <v>849</v>
      </c>
      <c r="K428" t="s">
        <v>850</v>
      </c>
      <c r="L428">
        <v>1368</v>
      </c>
      <c r="N428">
        <v>1011</v>
      </c>
      <c r="O428" t="s">
        <v>845</v>
      </c>
      <c r="P428" t="s">
        <v>845</v>
      </c>
      <c r="Q428">
        <v>1</v>
      </c>
      <c r="W428">
        <v>0</v>
      </c>
      <c r="X428">
        <v>1372534845</v>
      </c>
      <c r="Y428">
        <v>4.0000000000000001E-3</v>
      </c>
      <c r="AA428">
        <v>0</v>
      </c>
      <c r="AB428">
        <v>429.09</v>
      </c>
      <c r="AC428">
        <v>11.6</v>
      </c>
      <c r="AD428">
        <v>0</v>
      </c>
      <c r="AE428">
        <v>0</v>
      </c>
      <c r="AF428">
        <v>65.709999999999994</v>
      </c>
      <c r="AG428">
        <v>11.6</v>
      </c>
      <c r="AH428">
        <v>0</v>
      </c>
      <c r="AI428">
        <v>1</v>
      </c>
      <c r="AJ428">
        <v>6.53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0.01</v>
      </c>
      <c r="AU428" t="s">
        <v>322</v>
      </c>
      <c r="AV428">
        <v>0</v>
      </c>
      <c r="AW428">
        <v>2</v>
      </c>
      <c r="AX428">
        <v>39084412</v>
      </c>
      <c r="AY428">
        <v>1</v>
      </c>
      <c r="AZ428">
        <v>0</v>
      </c>
      <c r="BA428">
        <v>454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Y428*Source!I296</f>
        <v>9.5999999999999992E-3</v>
      </c>
      <c r="CY428">
        <f>AB428</f>
        <v>429.09</v>
      </c>
      <c r="CZ428">
        <f>AF428</f>
        <v>65.709999999999994</v>
      </c>
      <c r="DA428">
        <f>AJ428</f>
        <v>6.53</v>
      </c>
      <c r="DB428">
        <v>0</v>
      </c>
    </row>
    <row r="429" spans="1:106" x14ac:dyDescent="0.2">
      <c r="A429">
        <f>ROW(Source!A296)</f>
        <v>296</v>
      </c>
      <c r="B429">
        <v>39083528</v>
      </c>
      <c r="C429">
        <v>39084409</v>
      </c>
      <c r="D429">
        <v>36804447</v>
      </c>
      <c r="E429">
        <v>1</v>
      </c>
      <c r="F429">
        <v>1</v>
      </c>
      <c r="G429">
        <v>1</v>
      </c>
      <c r="H429">
        <v>3</v>
      </c>
      <c r="I429" t="s">
        <v>1166</v>
      </c>
      <c r="J429" t="s">
        <v>1167</v>
      </c>
      <c r="K429" t="s">
        <v>1168</v>
      </c>
      <c r="L429">
        <v>1348</v>
      </c>
      <c r="N429">
        <v>1009</v>
      </c>
      <c r="O429" t="s">
        <v>64</v>
      </c>
      <c r="P429" t="s">
        <v>64</v>
      </c>
      <c r="Q429">
        <v>1000</v>
      </c>
      <c r="W429">
        <v>0</v>
      </c>
      <c r="X429">
        <v>-437906794</v>
      </c>
      <c r="Y429">
        <v>0</v>
      </c>
      <c r="AA429">
        <v>59031.27</v>
      </c>
      <c r="AB429">
        <v>0</v>
      </c>
      <c r="AC429">
        <v>0</v>
      </c>
      <c r="AD429">
        <v>0</v>
      </c>
      <c r="AE429">
        <v>9040.01</v>
      </c>
      <c r="AF429">
        <v>0</v>
      </c>
      <c r="AG429">
        <v>0</v>
      </c>
      <c r="AH429">
        <v>0</v>
      </c>
      <c r="AI429">
        <v>6.53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2.0000000000000001E-4</v>
      </c>
      <c r="AU429" t="s">
        <v>314</v>
      </c>
      <c r="AV429">
        <v>0</v>
      </c>
      <c r="AW429">
        <v>2</v>
      </c>
      <c r="AX429">
        <v>39084413</v>
      </c>
      <c r="AY429">
        <v>1</v>
      </c>
      <c r="AZ429">
        <v>0</v>
      </c>
      <c r="BA429">
        <v>455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Y429*Source!I296</f>
        <v>0</v>
      </c>
      <c r="CY429">
        <f>AA429</f>
        <v>59031.27</v>
      </c>
      <c r="CZ429">
        <f>AE429</f>
        <v>9040.01</v>
      </c>
      <c r="DA429">
        <f>AI429</f>
        <v>6.53</v>
      </c>
      <c r="DB429">
        <v>0</v>
      </c>
    </row>
    <row r="430" spans="1:106" x14ac:dyDescent="0.2">
      <c r="A430">
        <f>ROW(Source!A296)</f>
        <v>296</v>
      </c>
      <c r="B430">
        <v>39083528</v>
      </c>
      <c r="C430">
        <v>39084409</v>
      </c>
      <c r="D430">
        <v>36805330</v>
      </c>
      <c r="E430">
        <v>1</v>
      </c>
      <c r="F430">
        <v>1</v>
      </c>
      <c r="G430">
        <v>1</v>
      </c>
      <c r="H430">
        <v>3</v>
      </c>
      <c r="I430" t="s">
        <v>1169</v>
      </c>
      <c r="J430" t="s">
        <v>1170</v>
      </c>
      <c r="K430" t="s">
        <v>1171</v>
      </c>
      <c r="L430">
        <v>1346</v>
      </c>
      <c r="N430">
        <v>1009</v>
      </c>
      <c r="O430" t="s">
        <v>173</v>
      </c>
      <c r="P430" t="s">
        <v>173</v>
      </c>
      <c r="Q430">
        <v>1</v>
      </c>
      <c r="W430">
        <v>0</v>
      </c>
      <c r="X430">
        <v>-731615568</v>
      </c>
      <c r="Y430">
        <v>0</v>
      </c>
      <c r="AA430">
        <v>150.78</v>
      </c>
      <c r="AB430">
        <v>0</v>
      </c>
      <c r="AC430">
        <v>0</v>
      </c>
      <c r="AD430">
        <v>0</v>
      </c>
      <c r="AE430">
        <v>23.09</v>
      </c>
      <c r="AF430">
        <v>0</v>
      </c>
      <c r="AG430">
        <v>0</v>
      </c>
      <c r="AH430">
        <v>0</v>
      </c>
      <c r="AI430">
        <v>6.53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0.08</v>
      </c>
      <c r="AU430" t="s">
        <v>314</v>
      </c>
      <c r="AV430">
        <v>0</v>
      </c>
      <c r="AW430">
        <v>2</v>
      </c>
      <c r="AX430">
        <v>39084414</v>
      </c>
      <c r="AY430">
        <v>1</v>
      </c>
      <c r="AZ430">
        <v>0</v>
      </c>
      <c r="BA430">
        <v>456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Y430*Source!I296</f>
        <v>0</v>
      </c>
      <c r="CY430">
        <f>AA430</f>
        <v>150.78</v>
      </c>
      <c r="CZ430">
        <f>AE430</f>
        <v>23.09</v>
      </c>
      <c r="DA430">
        <f>AI430</f>
        <v>6.53</v>
      </c>
      <c r="DB430">
        <v>0</v>
      </c>
    </row>
    <row r="431" spans="1:106" x14ac:dyDescent="0.2">
      <c r="A431">
        <f>ROW(Source!A297)</f>
        <v>297</v>
      </c>
      <c r="B431">
        <v>39083528</v>
      </c>
      <c r="C431">
        <v>39084417</v>
      </c>
      <c r="D431">
        <v>37080781</v>
      </c>
      <c r="E431">
        <v>1</v>
      </c>
      <c r="F431">
        <v>1</v>
      </c>
      <c r="G431">
        <v>1</v>
      </c>
      <c r="H431">
        <v>1</v>
      </c>
      <c r="I431" t="s">
        <v>883</v>
      </c>
      <c r="J431" t="s">
        <v>3</v>
      </c>
      <c r="K431" t="s">
        <v>884</v>
      </c>
      <c r="L431">
        <v>1191</v>
      </c>
      <c r="N431">
        <v>1013</v>
      </c>
      <c r="O431" t="s">
        <v>839</v>
      </c>
      <c r="P431" t="s">
        <v>839</v>
      </c>
      <c r="Q431">
        <v>1</v>
      </c>
      <c r="W431">
        <v>0</v>
      </c>
      <c r="X431">
        <v>912892513</v>
      </c>
      <c r="Y431">
        <v>1.92</v>
      </c>
      <c r="AA431">
        <v>0</v>
      </c>
      <c r="AB431">
        <v>0</v>
      </c>
      <c r="AC431">
        <v>0</v>
      </c>
      <c r="AD431">
        <v>64.78</v>
      </c>
      <c r="AE431">
        <v>0</v>
      </c>
      <c r="AF431">
        <v>0</v>
      </c>
      <c r="AG431">
        <v>0</v>
      </c>
      <c r="AH431">
        <v>9.92</v>
      </c>
      <c r="AI431">
        <v>1</v>
      </c>
      <c r="AJ431">
        <v>1</v>
      </c>
      <c r="AK431">
        <v>1</v>
      </c>
      <c r="AL431">
        <v>6.53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4.8</v>
      </c>
      <c r="AU431" t="s">
        <v>322</v>
      </c>
      <c r="AV431">
        <v>1</v>
      </c>
      <c r="AW431">
        <v>2</v>
      </c>
      <c r="AX431">
        <v>39084418</v>
      </c>
      <c r="AY431">
        <v>1</v>
      </c>
      <c r="AZ431">
        <v>0</v>
      </c>
      <c r="BA431">
        <v>458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Y431*Source!I297</f>
        <v>0.76800000000000002</v>
      </c>
      <c r="CY431">
        <f>AD431</f>
        <v>64.78</v>
      </c>
      <c r="CZ431">
        <f>AH431</f>
        <v>9.92</v>
      </c>
      <c r="DA431">
        <f>AL431</f>
        <v>6.53</v>
      </c>
      <c r="DB431">
        <v>0</v>
      </c>
    </row>
    <row r="432" spans="1:106" x14ac:dyDescent="0.2">
      <c r="A432">
        <f>ROW(Source!A297)</f>
        <v>297</v>
      </c>
      <c r="B432">
        <v>39083528</v>
      </c>
      <c r="C432">
        <v>39084417</v>
      </c>
      <c r="D432">
        <v>37064876</v>
      </c>
      <c r="E432">
        <v>1</v>
      </c>
      <c r="F432">
        <v>1</v>
      </c>
      <c r="G432">
        <v>1</v>
      </c>
      <c r="H432">
        <v>1</v>
      </c>
      <c r="I432" t="s">
        <v>840</v>
      </c>
      <c r="J432" t="s">
        <v>3</v>
      </c>
      <c r="K432" t="s">
        <v>841</v>
      </c>
      <c r="L432">
        <v>1191</v>
      </c>
      <c r="N432">
        <v>1013</v>
      </c>
      <c r="O432" t="s">
        <v>839</v>
      </c>
      <c r="P432" t="s">
        <v>839</v>
      </c>
      <c r="Q432">
        <v>1</v>
      </c>
      <c r="W432">
        <v>0</v>
      </c>
      <c r="X432">
        <v>-1417349443</v>
      </c>
      <c r="Y432">
        <v>0.01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6.53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0.01</v>
      </c>
      <c r="AU432" t="s">
        <v>3</v>
      </c>
      <c r="AV432">
        <v>2</v>
      </c>
      <c r="AW432">
        <v>2</v>
      </c>
      <c r="AX432">
        <v>39084419</v>
      </c>
      <c r="AY432">
        <v>1</v>
      </c>
      <c r="AZ432">
        <v>2048</v>
      </c>
      <c r="BA432">
        <v>459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Y432*Source!I297</f>
        <v>4.0000000000000001E-3</v>
      </c>
      <c r="CY432">
        <f>AD432</f>
        <v>0</v>
      </c>
      <c r="CZ432">
        <f>AH432</f>
        <v>0</v>
      </c>
      <c r="DA432">
        <f>AL432</f>
        <v>1</v>
      </c>
      <c r="DB432">
        <v>0</v>
      </c>
    </row>
    <row r="433" spans="1:106" x14ac:dyDescent="0.2">
      <c r="A433">
        <f>ROW(Source!A297)</f>
        <v>297</v>
      </c>
      <c r="B433">
        <v>39083528</v>
      </c>
      <c r="C433">
        <v>39084417</v>
      </c>
      <c r="D433">
        <v>36883554</v>
      </c>
      <c r="E433">
        <v>1</v>
      </c>
      <c r="F433">
        <v>1</v>
      </c>
      <c r="G433">
        <v>1</v>
      </c>
      <c r="H433">
        <v>2</v>
      </c>
      <c r="I433" t="s">
        <v>848</v>
      </c>
      <c r="J433" t="s">
        <v>849</v>
      </c>
      <c r="K433" t="s">
        <v>850</v>
      </c>
      <c r="L433">
        <v>1368</v>
      </c>
      <c r="N433">
        <v>1011</v>
      </c>
      <c r="O433" t="s">
        <v>845</v>
      </c>
      <c r="P433" t="s">
        <v>845</v>
      </c>
      <c r="Q433">
        <v>1</v>
      </c>
      <c r="W433">
        <v>0</v>
      </c>
      <c r="X433">
        <v>1372534845</v>
      </c>
      <c r="Y433">
        <v>4.0000000000000001E-3</v>
      </c>
      <c r="AA433">
        <v>0</v>
      </c>
      <c r="AB433">
        <v>429.09</v>
      </c>
      <c r="AC433">
        <v>11.6</v>
      </c>
      <c r="AD433">
        <v>0</v>
      </c>
      <c r="AE433">
        <v>0</v>
      </c>
      <c r="AF433">
        <v>65.709999999999994</v>
      </c>
      <c r="AG433">
        <v>11.6</v>
      </c>
      <c r="AH433">
        <v>0</v>
      </c>
      <c r="AI433">
        <v>1</v>
      </c>
      <c r="AJ433">
        <v>6.53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0.01</v>
      </c>
      <c r="AU433" t="s">
        <v>322</v>
      </c>
      <c r="AV433">
        <v>0</v>
      </c>
      <c r="AW433">
        <v>2</v>
      </c>
      <c r="AX433">
        <v>39084420</v>
      </c>
      <c r="AY433">
        <v>1</v>
      </c>
      <c r="AZ433">
        <v>0</v>
      </c>
      <c r="BA433">
        <v>460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Y433*Source!I297</f>
        <v>1.6000000000000001E-3</v>
      </c>
      <c r="CY433">
        <f>AB433</f>
        <v>429.09</v>
      </c>
      <c r="CZ433">
        <f>AF433</f>
        <v>65.709999999999994</v>
      </c>
      <c r="DA433">
        <f>AJ433</f>
        <v>6.53</v>
      </c>
      <c r="DB433">
        <v>0</v>
      </c>
    </row>
    <row r="434" spans="1:106" x14ac:dyDescent="0.2">
      <c r="A434">
        <f>ROW(Source!A297)</f>
        <v>297</v>
      </c>
      <c r="B434">
        <v>39083528</v>
      </c>
      <c r="C434">
        <v>39084417</v>
      </c>
      <c r="D434">
        <v>36804447</v>
      </c>
      <c r="E434">
        <v>1</v>
      </c>
      <c r="F434">
        <v>1</v>
      </c>
      <c r="G434">
        <v>1</v>
      </c>
      <c r="H434">
        <v>3</v>
      </c>
      <c r="I434" t="s">
        <v>1166</v>
      </c>
      <c r="J434" t="s">
        <v>1167</v>
      </c>
      <c r="K434" t="s">
        <v>1168</v>
      </c>
      <c r="L434">
        <v>1348</v>
      </c>
      <c r="N434">
        <v>1009</v>
      </c>
      <c r="O434" t="s">
        <v>64</v>
      </c>
      <c r="P434" t="s">
        <v>64</v>
      </c>
      <c r="Q434">
        <v>1000</v>
      </c>
      <c r="W434">
        <v>0</v>
      </c>
      <c r="X434">
        <v>-437906794</v>
      </c>
      <c r="Y434">
        <v>0</v>
      </c>
      <c r="AA434">
        <v>59031.27</v>
      </c>
      <c r="AB434">
        <v>0</v>
      </c>
      <c r="AC434">
        <v>0</v>
      </c>
      <c r="AD434">
        <v>0</v>
      </c>
      <c r="AE434">
        <v>9040.01</v>
      </c>
      <c r="AF434">
        <v>0</v>
      </c>
      <c r="AG434">
        <v>0</v>
      </c>
      <c r="AH434">
        <v>0</v>
      </c>
      <c r="AI434">
        <v>6.53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4.0000000000000002E-4</v>
      </c>
      <c r="AU434" t="s">
        <v>314</v>
      </c>
      <c r="AV434">
        <v>0</v>
      </c>
      <c r="AW434">
        <v>2</v>
      </c>
      <c r="AX434">
        <v>39084421</v>
      </c>
      <c r="AY434">
        <v>1</v>
      </c>
      <c r="AZ434">
        <v>0</v>
      </c>
      <c r="BA434">
        <v>461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Y434*Source!I297</f>
        <v>0</v>
      </c>
      <c r="CY434">
        <f>AA434</f>
        <v>59031.27</v>
      </c>
      <c r="CZ434">
        <f>AE434</f>
        <v>9040.01</v>
      </c>
      <c r="DA434">
        <f>AI434</f>
        <v>6.53</v>
      </c>
      <c r="DB434">
        <v>0</v>
      </c>
    </row>
    <row r="435" spans="1:106" x14ac:dyDescent="0.2">
      <c r="A435">
        <f>ROW(Source!A297)</f>
        <v>297</v>
      </c>
      <c r="B435">
        <v>39083528</v>
      </c>
      <c r="C435">
        <v>39084417</v>
      </c>
      <c r="D435">
        <v>36805330</v>
      </c>
      <c r="E435">
        <v>1</v>
      </c>
      <c r="F435">
        <v>1</v>
      </c>
      <c r="G435">
        <v>1</v>
      </c>
      <c r="H435">
        <v>3</v>
      </c>
      <c r="I435" t="s">
        <v>1169</v>
      </c>
      <c r="J435" t="s">
        <v>1170</v>
      </c>
      <c r="K435" t="s">
        <v>1171</v>
      </c>
      <c r="L435">
        <v>1346</v>
      </c>
      <c r="N435">
        <v>1009</v>
      </c>
      <c r="O435" t="s">
        <v>173</v>
      </c>
      <c r="P435" t="s">
        <v>173</v>
      </c>
      <c r="Q435">
        <v>1</v>
      </c>
      <c r="W435">
        <v>0</v>
      </c>
      <c r="X435">
        <v>-731615568</v>
      </c>
      <c r="Y435">
        <v>0</v>
      </c>
      <c r="AA435">
        <v>150.78</v>
      </c>
      <c r="AB435">
        <v>0</v>
      </c>
      <c r="AC435">
        <v>0</v>
      </c>
      <c r="AD435">
        <v>0</v>
      </c>
      <c r="AE435">
        <v>23.09</v>
      </c>
      <c r="AF435">
        <v>0</v>
      </c>
      <c r="AG435">
        <v>0</v>
      </c>
      <c r="AH435">
        <v>0</v>
      </c>
      <c r="AI435">
        <v>6.53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1.8</v>
      </c>
      <c r="AU435" t="s">
        <v>314</v>
      </c>
      <c r="AV435">
        <v>0</v>
      </c>
      <c r="AW435">
        <v>2</v>
      </c>
      <c r="AX435">
        <v>39084422</v>
      </c>
      <c r="AY435">
        <v>1</v>
      </c>
      <c r="AZ435">
        <v>0</v>
      </c>
      <c r="BA435">
        <v>462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Y435*Source!I297</f>
        <v>0</v>
      </c>
      <c r="CY435">
        <f>AA435</f>
        <v>150.78</v>
      </c>
      <c r="CZ435">
        <f>AE435</f>
        <v>23.09</v>
      </c>
      <c r="DA435">
        <f>AI435</f>
        <v>6.53</v>
      </c>
      <c r="DB435">
        <v>0</v>
      </c>
    </row>
    <row r="436" spans="1:106" x14ac:dyDescent="0.2">
      <c r="A436">
        <f>ROW(Source!A298)</f>
        <v>298</v>
      </c>
      <c r="B436">
        <v>39083528</v>
      </c>
      <c r="C436">
        <v>39084425</v>
      </c>
      <c r="D436">
        <v>37070164</v>
      </c>
      <c r="E436">
        <v>1</v>
      </c>
      <c r="F436">
        <v>1</v>
      </c>
      <c r="G436">
        <v>1</v>
      </c>
      <c r="H436">
        <v>1</v>
      </c>
      <c r="I436" t="s">
        <v>1172</v>
      </c>
      <c r="J436" t="s">
        <v>3</v>
      </c>
      <c r="K436" t="s">
        <v>1173</v>
      </c>
      <c r="L436">
        <v>1191</v>
      </c>
      <c r="N436">
        <v>1013</v>
      </c>
      <c r="O436" t="s">
        <v>839</v>
      </c>
      <c r="P436" t="s">
        <v>839</v>
      </c>
      <c r="Q436">
        <v>1</v>
      </c>
      <c r="W436">
        <v>0</v>
      </c>
      <c r="X436">
        <v>-598469600</v>
      </c>
      <c r="Y436">
        <v>3.17</v>
      </c>
      <c r="AA436">
        <v>0</v>
      </c>
      <c r="AB436">
        <v>0</v>
      </c>
      <c r="AC436">
        <v>0</v>
      </c>
      <c r="AD436">
        <v>60.66</v>
      </c>
      <c r="AE436">
        <v>0</v>
      </c>
      <c r="AF436">
        <v>0</v>
      </c>
      <c r="AG436">
        <v>0</v>
      </c>
      <c r="AH436">
        <v>9.2899999999999991</v>
      </c>
      <c r="AI436">
        <v>1</v>
      </c>
      <c r="AJ436">
        <v>1</v>
      </c>
      <c r="AK436">
        <v>1</v>
      </c>
      <c r="AL436">
        <v>6.53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3.17</v>
      </c>
      <c r="AU436" t="s">
        <v>3</v>
      </c>
      <c r="AV436">
        <v>1</v>
      </c>
      <c r="AW436">
        <v>2</v>
      </c>
      <c r="AX436">
        <v>39084426</v>
      </c>
      <c r="AY436">
        <v>1</v>
      </c>
      <c r="AZ436">
        <v>0</v>
      </c>
      <c r="BA436">
        <v>464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Y436*Source!I298</f>
        <v>3.17</v>
      </c>
      <c r="CY436">
        <f>AD436</f>
        <v>60.66</v>
      </c>
      <c r="CZ436">
        <f>AH436</f>
        <v>9.2899999999999991</v>
      </c>
      <c r="DA436">
        <f>AL436</f>
        <v>6.53</v>
      </c>
      <c r="DB436">
        <v>0</v>
      </c>
    </row>
    <row r="437" spans="1:106" x14ac:dyDescent="0.2">
      <c r="A437">
        <f>ROW(Source!A298)</f>
        <v>298</v>
      </c>
      <c r="B437">
        <v>39083528</v>
      </c>
      <c r="C437">
        <v>39084425</v>
      </c>
      <c r="D437">
        <v>37064876</v>
      </c>
      <c r="E437">
        <v>1</v>
      </c>
      <c r="F437">
        <v>1</v>
      </c>
      <c r="G437">
        <v>1</v>
      </c>
      <c r="H437">
        <v>1</v>
      </c>
      <c r="I437" t="s">
        <v>840</v>
      </c>
      <c r="J437" t="s">
        <v>3</v>
      </c>
      <c r="K437" t="s">
        <v>841</v>
      </c>
      <c r="L437">
        <v>1191</v>
      </c>
      <c r="N437">
        <v>1013</v>
      </c>
      <c r="O437" t="s">
        <v>839</v>
      </c>
      <c r="P437" t="s">
        <v>839</v>
      </c>
      <c r="Q437">
        <v>1</v>
      </c>
      <c r="W437">
        <v>0</v>
      </c>
      <c r="X437">
        <v>-1417349443</v>
      </c>
      <c r="Y437">
        <v>0.02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6.53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0.02</v>
      </c>
      <c r="AU437" t="s">
        <v>3</v>
      </c>
      <c r="AV437">
        <v>2</v>
      </c>
      <c r="AW437">
        <v>2</v>
      </c>
      <c r="AX437">
        <v>39084427</v>
      </c>
      <c r="AY437">
        <v>1</v>
      </c>
      <c r="AZ437">
        <v>0</v>
      </c>
      <c r="BA437">
        <v>465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Y437*Source!I298</f>
        <v>0.02</v>
      </c>
      <c r="CY437">
        <f>AD437</f>
        <v>0</v>
      </c>
      <c r="CZ437">
        <f>AH437</f>
        <v>0</v>
      </c>
      <c r="DA437">
        <f>AL437</f>
        <v>1</v>
      </c>
      <c r="DB437">
        <v>0</v>
      </c>
    </row>
    <row r="438" spans="1:106" x14ac:dyDescent="0.2">
      <c r="A438">
        <f>ROW(Source!A298)</f>
        <v>298</v>
      </c>
      <c r="B438">
        <v>39083528</v>
      </c>
      <c r="C438">
        <v>39084425</v>
      </c>
      <c r="D438">
        <v>36882159</v>
      </c>
      <c r="E438">
        <v>1</v>
      </c>
      <c r="F438">
        <v>1</v>
      </c>
      <c r="G438">
        <v>1</v>
      </c>
      <c r="H438">
        <v>2</v>
      </c>
      <c r="I438" t="s">
        <v>1037</v>
      </c>
      <c r="J438" t="s">
        <v>1038</v>
      </c>
      <c r="K438" t="s">
        <v>1039</v>
      </c>
      <c r="L438">
        <v>1368</v>
      </c>
      <c r="N438">
        <v>1011</v>
      </c>
      <c r="O438" t="s">
        <v>845</v>
      </c>
      <c r="P438" t="s">
        <v>845</v>
      </c>
      <c r="Q438">
        <v>1</v>
      </c>
      <c r="W438">
        <v>0</v>
      </c>
      <c r="X438">
        <v>-1718674368</v>
      </c>
      <c r="Y438">
        <v>0.01</v>
      </c>
      <c r="AA438">
        <v>0</v>
      </c>
      <c r="AB438">
        <v>731.29</v>
      </c>
      <c r="AC438">
        <v>13.5</v>
      </c>
      <c r="AD438">
        <v>0</v>
      </c>
      <c r="AE438">
        <v>0</v>
      </c>
      <c r="AF438">
        <v>111.99</v>
      </c>
      <c r="AG438">
        <v>13.5</v>
      </c>
      <c r="AH438">
        <v>0</v>
      </c>
      <c r="AI438">
        <v>1</v>
      </c>
      <c r="AJ438">
        <v>6.53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0.01</v>
      </c>
      <c r="AU438" t="s">
        <v>3</v>
      </c>
      <c r="AV438">
        <v>0</v>
      </c>
      <c r="AW438">
        <v>2</v>
      </c>
      <c r="AX438">
        <v>39084428</v>
      </c>
      <c r="AY438">
        <v>1</v>
      </c>
      <c r="AZ438">
        <v>0</v>
      </c>
      <c r="BA438">
        <v>466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Y438*Source!I298</f>
        <v>0.01</v>
      </c>
      <c r="CY438">
        <f>AB438</f>
        <v>731.29</v>
      </c>
      <c r="CZ438">
        <f>AF438</f>
        <v>111.99</v>
      </c>
      <c r="DA438">
        <f>AJ438</f>
        <v>6.53</v>
      </c>
      <c r="DB438">
        <v>0</v>
      </c>
    </row>
    <row r="439" spans="1:106" x14ac:dyDescent="0.2">
      <c r="A439">
        <f>ROW(Source!A298)</f>
        <v>298</v>
      </c>
      <c r="B439">
        <v>39083528</v>
      </c>
      <c r="C439">
        <v>39084425</v>
      </c>
      <c r="D439">
        <v>36883554</v>
      </c>
      <c r="E439">
        <v>1</v>
      </c>
      <c r="F439">
        <v>1</v>
      </c>
      <c r="G439">
        <v>1</v>
      </c>
      <c r="H439">
        <v>2</v>
      </c>
      <c r="I439" t="s">
        <v>848</v>
      </c>
      <c r="J439" t="s">
        <v>849</v>
      </c>
      <c r="K439" t="s">
        <v>850</v>
      </c>
      <c r="L439">
        <v>1368</v>
      </c>
      <c r="N439">
        <v>1011</v>
      </c>
      <c r="O439" t="s">
        <v>845</v>
      </c>
      <c r="P439" t="s">
        <v>845</v>
      </c>
      <c r="Q439">
        <v>1</v>
      </c>
      <c r="W439">
        <v>0</v>
      </c>
      <c r="X439">
        <v>1372534845</v>
      </c>
      <c r="Y439">
        <v>0.01</v>
      </c>
      <c r="AA439">
        <v>0</v>
      </c>
      <c r="AB439">
        <v>429.09</v>
      </c>
      <c r="AC439">
        <v>11.6</v>
      </c>
      <c r="AD439">
        <v>0</v>
      </c>
      <c r="AE439">
        <v>0</v>
      </c>
      <c r="AF439">
        <v>65.709999999999994</v>
      </c>
      <c r="AG439">
        <v>11.6</v>
      </c>
      <c r="AH439">
        <v>0</v>
      </c>
      <c r="AI439">
        <v>1</v>
      </c>
      <c r="AJ439">
        <v>6.53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0.01</v>
      </c>
      <c r="AU439" t="s">
        <v>3</v>
      </c>
      <c r="AV439">
        <v>0</v>
      </c>
      <c r="AW439">
        <v>2</v>
      </c>
      <c r="AX439">
        <v>39084429</v>
      </c>
      <c r="AY439">
        <v>1</v>
      </c>
      <c r="AZ439">
        <v>0</v>
      </c>
      <c r="BA439">
        <v>467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Y439*Source!I298</f>
        <v>0.01</v>
      </c>
      <c r="CY439">
        <f>AB439</f>
        <v>429.09</v>
      </c>
      <c r="CZ439">
        <f>AF439</f>
        <v>65.709999999999994</v>
      </c>
      <c r="DA439">
        <f>AJ439</f>
        <v>6.53</v>
      </c>
      <c r="DB439">
        <v>0</v>
      </c>
    </row>
    <row r="440" spans="1:106" x14ac:dyDescent="0.2">
      <c r="A440">
        <f>ROW(Source!A298)</f>
        <v>298</v>
      </c>
      <c r="B440">
        <v>39083528</v>
      </c>
      <c r="C440">
        <v>39084425</v>
      </c>
      <c r="D440">
        <v>36883858</v>
      </c>
      <c r="E440">
        <v>1</v>
      </c>
      <c r="F440">
        <v>1</v>
      </c>
      <c r="G440">
        <v>1</v>
      </c>
      <c r="H440">
        <v>2</v>
      </c>
      <c r="I440" t="s">
        <v>885</v>
      </c>
      <c r="J440" t="s">
        <v>886</v>
      </c>
      <c r="K440" t="s">
        <v>887</v>
      </c>
      <c r="L440">
        <v>1368</v>
      </c>
      <c r="N440">
        <v>1011</v>
      </c>
      <c r="O440" t="s">
        <v>845</v>
      </c>
      <c r="P440" t="s">
        <v>845</v>
      </c>
      <c r="Q440">
        <v>1</v>
      </c>
      <c r="W440">
        <v>0</v>
      </c>
      <c r="X440">
        <v>-353815937</v>
      </c>
      <c r="Y440">
        <v>0.13</v>
      </c>
      <c r="AA440">
        <v>0</v>
      </c>
      <c r="AB440">
        <v>52.89</v>
      </c>
      <c r="AC440">
        <v>0</v>
      </c>
      <c r="AD440">
        <v>0</v>
      </c>
      <c r="AE440">
        <v>0</v>
      </c>
      <c r="AF440">
        <v>8.1</v>
      </c>
      <c r="AG440">
        <v>0</v>
      </c>
      <c r="AH440">
        <v>0</v>
      </c>
      <c r="AI440">
        <v>1</v>
      </c>
      <c r="AJ440">
        <v>6.53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0.13</v>
      </c>
      <c r="AU440" t="s">
        <v>3</v>
      </c>
      <c r="AV440">
        <v>0</v>
      </c>
      <c r="AW440">
        <v>2</v>
      </c>
      <c r="AX440">
        <v>39084430</v>
      </c>
      <c r="AY440">
        <v>1</v>
      </c>
      <c r="AZ440">
        <v>0</v>
      </c>
      <c r="BA440">
        <v>468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Y440*Source!I298</f>
        <v>0.13</v>
      </c>
      <c r="CY440">
        <f>AB440</f>
        <v>52.89</v>
      </c>
      <c r="CZ440">
        <f>AF440</f>
        <v>8.1</v>
      </c>
      <c r="DA440">
        <f>AJ440</f>
        <v>6.53</v>
      </c>
      <c r="DB440">
        <v>0</v>
      </c>
    </row>
    <row r="441" spans="1:106" x14ac:dyDescent="0.2">
      <c r="A441">
        <f>ROW(Source!A298)</f>
        <v>298</v>
      </c>
      <c r="B441">
        <v>39083528</v>
      </c>
      <c r="C441">
        <v>39084425</v>
      </c>
      <c r="D441">
        <v>36800043</v>
      </c>
      <c r="E441">
        <v>1</v>
      </c>
      <c r="F441">
        <v>1</v>
      </c>
      <c r="G441">
        <v>1</v>
      </c>
      <c r="H441">
        <v>3</v>
      </c>
      <c r="I441" t="s">
        <v>1174</v>
      </c>
      <c r="J441" t="s">
        <v>1175</v>
      </c>
      <c r="K441" t="s">
        <v>1176</v>
      </c>
      <c r="L441">
        <v>1346</v>
      </c>
      <c r="N441">
        <v>1009</v>
      </c>
      <c r="O441" t="s">
        <v>173</v>
      </c>
      <c r="P441" t="s">
        <v>173</v>
      </c>
      <c r="Q441">
        <v>1</v>
      </c>
      <c r="W441">
        <v>0</v>
      </c>
      <c r="X441">
        <v>618806536</v>
      </c>
      <c r="Y441">
        <v>1.2E-2</v>
      </c>
      <c r="AA441">
        <v>293.64999999999998</v>
      </c>
      <c r="AB441">
        <v>0</v>
      </c>
      <c r="AC441">
        <v>0</v>
      </c>
      <c r="AD441">
        <v>0</v>
      </c>
      <c r="AE441">
        <v>44.97</v>
      </c>
      <c r="AF441">
        <v>0</v>
      </c>
      <c r="AG441">
        <v>0</v>
      </c>
      <c r="AH441">
        <v>0</v>
      </c>
      <c r="AI441">
        <v>6.53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1.2E-2</v>
      </c>
      <c r="AU441" t="s">
        <v>3</v>
      </c>
      <c r="AV441">
        <v>0</v>
      </c>
      <c r="AW441">
        <v>2</v>
      </c>
      <c r="AX441">
        <v>39084431</v>
      </c>
      <c r="AY441">
        <v>1</v>
      </c>
      <c r="AZ441">
        <v>0</v>
      </c>
      <c r="BA441">
        <v>469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Y441*Source!I298</f>
        <v>1.2E-2</v>
      </c>
      <c r="CY441">
        <f t="shared" ref="CY441:CY453" si="36">AA441</f>
        <v>293.64999999999998</v>
      </c>
      <c r="CZ441">
        <f t="shared" ref="CZ441:CZ453" si="37">AE441</f>
        <v>44.97</v>
      </c>
      <c r="DA441">
        <f t="shared" ref="DA441:DA453" si="38">AI441</f>
        <v>6.53</v>
      </c>
      <c r="DB441">
        <v>0</v>
      </c>
    </row>
    <row r="442" spans="1:106" x14ac:dyDescent="0.2">
      <c r="A442">
        <f>ROW(Source!A298)</f>
        <v>298</v>
      </c>
      <c r="B442">
        <v>39083528</v>
      </c>
      <c r="C442">
        <v>39084425</v>
      </c>
      <c r="D442">
        <v>36801775</v>
      </c>
      <c r="E442">
        <v>1</v>
      </c>
      <c r="F442">
        <v>1</v>
      </c>
      <c r="G442">
        <v>1</v>
      </c>
      <c r="H442">
        <v>3</v>
      </c>
      <c r="I442" t="s">
        <v>1177</v>
      </c>
      <c r="J442" t="s">
        <v>1178</v>
      </c>
      <c r="K442" t="s">
        <v>1179</v>
      </c>
      <c r="L442">
        <v>1346</v>
      </c>
      <c r="N442">
        <v>1009</v>
      </c>
      <c r="O442" t="s">
        <v>173</v>
      </c>
      <c r="P442" t="s">
        <v>173</v>
      </c>
      <c r="Q442">
        <v>1</v>
      </c>
      <c r="W442">
        <v>0</v>
      </c>
      <c r="X442">
        <v>56922527</v>
      </c>
      <c r="Y442">
        <v>2E-3</v>
      </c>
      <c r="AA442">
        <v>75.099999999999994</v>
      </c>
      <c r="AB442">
        <v>0</v>
      </c>
      <c r="AC442">
        <v>0</v>
      </c>
      <c r="AD442">
        <v>0</v>
      </c>
      <c r="AE442">
        <v>11.5</v>
      </c>
      <c r="AF442">
        <v>0</v>
      </c>
      <c r="AG442">
        <v>0</v>
      </c>
      <c r="AH442">
        <v>0</v>
      </c>
      <c r="AI442">
        <v>6.53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2E-3</v>
      </c>
      <c r="AU442" t="s">
        <v>3</v>
      </c>
      <c r="AV442">
        <v>0</v>
      </c>
      <c r="AW442">
        <v>2</v>
      </c>
      <c r="AX442">
        <v>39084432</v>
      </c>
      <c r="AY442">
        <v>1</v>
      </c>
      <c r="AZ442">
        <v>0</v>
      </c>
      <c r="BA442">
        <v>470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Y442*Source!I298</f>
        <v>2E-3</v>
      </c>
      <c r="CY442">
        <f t="shared" si="36"/>
        <v>75.099999999999994</v>
      </c>
      <c r="CZ442">
        <f t="shared" si="37"/>
        <v>11.5</v>
      </c>
      <c r="DA442">
        <f t="shared" si="38"/>
        <v>6.53</v>
      </c>
      <c r="DB442">
        <v>0</v>
      </c>
    </row>
    <row r="443" spans="1:106" x14ac:dyDescent="0.2">
      <c r="A443">
        <f>ROW(Source!A298)</f>
        <v>298</v>
      </c>
      <c r="B443">
        <v>39083528</v>
      </c>
      <c r="C443">
        <v>39084425</v>
      </c>
      <c r="D443">
        <v>36802094</v>
      </c>
      <c r="E443">
        <v>1</v>
      </c>
      <c r="F443">
        <v>1</v>
      </c>
      <c r="G443">
        <v>1</v>
      </c>
      <c r="H443">
        <v>3</v>
      </c>
      <c r="I443" t="s">
        <v>1180</v>
      </c>
      <c r="J443" t="s">
        <v>1181</v>
      </c>
      <c r="K443" t="s">
        <v>1182</v>
      </c>
      <c r="L443">
        <v>1346</v>
      </c>
      <c r="N443">
        <v>1009</v>
      </c>
      <c r="O443" t="s">
        <v>173</v>
      </c>
      <c r="P443" t="s">
        <v>173</v>
      </c>
      <c r="Q443">
        <v>1</v>
      </c>
      <c r="W443">
        <v>0</v>
      </c>
      <c r="X443">
        <v>-1088866022</v>
      </c>
      <c r="Y443">
        <v>2.4E-2</v>
      </c>
      <c r="AA443">
        <v>198.51</v>
      </c>
      <c r="AB443">
        <v>0</v>
      </c>
      <c r="AC443">
        <v>0</v>
      </c>
      <c r="AD443">
        <v>0</v>
      </c>
      <c r="AE443">
        <v>30.4</v>
      </c>
      <c r="AF443">
        <v>0</v>
      </c>
      <c r="AG443">
        <v>0</v>
      </c>
      <c r="AH443">
        <v>0</v>
      </c>
      <c r="AI443">
        <v>6.53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2.4E-2</v>
      </c>
      <c r="AU443" t="s">
        <v>3</v>
      </c>
      <c r="AV443">
        <v>0</v>
      </c>
      <c r="AW443">
        <v>2</v>
      </c>
      <c r="AX443">
        <v>39084433</v>
      </c>
      <c r="AY443">
        <v>1</v>
      </c>
      <c r="AZ443">
        <v>0</v>
      </c>
      <c r="BA443">
        <v>471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Y443*Source!I298</f>
        <v>2.4E-2</v>
      </c>
      <c r="CY443">
        <f t="shared" si="36"/>
        <v>198.51</v>
      </c>
      <c r="CZ443">
        <f t="shared" si="37"/>
        <v>30.4</v>
      </c>
      <c r="DA443">
        <f t="shared" si="38"/>
        <v>6.53</v>
      </c>
      <c r="DB443">
        <v>0</v>
      </c>
    </row>
    <row r="444" spans="1:106" x14ac:dyDescent="0.2">
      <c r="A444">
        <f>ROW(Source!A298)</f>
        <v>298</v>
      </c>
      <c r="B444">
        <v>39083528</v>
      </c>
      <c r="C444">
        <v>39084425</v>
      </c>
      <c r="D444">
        <v>36803258</v>
      </c>
      <c r="E444">
        <v>1</v>
      </c>
      <c r="F444">
        <v>1</v>
      </c>
      <c r="G444">
        <v>1</v>
      </c>
      <c r="H444">
        <v>3</v>
      </c>
      <c r="I444" t="s">
        <v>1183</v>
      </c>
      <c r="J444" t="s">
        <v>1184</v>
      </c>
      <c r="K444" t="s">
        <v>1185</v>
      </c>
      <c r="L444">
        <v>1346</v>
      </c>
      <c r="N444">
        <v>1009</v>
      </c>
      <c r="O444" t="s">
        <v>173</v>
      </c>
      <c r="P444" t="s">
        <v>173</v>
      </c>
      <c r="Q444">
        <v>1</v>
      </c>
      <c r="W444">
        <v>0</v>
      </c>
      <c r="X444">
        <v>586013393</v>
      </c>
      <c r="Y444">
        <v>0.08</v>
      </c>
      <c r="AA444">
        <v>69.02</v>
      </c>
      <c r="AB444">
        <v>0</v>
      </c>
      <c r="AC444">
        <v>0</v>
      </c>
      <c r="AD444">
        <v>0</v>
      </c>
      <c r="AE444">
        <v>10.57</v>
      </c>
      <c r="AF444">
        <v>0</v>
      </c>
      <c r="AG444">
        <v>0</v>
      </c>
      <c r="AH444">
        <v>0</v>
      </c>
      <c r="AI444">
        <v>6.53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0.08</v>
      </c>
      <c r="AU444" t="s">
        <v>3</v>
      </c>
      <c r="AV444">
        <v>0</v>
      </c>
      <c r="AW444">
        <v>2</v>
      </c>
      <c r="AX444">
        <v>39084434</v>
      </c>
      <c r="AY444">
        <v>1</v>
      </c>
      <c r="AZ444">
        <v>0</v>
      </c>
      <c r="BA444">
        <v>472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Y444*Source!I298</f>
        <v>0.08</v>
      </c>
      <c r="CY444">
        <f t="shared" si="36"/>
        <v>69.02</v>
      </c>
      <c r="CZ444">
        <f t="shared" si="37"/>
        <v>10.57</v>
      </c>
      <c r="DA444">
        <f t="shared" si="38"/>
        <v>6.53</v>
      </c>
      <c r="DB444">
        <v>0</v>
      </c>
    </row>
    <row r="445" spans="1:106" x14ac:dyDescent="0.2">
      <c r="A445">
        <f>ROW(Source!A298)</f>
        <v>298</v>
      </c>
      <c r="B445">
        <v>39083528</v>
      </c>
      <c r="C445">
        <v>39084425</v>
      </c>
      <c r="D445">
        <v>36804448</v>
      </c>
      <c r="E445">
        <v>1</v>
      </c>
      <c r="F445">
        <v>1</v>
      </c>
      <c r="G445">
        <v>1</v>
      </c>
      <c r="H445">
        <v>3</v>
      </c>
      <c r="I445" t="s">
        <v>1186</v>
      </c>
      <c r="J445" t="s">
        <v>1187</v>
      </c>
      <c r="K445" t="s">
        <v>1168</v>
      </c>
      <c r="L445">
        <v>1346</v>
      </c>
      <c r="N445">
        <v>1009</v>
      </c>
      <c r="O445" t="s">
        <v>173</v>
      </c>
      <c r="P445" t="s">
        <v>173</v>
      </c>
      <c r="Q445">
        <v>1</v>
      </c>
      <c r="W445">
        <v>0</v>
      </c>
      <c r="X445">
        <v>103900845</v>
      </c>
      <c r="Y445">
        <v>0.373</v>
      </c>
      <c r="AA445">
        <v>59.03</v>
      </c>
      <c r="AB445">
        <v>0</v>
      </c>
      <c r="AC445">
        <v>0</v>
      </c>
      <c r="AD445">
        <v>0</v>
      </c>
      <c r="AE445">
        <v>9.0399999999999991</v>
      </c>
      <c r="AF445">
        <v>0</v>
      </c>
      <c r="AG445">
        <v>0</v>
      </c>
      <c r="AH445">
        <v>0</v>
      </c>
      <c r="AI445">
        <v>6.53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0.373</v>
      </c>
      <c r="AU445" t="s">
        <v>3</v>
      </c>
      <c r="AV445">
        <v>0</v>
      </c>
      <c r="AW445">
        <v>2</v>
      </c>
      <c r="AX445">
        <v>39084435</v>
      </c>
      <c r="AY445">
        <v>1</v>
      </c>
      <c r="AZ445">
        <v>0</v>
      </c>
      <c r="BA445">
        <v>473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Y445*Source!I298</f>
        <v>0.373</v>
      </c>
      <c r="CY445">
        <f t="shared" si="36"/>
        <v>59.03</v>
      </c>
      <c r="CZ445">
        <f t="shared" si="37"/>
        <v>9.0399999999999991</v>
      </c>
      <c r="DA445">
        <f t="shared" si="38"/>
        <v>6.53</v>
      </c>
      <c r="DB445">
        <v>0</v>
      </c>
    </row>
    <row r="446" spans="1:106" x14ac:dyDescent="0.2">
      <c r="A446">
        <f>ROW(Source!A298)</f>
        <v>298</v>
      </c>
      <c r="B446">
        <v>39083528</v>
      </c>
      <c r="C446">
        <v>39084425</v>
      </c>
      <c r="D446">
        <v>36804580</v>
      </c>
      <c r="E446">
        <v>1</v>
      </c>
      <c r="F446">
        <v>1</v>
      </c>
      <c r="G446">
        <v>1</v>
      </c>
      <c r="H446">
        <v>3</v>
      </c>
      <c r="I446" t="s">
        <v>1188</v>
      </c>
      <c r="J446" t="s">
        <v>1189</v>
      </c>
      <c r="K446" t="s">
        <v>1190</v>
      </c>
      <c r="L446">
        <v>1355</v>
      </c>
      <c r="N446">
        <v>1010</v>
      </c>
      <c r="O446" t="s">
        <v>370</v>
      </c>
      <c r="P446" t="s">
        <v>370</v>
      </c>
      <c r="Q446">
        <v>100</v>
      </c>
      <c r="W446">
        <v>0</v>
      </c>
      <c r="X446">
        <v>1794244060</v>
      </c>
      <c r="Y446">
        <v>1.4E-2</v>
      </c>
      <c r="AA446">
        <v>561.58000000000004</v>
      </c>
      <c r="AB446">
        <v>0</v>
      </c>
      <c r="AC446">
        <v>0</v>
      </c>
      <c r="AD446">
        <v>0</v>
      </c>
      <c r="AE446">
        <v>86</v>
      </c>
      <c r="AF446">
        <v>0</v>
      </c>
      <c r="AG446">
        <v>0</v>
      </c>
      <c r="AH446">
        <v>0</v>
      </c>
      <c r="AI446">
        <v>6.53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1.4E-2</v>
      </c>
      <c r="AU446" t="s">
        <v>3</v>
      </c>
      <c r="AV446">
        <v>0</v>
      </c>
      <c r="AW446">
        <v>2</v>
      </c>
      <c r="AX446">
        <v>39084436</v>
      </c>
      <c r="AY446">
        <v>1</v>
      </c>
      <c r="AZ446">
        <v>0</v>
      </c>
      <c r="BA446">
        <v>474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Y446*Source!I298</f>
        <v>1.4E-2</v>
      </c>
      <c r="CY446">
        <f t="shared" si="36"/>
        <v>561.58000000000004</v>
      </c>
      <c r="CZ446">
        <f t="shared" si="37"/>
        <v>86</v>
      </c>
      <c r="DA446">
        <f t="shared" si="38"/>
        <v>6.53</v>
      </c>
      <c r="DB446">
        <v>0</v>
      </c>
    </row>
    <row r="447" spans="1:106" x14ac:dyDescent="0.2">
      <c r="A447">
        <f>ROW(Source!A298)</f>
        <v>298</v>
      </c>
      <c r="B447">
        <v>39083528</v>
      </c>
      <c r="C447">
        <v>39084425</v>
      </c>
      <c r="D447">
        <v>36805500</v>
      </c>
      <c r="E447">
        <v>1</v>
      </c>
      <c r="F447">
        <v>1</v>
      </c>
      <c r="G447">
        <v>1</v>
      </c>
      <c r="H447">
        <v>3</v>
      </c>
      <c r="I447" t="s">
        <v>1191</v>
      </c>
      <c r="J447" t="s">
        <v>1192</v>
      </c>
      <c r="K447" t="s">
        <v>1193</v>
      </c>
      <c r="L447">
        <v>1346</v>
      </c>
      <c r="N447">
        <v>1009</v>
      </c>
      <c r="O447" t="s">
        <v>173</v>
      </c>
      <c r="P447" t="s">
        <v>173</v>
      </c>
      <c r="Q447">
        <v>1</v>
      </c>
      <c r="W447">
        <v>0</v>
      </c>
      <c r="X447">
        <v>-856710481</v>
      </c>
      <c r="Y447">
        <v>1E-3</v>
      </c>
      <c r="AA447">
        <v>868.82</v>
      </c>
      <c r="AB447">
        <v>0</v>
      </c>
      <c r="AC447">
        <v>0</v>
      </c>
      <c r="AD447">
        <v>0</v>
      </c>
      <c r="AE447">
        <v>133.05000000000001</v>
      </c>
      <c r="AF447">
        <v>0</v>
      </c>
      <c r="AG447">
        <v>0</v>
      </c>
      <c r="AH447">
        <v>0</v>
      </c>
      <c r="AI447">
        <v>6.53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1E-3</v>
      </c>
      <c r="AU447" t="s">
        <v>3</v>
      </c>
      <c r="AV447">
        <v>0</v>
      </c>
      <c r="AW447">
        <v>2</v>
      </c>
      <c r="AX447">
        <v>39084437</v>
      </c>
      <c r="AY447">
        <v>1</v>
      </c>
      <c r="AZ447">
        <v>0</v>
      </c>
      <c r="BA447">
        <v>475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Y447*Source!I298</f>
        <v>1E-3</v>
      </c>
      <c r="CY447">
        <f t="shared" si="36"/>
        <v>868.82</v>
      </c>
      <c r="CZ447">
        <f t="shared" si="37"/>
        <v>133.05000000000001</v>
      </c>
      <c r="DA447">
        <f t="shared" si="38"/>
        <v>6.53</v>
      </c>
      <c r="DB447">
        <v>0</v>
      </c>
    </row>
    <row r="448" spans="1:106" x14ac:dyDescent="0.2">
      <c r="A448">
        <f>ROW(Source!A298)</f>
        <v>298</v>
      </c>
      <c r="B448">
        <v>39083528</v>
      </c>
      <c r="C448">
        <v>39084425</v>
      </c>
      <c r="D448">
        <v>36823140</v>
      </c>
      <c r="E448">
        <v>1</v>
      </c>
      <c r="F448">
        <v>1</v>
      </c>
      <c r="G448">
        <v>1</v>
      </c>
      <c r="H448">
        <v>3</v>
      </c>
      <c r="I448" t="s">
        <v>1194</v>
      </c>
      <c r="J448" t="s">
        <v>1195</v>
      </c>
      <c r="K448" t="s">
        <v>1196</v>
      </c>
      <c r="L448">
        <v>1348</v>
      </c>
      <c r="N448">
        <v>1009</v>
      </c>
      <c r="O448" t="s">
        <v>64</v>
      </c>
      <c r="P448" t="s">
        <v>64</v>
      </c>
      <c r="Q448">
        <v>1000</v>
      </c>
      <c r="W448">
        <v>0</v>
      </c>
      <c r="X448">
        <v>426000481</v>
      </c>
      <c r="Y448">
        <v>3.0000000000000001E-3</v>
      </c>
      <c r="AA448">
        <v>75095</v>
      </c>
      <c r="AB448">
        <v>0</v>
      </c>
      <c r="AC448">
        <v>0</v>
      </c>
      <c r="AD448">
        <v>0</v>
      </c>
      <c r="AE448">
        <v>11500</v>
      </c>
      <c r="AF448">
        <v>0</v>
      </c>
      <c r="AG448">
        <v>0</v>
      </c>
      <c r="AH448">
        <v>0</v>
      </c>
      <c r="AI448">
        <v>6.53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3.0000000000000001E-3</v>
      </c>
      <c r="AU448" t="s">
        <v>3</v>
      </c>
      <c r="AV448">
        <v>0</v>
      </c>
      <c r="AW448">
        <v>2</v>
      </c>
      <c r="AX448">
        <v>39084438</v>
      </c>
      <c r="AY448">
        <v>1</v>
      </c>
      <c r="AZ448">
        <v>0</v>
      </c>
      <c r="BA448">
        <v>476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Y448*Source!I298</f>
        <v>3.0000000000000001E-3</v>
      </c>
      <c r="CY448">
        <f t="shared" si="36"/>
        <v>75095</v>
      </c>
      <c r="CZ448">
        <f t="shared" si="37"/>
        <v>11500</v>
      </c>
      <c r="DA448">
        <f t="shared" si="38"/>
        <v>6.53</v>
      </c>
      <c r="DB448">
        <v>0</v>
      </c>
    </row>
    <row r="449" spans="1:106" x14ac:dyDescent="0.2">
      <c r="A449">
        <f>ROW(Source!A298)</f>
        <v>298</v>
      </c>
      <c r="B449">
        <v>39083528</v>
      </c>
      <c r="C449">
        <v>39084425</v>
      </c>
      <c r="D449">
        <v>36838317</v>
      </c>
      <c r="E449">
        <v>1</v>
      </c>
      <c r="F449">
        <v>1</v>
      </c>
      <c r="G449">
        <v>1</v>
      </c>
      <c r="H449">
        <v>3</v>
      </c>
      <c r="I449" t="s">
        <v>1197</v>
      </c>
      <c r="J449" t="s">
        <v>1198</v>
      </c>
      <c r="K449" t="s">
        <v>1199</v>
      </c>
      <c r="L449">
        <v>1346</v>
      </c>
      <c r="N449">
        <v>1009</v>
      </c>
      <c r="O449" t="s">
        <v>173</v>
      </c>
      <c r="P449" t="s">
        <v>173</v>
      </c>
      <c r="Q449">
        <v>1</v>
      </c>
      <c r="W449">
        <v>0</v>
      </c>
      <c r="X449">
        <v>210558753</v>
      </c>
      <c r="Y449">
        <v>3.9E-2</v>
      </c>
      <c r="AA449">
        <v>186.76</v>
      </c>
      <c r="AB449">
        <v>0</v>
      </c>
      <c r="AC449">
        <v>0</v>
      </c>
      <c r="AD449">
        <v>0</v>
      </c>
      <c r="AE449">
        <v>28.6</v>
      </c>
      <c r="AF449">
        <v>0</v>
      </c>
      <c r="AG449">
        <v>0</v>
      </c>
      <c r="AH449">
        <v>0</v>
      </c>
      <c r="AI449">
        <v>6.53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3.9E-2</v>
      </c>
      <c r="AU449" t="s">
        <v>3</v>
      </c>
      <c r="AV449">
        <v>0</v>
      </c>
      <c r="AW449">
        <v>2</v>
      </c>
      <c r="AX449">
        <v>39084439</v>
      </c>
      <c r="AY449">
        <v>1</v>
      </c>
      <c r="AZ449">
        <v>0</v>
      </c>
      <c r="BA449">
        <v>477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Y449*Source!I298</f>
        <v>3.9E-2</v>
      </c>
      <c r="CY449">
        <f t="shared" si="36"/>
        <v>186.76</v>
      </c>
      <c r="CZ449">
        <f t="shared" si="37"/>
        <v>28.6</v>
      </c>
      <c r="DA449">
        <f t="shared" si="38"/>
        <v>6.53</v>
      </c>
      <c r="DB449">
        <v>0</v>
      </c>
    </row>
    <row r="450" spans="1:106" x14ac:dyDescent="0.2">
      <c r="A450">
        <f>ROW(Source!A298)</f>
        <v>298</v>
      </c>
      <c r="B450">
        <v>39083528</v>
      </c>
      <c r="C450">
        <v>39084425</v>
      </c>
      <c r="D450">
        <v>36838470</v>
      </c>
      <c r="E450">
        <v>1</v>
      </c>
      <c r="F450">
        <v>1</v>
      </c>
      <c r="G450">
        <v>1</v>
      </c>
      <c r="H450">
        <v>3</v>
      </c>
      <c r="I450" t="s">
        <v>1200</v>
      </c>
      <c r="J450" t="s">
        <v>1201</v>
      </c>
      <c r="K450" t="s">
        <v>1202</v>
      </c>
      <c r="L450">
        <v>1346</v>
      </c>
      <c r="N450">
        <v>1009</v>
      </c>
      <c r="O450" t="s">
        <v>173</v>
      </c>
      <c r="P450" t="s">
        <v>173</v>
      </c>
      <c r="Q450">
        <v>1</v>
      </c>
      <c r="W450">
        <v>0</v>
      </c>
      <c r="X450">
        <v>-1274984028</v>
      </c>
      <c r="Y450">
        <v>1.2E-2</v>
      </c>
      <c r="AA450">
        <v>232.66</v>
      </c>
      <c r="AB450">
        <v>0</v>
      </c>
      <c r="AC450">
        <v>0</v>
      </c>
      <c r="AD450">
        <v>0</v>
      </c>
      <c r="AE450">
        <v>35.630000000000003</v>
      </c>
      <c r="AF450">
        <v>0</v>
      </c>
      <c r="AG450">
        <v>0</v>
      </c>
      <c r="AH450">
        <v>0</v>
      </c>
      <c r="AI450">
        <v>6.53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1.2E-2</v>
      </c>
      <c r="AU450" t="s">
        <v>3</v>
      </c>
      <c r="AV450">
        <v>0</v>
      </c>
      <c r="AW450">
        <v>2</v>
      </c>
      <c r="AX450">
        <v>39084440</v>
      </c>
      <c r="AY450">
        <v>1</v>
      </c>
      <c r="AZ450">
        <v>0</v>
      </c>
      <c r="BA450">
        <v>478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Y450*Source!I298</f>
        <v>1.2E-2</v>
      </c>
      <c r="CY450">
        <f t="shared" si="36"/>
        <v>232.66</v>
      </c>
      <c r="CZ450">
        <f t="shared" si="37"/>
        <v>35.630000000000003</v>
      </c>
      <c r="DA450">
        <f t="shared" si="38"/>
        <v>6.53</v>
      </c>
      <c r="DB450">
        <v>0</v>
      </c>
    </row>
    <row r="451" spans="1:106" x14ac:dyDescent="0.2">
      <c r="A451">
        <f>ROW(Source!A298)</f>
        <v>298</v>
      </c>
      <c r="B451">
        <v>39083528</v>
      </c>
      <c r="C451">
        <v>39084425</v>
      </c>
      <c r="D451">
        <v>36851945</v>
      </c>
      <c r="E451">
        <v>1</v>
      </c>
      <c r="F451">
        <v>1</v>
      </c>
      <c r="G451">
        <v>1</v>
      </c>
      <c r="H451">
        <v>3</v>
      </c>
      <c r="I451" t="s">
        <v>1203</v>
      </c>
      <c r="J451" t="s">
        <v>1204</v>
      </c>
      <c r="K451" t="s">
        <v>1205</v>
      </c>
      <c r="L451">
        <v>1358</v>
      </c>
      <c r="N451">
        <v>1010</v>
      </c>
      <c r="O451" t="s">
        <v>342</v>
      </c>
      <c r="P451" t="s">
        <v>342</v>
      </c>
      <c r="Q451">
        <v>10</v>
      </c>
      <c r="W451">
        <v>0</v>
      </c>
      <c r="X451">
        <v>1386890308</v>
      </c>
      <c r="Y451">
        <v>0.1</v>
      </c>
      <c r="AA451">
        <v>254.67</v>
      </c>
      <c r="AB451">
        <v>0</v>
      </c>
      <c r="AC451">
        <v>0</v>
      </c>
      <c r="AD451">
        <v>0</v>
      </c>
      <c r="AE451">
        <v>39</v>
      </c>
      <c r="AF451">
        <v>0</v>
      </c>
      <c r="AG451">
        <v>0</v>
      </c>
      <c r="AH451">
        <v>0</v>
      </c>
      <c r="AI451">
        <v>6.53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0.1</v>
      </c>
      <c r="AU451" t="s">
        <v>3</v>
      </c>
      <c r="AV451">
        <v>0</v>
      </c>
      <c r="AW451">
        <v>2</v>
      </c>
      <c r="AX451">
        <v>39084441</v>
      </c>
      <c r="AY451">
        <v>1</v>
      </c>
      <c r="AZ451">
        <v>0</v>
      </c>
      <c r="BA451">
        <v>479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Y451*Source!I298</f>
        <v>0.1</v>
      </c>
      <c r="CY451">
        <f t="shared" si="36"/>
        <v>254.67</v>
      </c>
      <c r="CZ451">
        <f t="shared" si="37"/>
        <v>39</v>
      </c>
      <c r="DA451">
        <f t="shared" si="38"/>
        <v>6.53</v>
      </c>
      <c r="DB451">
        <v>0</v>
      </c>
    </row>
    <row r="452" spans="1:106" x14ac:dyDescent="0.2">
      <c r="A452">
        <f>ROW(Source!A298)</f>
        <v>298</v>
      </c>
      <c r="B452">
        <v>39083528</v>
      </c>
      <c r="C452">
        <v>39084425</v>
      </c>
      <c r="D452">
        <v>36870813</v>
      </c>
      <c r="E452">
        <v>1</v>
      </c>
      <c r="F452">
        <v>1</v>
      </c>
      <c r="G452">
        <v>1</v>
      </c>
      <c r="H452">
        <v>3</v>
      </c>
      <c r="I452" t="s">
        <v>1206</v>
      </c>
      <c r="J452" t="s">
        <v>1207</v>
      </c>
      <c r="K452" t="s">
        <v>1208</v>
      </c>
      <c r="L452">
        <v>1355</v>
      </c>
      <c r="N452">
        <v>1010</v>
      </c>
      <c r="O452" t="s">
        <v>370</v>
      </c>
      <c r="P452" t="s">
        <v>370</v>
      </c>
      <c r="Q452">
        <v>100</v>
      </c>
      <c r="W452">
        <v>0</v>
      </c>
      <c r="X452">
        <v>877733957</v>
      </c>
      <c r="Y452">
        <v>6.0999999999999999E-2</v>
      </c>
      <c r="AA452">
        <v>411.39</v>
      </c>
      <c r="AB452">
        <v>0</v>
      </c>
      <c r="AC452">
        <v>0</v>
      </c>
      <c r="AD452">
        <v>0</v>
      </c>
      <c r="AE452">
        <v>63</v>
      </c>
      <c r="AF452">
        <v>0</v>
      </c>
      <c r="AG452">
        <v>0</v>
      </c>
      <c r="AH452">
        <v>0</v>
      </c>
      <c r="AI452">
        <v>6.53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6.0999999999999999E-2</v>
      </c>
      <c r="AU452" t="s">
        <v>3</v>
      </c>
      <c r="AV452">
        <v>0</v>
      </c>
      <c r="AW452">
        <v>2</v>
      </c>
      <c r="AX452">
        <v>39084442</v>
      </c>
      <c r="AY452">
        <v>1</v>
      </c>
      <c r="AZ452">
        <v>0</v>
      </c>
      <c r="BA452">
        <v>480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Y452*Source!I298</f>
        <v>6.0999999999999999E-2</v>
      </c>
      <c r="CY452">
        <f t="shared" si="36"/>
        <v>411.39</v>
      </c>
      <c r="CZ452">
        <f t="shared" si="37"/>
        <v>63</v>
      </c>
      <c r="DA452">
        <f t="shared" si="38"/>
        <v>6.53</v>
      </c>
      <c r="DB452">
        <v>0</v>
      </c>
    </row>
    <row r="453" spans="1:106" x14ac:dyDescent="0.2">
      <c r="A453">
        <f>ROW(Source!A298)</f>
        <v>298</v>
      </c>
      <c r="B453">
        <v>39083528</v>
      </c>
      <c r="C453">
        <v>39084425</v>
      </c>
      <c r="D453">
        <v>36799065</v>
      </c>
      <c r="E453">
        <v>17</v>
      </c>
      <c r="F453">
        <v>1</v>
      </c>
      <c r="G453">
        <v>1</v>
      </c>
      <c r="H453">
        <v>3</v>
      </c>
      <c r="I453" t="s">
        <v>1209</v>
      </c>
      <c r="J453" t="s">
        <v>3</v>
      </c>
      <c r="K453" t="s">
        <v>1210</v>
      </c>
      <c r="L453">
        <v>1374</v>
      </c>
      <c r="N453">
        <v>1013</v>
      </c>
      <c r="O453" t="s">
        <v>1211</v>
      </c>
      <c r="P453" t="s">
        <v>1211</v>
      </c>
      <c r="Q453">
        <v>1</v>
      </c>
      <c r="W453">
        <v>0</v>
      </c>
      <c r="X453">
        <v>-1731369543</v>
      </c>
      <c r="Y453">
        <v>0.59</v>
      </c>
      <c r="AA453">
        <v>1</v>
      </c>
      <c r="AB453">
        <v>0</v>
      </c>
      <c r="AC453">
        <v>0</v>
      </c>
      <c r="AD453">
        <v>0</v>
      </c>
      <c r="AE453">
        <v>1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0.59</v>
      </c>
      <c r="AU453" t="s">
        <v>3</v>
      </c>
      <c r="AV453">
        <v>0</v>
      </c>
      <c r="AW453">
        <v>2</v>
      </c>
      <c r="AX453">
        <v>39084443</v>
      </c>
      <c r="AY453">
        <v>1</v>
      </c>
      <c r="AZ453">
        <v>0</v>
      </c>
      <c r="BA453">
        <v>481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Y453*Source!I298</f>
        <v>0.59</v>
      </c>
      <c r="CY453">
        <f t="shared" si="36"/>
        <v>1</v>
      </c>
      <c r="CZ453">
        <f t="shared" si="37"/>
        <v>1</v>
      </c>
      <c r="DA453">
        <f t="shared" si="38"/>
        <v>1</v>
      </c>
      <c r="DB453">
        <v>0</v>
      </c>
    </row>
    <row r="454" spans="1:106" x14ac:dyDescent="0.2">
      <c r="A454">
        <f>ROW(Source!A299)</f>
        <v>299</v>
      </c>
      <c r="B454">
        <v>39083528</v>
      </c>
      <c r="C454">
        <v>39084444</v>
      </c>
      <c r="D454">
        <v>37064998</v>
      </c>
      <c r="E454">
        <v>1</v>
      </c>
      <c r="F454">
        <v>1</v>
      </c>
      <c r="G454">
        <v>1</v>
      </c>
      <c r="H454">
        <v>1</v>
      </c>
      <c r="I454" t="s">
        <v>865</v>
      </c>
      <c r="J454" t="s">
        <v>3</v>
      </c>
      <c r="K454" t="s">
        <v>866</v>
      </c>
      <c r="L454">
        <v>1191</v>
      </c>
      <c r="N454">
        <v>1013</v>
      </c>
      <c r="O454" t="s">
        <v>839</v>
      </c>
      <c r="P454" t="s">
        <v>839</v>
      </c>
      <c r="Q454">
        <v>1</v>
      </c>
      <c r="W454">
        <v>0</v>
      </c>
      <c r="X454">
        <v>735429535</v>
      </c>
      <c r="Y454">
        <v>9.64</v>
      </c>
      <c r="AA454">
        <v>0</v>
      </c>
      <c r="AB454">
        <v>0</v>
      </c>
      <c r="AC454">
        <v>0</v>
      </c>
      <c r="AD454">
        <v>50.93</v>
      </c>
      <c r="AE454">
        <v>0</v>
      </c>
      <c r="AF454">
        <v>0</v>
      </c>
      <c r="AG454">
        <v>0</v>
      </c>
      <c r="AH454">
        <v>7.8</v>
      </c>
      <c r="AI454">
        <v>1</v>
      </c>
      <c r="AJ454">
        <v>1</v>
      </c>
      <c r="AK454">
        <v>1</v>
      </c>
      <c r="AL454">
        <v>6.53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9.64</v>
      </c>
      <c r="AU454" t="s">
        <v>3</v>
      </c>
      <c r="AV454">
        <v>1</v>
      </c>
      <c r="AW454">
        <v>2</v>
      </c>
      <c r="AX454">
        <v>39084445</v>
      </c>
      <c r="AY454">
        <v>1</v>
      </c>
      <c r="AZ454">
        <v>0</v>
      </c>
      <c r="BA454">
        <v>482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Y454*Source!I299</f>
        <v>4.3380000000000001</v>
      </c>
      <c r="CY454">
        <f>AD454</f>
        <v>50.93</v>
      </c>
      <c r="CZ454">
        <f>AH454</f>
        <v>7.8</v>
      </c>
      <c r="DA454">
        <f>AL454</f>
        <v>6.53</v>
      </c>
      <c r="DB454">
        <v>0</v>
      </c>
    </row>
    <row r="455" spans="1:106" x14ac:dyDescent="0.2">
      <c r="A455">
        <f>ROW(Source!A299)</f>
        <v>299</v>
      </c>
      <c r="B455">
        <v>39083528</v>
      </c>
      <c r="C455">
        <v>39084444</v>
      </c>
      <c r="D455">
        <v>37064876</v>
      </c>
      <c r="E455">
        <v>1</v>
      </c>
      <c r="F455">
        <v>1</v>
      </c>
      <c r="G455">
        <v>1</v>
      </c>
      <c r="H455">
        <v>1</v>
      </c>
      <c r="I455" t="s">
        <v>840</v>
      </c>
      <c r="J455" t="s">
        <v>3</v>
      </c>
      <c r="K455" t="s">
        <v>841</v>
      </c>
      <c r="L455">
        <v>1191</v>
      </c>
      <c r="N455">
        <v>1013</v>
      </c>
      <c r="O455" t="s">
        <v>839</v>
      </c>
      <c r="P455" t="s">
        <v>839</v>
      </c>
      <c r="Q455">
        <v>1</v>
      </c>
      <c r="W455">
        <v>0</v>
      </c>
      <c r="X455">
        <v>-1417349443</v>
      </c>
      <c r="Y455">
        <v>0.01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6.53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0.01</v>
      </c>
      <c r="AU455" t="s">
        <v>3</v>
      </c>
      <c r="AV455">
        <v>2</v>
      </c>
      <c r="AW455">
        <v>2</v>
      </c>
      <c r="AX455">
        <v>39084446</v>
      </c>
      <c r="AY455">
        <v>1</v>
      </c>
      <c r="AZ455">
        <v>0</v>
      </c>
      <c r="BA455">
        <v>483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Y455*Source!I299</f>
        <v>4.5000000000000005E-3</v>
      </c>
      <c r="CY455">
        <f>AD455</f>
        <v>0</v>
      </c>
      <c r="CZ455">
        <f>AH455</f>
        <v>0</v>
      </c>
      <c r="DA455">
        <f>AL455</f>
        <v>1</v>
      </c>
      <c r="DB455">
        <v>0</v>
      </c>
    </row>
    <row r="456" spans="1:106" x14ac:dyDescent="0.2">
      <c r="A456">
        <f>ROW(Source!A299)</f>
        <v>299</v>
      </c>
      <c r="B456">
        <v>39083528</v>
      </c>
      <c r="C456">
        <v>39084444</v>
      </c>
      <c r="D456">
        <v>36882452</v>
      </c>
      <c r="E456">
        <v>1</v>
      </c>
      <c r="F456">
        <v>1</v>
      </c>
      <c r="G456">
        <v>1</v>
      </c>
      <c r="H456">
        <v>2</v>
      </c>
      <c r="I456" t="s">
        <v>842</v>
      </c>
      <c r="J456" t="s">
        <v>843</v>
      </c>
      <c r="K456" t="s">
        <v>844</v>
      </c>
      <c r="L456">
        <v>1368</v>
      </c>
      <c r="N456">
        <v>1011</v>
      </c>
      <c r="O456" t="s">
        <v>845</v>
      </c>
      <c r="P456" t="s">
        <v>845</v>
      </c>
      <c r="Q456">
        <v>1</v>
      </c>
      <c r="W456">
        <v>0</v>
      </c>
      <c r="X456">
        <v>1188625873</v>
      </c>
      <c r="Y456">
        <v>0.01</v>
      </c>
      <c r="AA456">
        <v>0</v>
      </c>
      <c r="AB456">
        <v>204.13</v>
      </c>
      <c r="AC456">
        <v>13.5</v>
      </c>
      <c r="AD456">
        <v>0</v>
      </c>
      <c r="AE456">
        <v>0</v>
      </c>
      <c r="AF456">
        <v>31.26</v>
      </c>
      <c r="AG456">
        <v>13.5</v>
      </c>
      <c r="AH456">
        <v>0</v>
      </c>
      <c r="AI456">
        <v>1</v>
      </c>
      <c r="AJ456">
        <v>6.53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0.01</v>
      </c>
      <c r="AU456" t="s">
        <v>3</v>
      </c>
      <c r="AV456">
        <v>0</v>
      </c>
      <c r="AW456">
        <v>2</v>
      </c>
      <c r="AX456">
        <v>39084447</v>
      </c>
      <c r="AY456">
        <v>1</v>
      </c>
      <c r="AZ456">
        <v>0</v>
      </c>
      <c r="BA456">
        <v>484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Y456*Source!I299</f>
        <v>4.5000000000000005E-3</v>
      </c>
      <c r="CY456">
        <f>AB456</f>
        <v>204.13</v>
      </c>
      <c r="CZ456">
        <f>AF456</f>
        <v>31.26</v>
      </c>
      <c r="DA456">
        <f>AJ456</f>
        <v>6.53</v>
      </c>
      <c r="DB456">
        <v>0</v>
      </c>
    </row>
    <row r="457" spans="1:106" x14ac:dyDescent="0.2">
      <c r="A457">
        <f>ROW(Source!A300)</f>
        <v>300</v>
      </c>
      <c r="B457">
        <v>39083528</v>
      </c>
      <c r="C457">
        <v>39084451</v>
      </c>
      <c r="D457">
        <v>37070090</v>
      </c>
      <c r="E457">
        <v>1</v>
      </c>
      <c r="F457">
        <v>1</v>
      </c>
      <c r="G457">
        <v>1</v>
      </c>
      <c r="H457">
        <v>1</v>
      </c>
      <c r="I457" t="s">
        <v>919</v>
      </c>
      <c r="J457" t="s">
        <v>3</v>
      </c>
      <c r="K457" t="s">
        <v>920</v>
      </c>
      <c r="L457">
        <v>1191</v>
      </c>
      <c r="N457">
        <v>1013</v>
      </c>
      <c r="O457" t="s">
        <v>839</v>
      </c>
      <c r="P457" t="s">
        <v>839</v>
      </c>
      <c r="Q457">
        <v>1</v>
      </c>
      <c r="W457">
        <v>0</v>
      </c>
      <c r="X457">
        <v>-814890593</v>
      </c>
      <c r="Y457">
        <v>1.6789999999999998</v>
      </c>
      <c r="AA457">
        <v>0</v>
      </c>
      <c r="AB457">
        <v>0</v>
      </c>
      <c r="AC457">
        <v>0</v>
      </c>
      <c r="AD457">
        <v>58.57</v>
      </c>
      <c r="AE457">
        <v>0</v>
      </c>
      <c r="AF457">
        <v>0</v>
      </c>
      <c r="AG457">
        <v>0</v>
      </c>
      <c r="AH457">
        <v>8.9700000000000006</v>
      </c>
      <c r="AI457">
        <v>1</v>
      </c>
      <c r="AJ457">
        <v>1</v>
      </c>
      <c r="AK457">
        <v>1</v>
      </c>
      <c r="AL457">
        <v>6.53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3</v>
      </c>
      <c r="AT457">
        <v>1.46</v>
      </c>
      <c r="AU457" t="s">
        <v>76</v>
      </c>
      <c r="AV457">
        <v>1</v>
      </c>
      <c r="AW457">
        <v>2</v>
      </c>
      <c r="AX457">
        <v>39084476</v>
      </c>
      <c r="AY457">
        <v>1</v>
      </c>
      <c r="AZ457">
        <v>0</v>
      </c>
      <c r="BA457">
        <v>485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Y457*Source!I300</f>
        <v>10.073999999999998</v>
      </c>
      <c r="CY457">
        <f>AD457</f>
        <v>58.57</v>
      </c>
      <c r="CZ457">
        <f>AH457</f>
        <v>8.9700000000000006</v>
      </c>
      <c r="DA457">
        <f>AL457</f>
        <v>6.53</v>
      </c>
      <c r="DB457">
        <v>0</v>
      </c>
    </row>
    <row r="458" spans="1:106" x14ac:dyDescent="0.2">
      <c r="A458">
        <f>ROW(Source!A300)</f>
        <v>300</v>
      </c>
      <c r="B458">
        <v>39083528</v>
      </c>
      <c r="C458">
        <v>39084451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840</v>
      </c>
      <c r="J458" t="s">
        <v>3</v>
      </c>
      <c r="K458" t="s">
        <v>841</v>
      </c>
      <c r="L458">
        <v>1191</v>
      </c>
      <c r="N458">
        <v>1013</v>
      </c>
      <c r="O458" t="s">
        <v>839</v>
      </c>
      <c r="P458" t="s">
        <v>839</v>
      </c>
      <c r="Q458">
        <v>1</v>
      </c>
      <c r="W458">
        <v>0</v>
      </c>
      <c r="X458">
        <v>-1417349443</v>
      </c>
      <c r="Y458">
        <v>0.01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6.53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0.01</v>
      </c>
      <c r="AU458" t="s">
        <v>3</v>
      </c>
      <c r="AV458">
        <v>2</v>
      </c>
      <c r="AW458">
        <v>2</v>
      </c>
      <c r="AX458">
        <v>39084477</v>
      </c>
      <c r="AY458">
        <v>1</v>
      </c>
      <c r="AZ458">
        <v>2048</v>
      </c>
      <c r="BA458">
        <v>486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Y458*Source!I300</f>
        <v>0.06</v>
      </c>
      <c r="CY458">
        <f>AD458</f>
        <v>0</v>
      </c>
      <c r="CZ458">
        <f>AH458</f>
        <v>0</v>
      </c>
      <c r="DA458">
        <f>AL458</f>
        <v>1</v>
      </c>
      <c r="DB458">
        <v>0</v>
      </c>
    </row>
    <row r="459" spans="1:106" x14ac:dyDescent="0.2">
      <c r="A459">
        <f>ROW(Source!A300)</f>
        <v>300</v>
      </c>
      <c r="B459">
        <v>39083528</v>
      </c>
      <c r="C459">
        <v>39084451</v>
      </c>
      <c r="D459">
        <v>36883554</v>
      </c>
      <c r="E459">
        <v>1</v>
      </c>
      <c r="F459">
        <v>1</v>
      </c>
      <c r="G459">
        <v>1</v>
      </c>
      <c r="H459">
        <v>2</v>
      </c>
      <c r="I459" t="s">
        <v>848</v>
      </c>
      <c r="J459" t="s">
        <v>849</v>
      </c>
      <c r="K459" t="s">
        <v>850</v>
      </c>
      <c r="L459">
        <v>1368</v>
      </c>
      <c r="N459">
        <v>1011</v>
      </c>
      <c r="O459" t="s">
        <v>845</v>
      </c>
      <c r="P459" t="s">
        <v>845</v>
      </c>
      <c r="Q459">
        <v>1</v>
      </c>
      <c r="W459">
        <v>0</v>
      </c>
      <c r="X459">
        <v>1372534845</v>
      </c>
      <c r="Y459">
        <v>1.2500000000000001E-2</v>
      </c>
      <c r="AA459">
        <v>0</v>
      </c>
      <c r="AB459">
        <v>429.09</v>
      </c>
      <c r="AC459">
        <v>11.6</v>
      </c>
      <c r="AD459">
        <v>0</v>
      </c>
      <c r="AE459">
        <v>0</v>
      </c>
      <c r="AF459">
        <v>65.709999999999994</v>
      </c>
      <c r="AG459">
        <v>11.6</v>
      </c>
      <c r="AH459">
        <v>0</v>
      </c>
      <c r="AI459">
        <v>1</v>
      </c>
      <c r="AJ459">
        <v>6.53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0.01</v>
      </c>
      <c r="AU459" t="s">
        <v>75</v>
      </c>
      <c r="AV459">
        <v>0</v>
      </c>
      <c r="AW459">
        <v>2</v>
      </c>
      <c r="AX459">
        <v>39084478</v>
      </c>
      <c r="AY459">
        <v>1</v>
      </c>
      <c r="AZ459">
        <v>0</v>
      </c>
      <c r="BA459">
        <v>487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Y459*Source!I300</f>
        <v>7.5000000000000011E-2</v>
      </c>
      <c r="CY459">
        <f>AB459</f>
        <v>429.09</v>
      </c>
      <c r="CZ459">
        <f>AF459</f>
        <v>65.709999999999994</v>
      </c>
      <c r="DA459">
        <f>AJ459</f>
        <v>6.53</v>
      </c>
      <c r="DB459">
        <v>0</v>
      </c>
    </row>
    <row r="460" spans="1:106" x14ac:dyDescent="0.2">
      <c r="A460">
        <f>ROW(Source!A300)</f>
        <v>300</v>
      </c>
      <c r="B460">
        <v>39083528</v>
      </c>
      <c r="C460">
        <v>39084451</v>
      </c>
      <c r="D460">
        <v>36883858</v>
      </c>
      <c r="E460">
        <v>1</v>
      </c>
      <c r="F460">
        <v>1</v>
      </c>
      <c r="G460">
        <v>1</v>
      </c>
      <c r="H460">
        <v>2</v>
      </c>
      <c r="I460" t="s">
        <v>885</v>
      </c>
      <c r="J460" t="s">
        <v>886</v>
      </c>
      <c r="K460" t="s">
        <v>887</v>
      </c>
      <c r="L460">
        <v>1368</v>
      </c>
      <c r="N460">
        <v>1011</v>
      </c>
      <c r="O460" t="s">
        <v>845</v>
      </c>
      <c r="P460" t="s">
        <v>845</v>
      </c>
      <c r="Q460">
        <v>1</v>
      </c>
      <c r="W460">
        <v>0</v>
      </c>
      <c r="X460">
        <v>-353815937</v>
      </c>
      <c r="Y460">
        <v>0.15</v>
      </c>
      <c r="AA460">
        <v>0</v>
      </c>
      <c r="AB460">
        <v>52.89</v>
      </c>
      <c r="AC460">
        <v>0</v>
      </c>
      <c r="AD460">
        <v>0</v>
      </c>
      <c r="AE460">
        <v>0</v>
      </c>
      <c r="AF460">
        <v>8.1</v>
      </c>
      <c r="AG460">
        <v>0</v>
      </c>
      <c r="AH460">
        <v>0</v>
      </c>
      <c r="AI460">
        <v>1</v>
      </c>
      <c r="AJ460">
        <v>6.53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0.12</v>
      </c>
      <c r="AU460" t="s">
        <v>75</v>
      </c>
      <c r="AV460">
        <v>0</v>
      </c>
      <c r="AW460">
        <v>2</v>
      </c>
      <c r="AX460">
        <v>39084479</v>
      </c>
      <c r="AY460">
        <v>1</v>
      </c>
      <c r="AZ460">
        <v>0</v>
      </c>
      <c r="BA460">
        <v>488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Y460*Source!I300</f>
        <v>0.89999999999999991</v>
      </c>
      <c r="CY460">
        <f>AB460</f>
        <v>52.89</v>
      </c>
      <c r="CZ460">
        <f>AF460</f>
        <v>8.1</v>
      </c>
      <c r="DA460">
        <f>AJ460</f>
        <v>6.53</v>
      </c>
      <c r="DB460">
        <v>0</v>
      </c>
    </row>
    <row r="461" spans="1:106" x14ac:dyDescent="0.2">
      <c r="A461">
        <f>ROW(Source!A300)</f>
        <v>300</v>
      </c>
      <c r="B461">
        <v>39083528</v>
      </c>
      <c r="C461">
        <v>39084451</v>
      </c>
      <c r="D461">
        <v>36803269</v>
      </c>
      <c r="E461">
        <v>1</v>
      </c>
      <c r="F461">
        <v>1</v>
      </c>
      <c r="G461">
        <v>1</v>
      </c>
      <c r="H461">
        <v>3</v>
      </c>
      <c r="I461" t="s">
        <v>1031</v>
      </c>
      <c r="J461" t="s">
        <v>1032</v>
      </c>
      <c r="K461" t="s">
        <v>1033</v>
      </c>
      <c r="L461">
        <v>1348</v>
      </c>
      <c r="N461">
        <v>1009</v>
      </c>
      <c r="O461" t="s">
        <v>64</v>
      </c>
      <c r="P461" t="s">
        <v>64</v>
      </c>
      <c r="Q461">
        <v>1000</v>
      </c>
      <c r="W461">
        <v>0</v>
      </c>
      <c r="X461">
        <v>-1068056325</v>
      </c>
      <c r="Y461">
        <v>1.1E-4</v>
      </c>
      <c r="AA461">
        <v>67663.86</v>
      </c>
      <c r="AB461">
        <v>0</v>
      </c>
      <c r="AC461">
        <v>0</v>
      </c>
      <c r="AD461">
        <v>0</v>
      </c>
      <c r="AE461">
        <v>10362</v>
      </c>
      <c r="AF461">
        <v>0</v>
      </c>
      <c r="AG461">
        <v>0</v>
      </c>
      <c r="AH461">
        <v>0</v>
      </c>
      <c r="AI461">
        <v>6.53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1.1E-4</v>
      </c>
      <c r="AU461" t="s">
        <v>3</v>
      </c>
      <c r="AV461">
        <v>0</v>
      </c>
      <c r="AW461">
        <v>2</v>
      </c>
      <c r="AX461">
        <v>39084480</v>
      </c>
      <c r="AY461">
        <v>1</v>
      </c>
      <c r="AZ461">
        <v>0</v>
      </c>
      <c r="BA461">
        <v>489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Y461*Source!I300</f>
        <v>6.6E-4</v>
      </c>
      <c r="CY461">
        <f>AA461</f>
        <v>67663.86</v>
      </c>
      <c r="CZ461">
        <f>AE461</f>
        <v>10362</v>
      </c>
      <c r="DA461">
        <f>AI461</f>
        <v>6.53</v>
      </c>
      <c r="DB461">
        <v>0</v>
      </c>
    </row>
    <row r="462" spans="1:106" x14ac:dyDescent="0.2">
      <c r="A462">
        <f>ROW(Source!A300)</f>
        <v>300</v>
      </c>
      <c r="B462">
        <v>39083528</v>
      </c>
      <c r="C462">
        <v>39084451</v>
      </c>
      <c r="D462">
        <v>36826587</v>
      </c>
      <c r="E462">
        <v>1</v>
      </c>
      <c r="F462">
        <v>1</v>
      </c>
      <c r="G462">
        <v>1</v>
      </c>
      <c r="H462">
        <v>3</v>
      </c>
      <c r="I462" t="s">
        <v>1163</v>
      </c>
      <c r="J462" t="s">
        <v>1164</v>
      </c>
      <c r="K462" t="s">
        <v>1165</v>
      </c>
      <c r="L462">
        <v>1348</v>
      </c>
      <c r="N462">
        <v>1009</v>
      </c>
      <c r="O462" t="s">
        <v>64</v>
      </c>
      <c r="P462" t="s">
        <v>64</v>
      </c>
      <c r="Q462">
        <v>1000</v>
      </c>
      <c r="W462">
        <v>0</v>
      </c>
      <c r="X462">
        <v>1969538235</v>
      </c>
      <c r="Y462">
        <v>4.2999999999999999E-4</v>
      </c>
      <c r="AA462">
        <v>42502.14</v>
      </c>
      <c r="AB462">
        <v>0</v>
      </c>
      <c r="AC462">
        <v>0</v>
      </c>
      <c r="AD462">
        <v>0</v>
      </c>
      <c r="AE462">
        <v>6508.75</v>
      </c>
      <c r="AF462">
        <v>0</v>
      </c>
      <c r="AG462">
        <v>0</v>
      </c>
      <c r="AH462">
        <v>0</v>
      </c>
      <c r="AI462">
        <v>6.53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4.2999999999999999E-4</v>
      </c>
      <c r="AU462" t="s">
        <v>3</v>
      </c>
      <c r="AV462">
        <v>0</v>
      </c>
      <c r="AW462">
        <v>2</v>
      </c>
      <c r="AX462">
        <v>39084482</v>
      </c>
      <c r="AY462">
        <v>1</v>
      </c>
      <c r="AZ462">
        <v>0</v>
      </c>
      <c r="BA462">
        <v>491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Y462*Source!I300</f>
        <v>2.5799999999999998E-3</v>
      </c>
      <c r="CY462">
        <f>AA462</f>
        <v>42502.14</v>
      </c>
      <c r="CZ462">
        <f>AE462</f>
        <v>6508.75</v>
      </c>
      <c r="DA462">
        <f>AI462</f>
        <v>6.53</v>
      </c>
      <c r="DB462">
        <v>0</v>
      </c>
    </row>
    <row r="463" spans="1:106" x14ac:dyDescent="0.2">
      <c r="A463">
        <f>ROW(Source!A300)</f>
        <v>300</v>
      </c>
      <c r="B463">
        <v>39083528</v>
      </c>
      <c r="C463">
        <v>39084451</v>
      </c>
      <c r="D463">
        <v>36849449</v>
      </c>
      <c r="E463">
        <v>1</v>
      </c>
      <c r="F463">
        <v>1</v>
      </c>
      <c r="G463">
        <v>1</v>
      </c>
      <c r="H463">
        <v>3</v>
      </c>
      <c r="I463" t="s">
        <v>594</v>
      </c>
      <c r="J463" t="s">
        <v>596</v>
      </c>
      <c r="K463" t="s">
        <v>595</v>
      </c>
      <c r="L463">
        <v>1354</v>
      </c>
      <c r="N463">
        <v>1010</v>
      </c>
      <c r="O463" t="s">
        <v>109</v>
      </c>
      <c r="P463" t="s">
        <v>109</v>
      </c>
      <c r="Q463">
        <v>1</v>
      </c>
      <c r="W463">
        <v>0</v>
      </c>
      <c r="X463">
        <v>-672682793</v>
      </c>
      <c r="Y463">
        <v>1</v>
      </c>
      <c r="AA463">
        <v>644.17999999999995</v>
      </c>
      <c r="AB463">
        <v>0</v>
      </c>
      <c r="AC463">
        <v>0</v>
      </c>
      <c r="AD463">
        <v>0</v>
      </c>
      <c r="AE463">
        <v>98.65</v>
      </c>
      <c r="AF463">
        <v>0</v>
      </c>
      <c r="AG463">
        <v>0</v>
      </c>
      <c r="AH463">
        <v>0</v>
      </c>
      <c r="AI463">
        <v>6.53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3</v>
      </c>
      <c r="AT463">
        <v>1</v>
      </c>
      <c r="AU463" t="s">
        <v>3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Y463*Source!I300</f>
        <v>6</v>
      </c>
      <c r="CY463">
        <f>AA463</f>
        <v>644.17999999999995</v>
      </c>
      <c r="CZ463">
        <f>AE463</f>
        <v>98.65</v>
      </c>
      <c r="DA463">
        <f>AI463</f>
        <v>6.53</v>
      </c>
      <c r="DB463">
        <v>0</v>
      </c>
    </row>
    <row r="464" spans="1:106" x14ac:dyDescent="0.2">
      <c r="A464">
        <f>ROW(Source!A302)</f>
        <v>302</v>
      </c>
      <c r="B464">
        <v>39083528</v>
      </c>
      <c r="C464">
        <v>39084486</v>
      </c>
      <c r="D464">
        <v>37064878</v>
      </c>
      <c r="E464">
        <v>1</v>
      </c>
      <c r="F464">
        <v>1</v>
      </c>
      <c r="G464">
        <v>1</v>
      </c>
      <c r="H464">
        <v>1</v>
      </c>
      <c r="I464" t="s">
        <v>927</v>
      </c>
      <c r="J464" t="s">
        <v>3</v>
      </c>
      <c r="K464" t="s">
        <v>928</v>
      </c>
      <c r="L464">
        <v>1191</v>
      </c>
      <c r="N464">
        <v>1013</v>
      </c>
      <c r="O464" t="s">
        <v>839</v>
      </c>
      <c r="P464" t="s">
        <v>839</v>
      </c>
      <c r="Q464">
        <v>1</v>
      </c>
      <c r="W464">
        <v>0</v>
      </c>
      <c r="X464">
        <v>-1081351934</v>
      </c>
      <c r="Y464">
        <v>0.6</v>
      </c>
      <c r="AA464">
        <v>0</v>
      </c>
      <c r="AB464">
        <v>0</v>
      </c>
      <c r="AC464">
        <v>0</v>
      </c>
      <c r="AD464">
        <v>61.38</v>
      </c>
      <c r="AE464">
        <v>0</v>
      </c>
      <c r="AF464">
        <v>0</v>
      </c>
      <c r="AG464">
        <v>0</v>
      </c>
      <c r="AH464">
        <v>9.4</v>
      </c>
      <c r="AI464">
        <v>1</v>
      </c>
      <c r="AJ464">
        <v>1</v>
      </c>
      <c r="AK464">
        <v>1</v>
      </c>
      <c r="AL464">
        <v>6.53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0.6</v>
      </c>
      <c r="AU464" t="s">
        <v>3</v>
      </c>
      <c r="AV464">
        <v>1</v>
      </c>
      <c r="AW464">
        <v>2</v>
      </c>
      <c r="AX464">
        <v>39084487</v>
      </c>
      <c r="AY464">
        <v>1</v>
      </c>
      <c r="AZ464">
        <v>0</v>
      </c>
      <c r="BA464">
        <v>493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Y464*Source!I302</f>
        <v>0.6</v>
      </c>
      <c r="CY464">
        <f>AD464</f>
        <v>61.38</v>
      </c>
      <c r="CZ464">
        <f>AH464</f>
        <v>9.4</v>
      </c>
      <c r="DA464">
        <f>AL464</f>
        <v>6.53</v>
      </c>
      <c r="DB464">
        <v>0</v>
      </c>
    </row>
    <row r="465" spans="1:106" x14ac:dyDescent="0.2">
      <c r="A465">
        <f>ROW(Source!A302)</f>
        <v>302</v>
      </c>
      <c r="B465">
        <v>39083528</v>
      </c>
      <c r="C465">
        <v>39084486</v>
      </c>
      <c r="D465">
        <v>36860514</v>
      </c>
      <c r="E465">
        <v>1</v>
      </c>
      <c r="F465">
        <v>1</v>
      </c>
      <c r="G465">
        <v>1</v>
      </c>
      <c r="H465">
        <v>3</v>
      </c>
      <c r="I465" t="s">
        <v>1212</v>
      </c>
      <c r="J465" t="s">
        <v>1213</v>
      </c>
      <c r="K465" t="s">
        <v>1214</v>
      </c>
      <c r="L465">
        <v>1348</v>
      </c>
      <c r="N465">
        <v>1009</v>
      </c>
      <c r="O465" t="s">
        <v>64</v>
      </c>
      <c r="P465" t="s">
        <v>64</v>
      </c>
      <c r="Q465">
        <v>1000</v>
      </c>
      <c r="W465">
        <v>0</v>
      </c>
      <c r="X465">
        <v>1901666399</v>
      </c>
      <c r="Y465">
        <v>6.0000000000000002E-5</v>
      </c>
      <c r="AA465">
        <v>97750.9</v>
      </c>
      <c r="AB465">
        <v>0</v>
      </c>
      <c r="AC465">
        <v>0</v>
      </c>
      <c r="AD465">
        <v>0</v>
      </c>
      <c r="AE465">
        <v>14969.51</v>
      </c>
      <c r="AF465">
        <v>0</v>
      </c>
      <c r="AG465">
        <v>0</v>
      </c>
      <c r="AH465">
        <v>0</v>
      </c>
      <c r="AI465">
        <v>6.53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6.0000000000000002E-5</v>
      </c>
      <c r="AU465" t="s">
        <v>3</v>
      </c>
      <c r="AV465">
        <v>0</v>
      </c>
      <c r="AW465">
        <v>2</v>
      </c>
      <c r="AX465">
        <v>39084488</v>
      </c>
      <c r="AY465">
        <v>1</v>
      </c>
      <c r="AZ465">
        <v>0</v>
      </c>
      <c r="BA465">
        <v>494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Y465*Source!I302</f>
        <v>6.0000000000000002E-5</v>
      </c>
      <c r="CY465">
        <f>AA465</f>
        <v>97750.9</v>
      </c>
      <c r="CZ465">
        <f>AE465</f>
        <v>14969.51</v>
      </c>
      <c r="DA465">
        <f>AI465</f>
        <v>6.53</v>
      </c>
      <c r="DB465">
        <v>0</v>
      </c>
    </row>
    <row r="466" spans="1:106" x14ac:dyDescent="0.2">
      <c r="A466">
        <f>ROW(Source!A302)</f>
        <v>302</v>
      </c>
      <c r="B466">
        <v>39083528</v>
      </c>
      <c r="C466">
        <v>39084486</v>
      </c>
      <c r="D466">
        <v>36874777</v>
      </c>
      <c r="E466">
        <v>1</v>
      </c>
      <c r="F466">
        <v>1</v>
      </c>
      <c r="G466">
        <v>1</v>
      </c>
      <c r="H466">
        <v>3</v>
      </c>
      <c r="I466" t="s">
        <v>604</v>
      </c>
      <c r="J466" t="s">
        <v>606</v>
      </c>
      <c r="K466" t="s">
        <v>605</v>
      </c>
      <c r="L466">
        <v>1354</v>
      </c>
      <c r="N466">
        <v>1010</v>
      </c>
      <c r="O466" t="s">
        <v>109</v>
      </c>
      <c r="P466" t="s">
        <v>109</v>
      </c>
      <c r="Q466">
        <v>1</v>
      </c>
      <c r="W466">
        <v>0</v>
      </c>
      <c r="X466">
        <v>1804670152</v>
      </c>
      <c r="Y466">
        <v>1</v>
      </c>
      <c r="AA466">
        <v>2794.12</v>
      </c>
      <c r="AB466">
        <v>0</v>
      </c>
      <c r="AC466">
        <v>0</v>
      </c>
      <c r="AD466">
        <v>0</v>
      </c>
      <c r="AE466">
        <v>427.89</v>
      </c>
      <c r="AF466">
        <v>0</v>
      </c>
      <c r="AG466">
        <v>0</v>
      </c>
      <c r="AH466">
        <v>0</v>
      </c>
      <c r="AI466">
        <v>6.53</v>
      </c>
      <c r="AJ466">
        <v>1</v>
      </c>
      <c r="AK466">
        <v>1</v>
      </c>
      <c r="AL466">
        <v>1</v>
      </c>
      <c r="AN466">
        <v>0</v>
      </c>
      <c r="AO466">
        <v>0</v>
      </c>
      <c r="AP466">
        <v>0</v>
      </c>
      <c r="AQ466">
        <v>0</v>
      </c>
      <c r="AR466">
        <v>0</v>
      </c>
      <c r="AS466" t="s">
        <v>3</v>
      </c>
      <c r="AT466">
        <v>1</v>
      </c>
      <c r="AU466" t="s">
        <v>3</v>
      </c>
      <c r="AV466">
        <v>0</v>
      </c>
      <c r="AW466">
        <v>1</v>
      </c>
      <c r="AX466">
        <v>-1</v>
      </c>
      <c r="AY466">
        <v>0</v>
      </c>
      <c r="AZ466">
        <v>0</v>
      </c>
      <c r="BA466" t="s">
        <v>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Y466*Source!I302</f>
        <v>1</v>
      </c>
      <c r="CY466">
        <f>AA466</f>
        <v>2794.12</v>
      </c>
      <c r="CZ466">
        <f>AE466</f>
        <v>427.89</v>
      </c>
      <c r="DA466">
        <f>AI466</f>
        <v>6.53</v>
      </c>
      <c r="DB466">
        <v>0</v>
      </c>
    </row>
    <row r="467" spans="1:106" x14ac:dyDescent="0.2">
      <c r="A467">
        <f>ROW(Source!A302)</f>
        <v>302</v>
      </c>
      <c r="B467">
        <v>39083528</v>
      </c>
      <c r="C467">
        <v>39084486</v>
      </c>
      <c r="D467">
        <v>36799065</v>
      </c>
      <c r="E467">
        <v>17</v>
      </c>
      <c r="F467">
        <v>1</v>
      </c>
      <c r="G467">
        <v>1</v>
      </c>
      <c r="H467">
        <v>3</v>
      </c>
      <c r="I467" t="s">
        <v>1209</v>
      </c>
      <c r="J467" t="s">
        <v>3</v>
      </c>
      <c r="K467" t="s">
        <v>1210</v>
      </c>
      <c r="L467">
        <v>1374</v>
      </c>
      <c r="N467">
        <v>1013</v>
      </c>
      <c r="O467" t="s">
        <v>1211</v>
      </c>
      <c r="P467" t="s">
        <v>1211</v>
      </c>
      <c r="Q467">
        <v>1</v>
      </c>
      <c r="W467">
        <v>0</v>
      </c>
      <c r="X467">
        <v>-1731369543</v>
      </c>
      <c r="Y467">
        <v>0.11</v>
      </c>
      <c r="AA467">
        <v>1</v>
      </c>
      <c r="AB467">
        <v>0</v>
      </c>
      <c r="AC467">
        <v>0</v>
      </c>
      <c r="AD467">
        <v>0</v>
      </c>
      <c r="AE467">
        <v>1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0.11</v>
      </c>
      <c r="AU467" t="s">
        <v>3</v>
      </c>
      <c r="AV467">
        <v>0</v>
      </c>
      <c r="AW467">
        <v>2</v>
      </c>
      <c r="AX467">
        <v>39084489</v>
      </c>
      <c r="AY467">
        <v>1</v>
      </c>
      <c r="AZ467">
        <v>0</v>
      </c>
      <c r="BA467">
        <v>495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Y467*Source!I302</f>
        <v>0.11</v>
      </c>
      <c r="CY467">
        <f>AA467</f>
        <v>1</v>
      </c>
      <c r="CZ467">
        <f>AE467</f>
        <v>1</v>
      </c>
      <c r="DA467">
        <f>AI467</f>
        <v>1</v>
      </c>
      <c r="DB467">
        <v>0</v>
      </c>
    </row>
    <row r="468" spans="1:106" x14ac:dyDescent="0.2">
      <c r="A468">
        <f>ROW(Source!A304)</f>
        <v>304</v>
      </c>
      <c r="B468">
        <v>39083528</v>
      </c>
      <c r="C468">
        <v>39084559</v>
      </c>
      <c r="D468">
        <v>37065248</v>
      </c>
      <c r="E468">
        <v>1</v>
      </c>
      <c r="F468">
        <v>1</v>
      </c>
      <c r="G468">
        <v>1</v>
      </c>
      <c r="H468">
        <v>1</v>
      </c>
      <c r="I468" t="s">
        <v>846</v>
      </c>
      <c r="J468" t="s">
        <v>3</v>
      </c>
      <c r="K468" t="s">
        <v>847</v>
      </c>
      <c r="L468">
        <v>1191</v>
      </c>
      <c r="N468">
        <v>1013</v>
      </c>
      <c r="O468" t="s">
        <v>839</v>
      </c>
      <c r="P468" t="s">
        <v>839</v>
      </c>
      <c r="Q468">
        <v>1</v>
      </c>
      <c r="W468">
        <v>0</v>
      </c>
      <c r="X468">
        <v>-400197608</v>
      </c>
      <c r="Y468">
        <v>16.421999999999997</v>
      </c>
      <c r="AA468">
        <v>0</v>
      </c>
      <c r="AB468">
        <v>0</v>
      </c>
      <c r="AC468">
        <v>0</v>
      </c>
      <c r="AD468">
        <v>55.7</v>
      </c>
      <c r="AE468">
        <v>0</v>
      </c>
      <c r="AF468">
        <v>0</v>
      </c>
      <c r="AG468">
        <v>0</v>
      </c>
      <c r="AH468">
        <v>8.5299999999999994</v>
      </c>
      <c r="AI468">
        <v>1</v>
      </c>
      <c r="AJ468">
        <v>1</v>
      </c>
      <c r="AK468">
        <v>1</v>
      </c>
      <c r="AL468">
        <v>6.53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14.28</v>
      </c>
      <c r="AU468" t="s">
        <v>76</v>
      </c>
      <c r="AV468">
        <v>1</v>
      </c>
      <c r="AW468">
        <v>2</v>
      </c>
      <c r="AX468">
        <v>39084560</v>
      </c>
      <c r="AY468">
        <v>1</v>
      </c>
      <c r="AZ468">
        <v>0</v>
      </c>
      <c r="BA468">
        <v>496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Y468*Source!I304</f>
        <v>16.421999999999997</v>
      </c>
      <c r="CY468">
        <f>AD468</f>
        <v>55.7</v>
      </c>
      <c r="CZ468">
        <f>AH468</f>
        <v>8.5299999999999994</v>
      </c>
      <c r="DA468">
        <f>AL468</f>
        <v>6.53</v>
      </c>
      <c r="DB468">
        <v>0</v>
      </c>
    </row>
    <row r="469" spans="1:106" x14ac:dyDescent="0.2">
      <c r="A469">
        <f>ROW(Source!A304)</f>
        <v>304</v>
      </c>
      <c r="B469">
        <v>39083528</v>
      </c>
      <c r="C469">
        <v>39084559</v>
      </c>
      <c r="D469">
        <v>37064876</v>
      </c>
      <c r="E469">
        <v>1</v>
      </c>
      <c r="F469">
        <v>1</v>
      </c>
      <c r="G469">
        <v>1</v>
      </c>
      <c r="H469">
        <v>1</v>
      </c>
      <c r="I469" t="s">
        <v>840</v>
      </c>
      <c r="J469" t="s">
        <v>3</v>
      </c>
      <c r="K469" t="s">
        <v>841</v>
      </c>
      <c r="L469">
        <v>1191</v>
      </c>
      <c r="N469">
        <v>1013</v>
      </c>
      <c r="O469" t="s">
        <v>839</v>
      </c>
      <c r="P469" t="s">
        <v>839</v>
      </c>
      <c r="Q469">
        <v>1</v>
      </c>
      <c r="W469">
        <v>0</v>
      </c>
      <c r="X469">
        <v>-1417349443</v>
      </c>
      <c r="Y469">
        <v>0.55000000000000004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6.53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0.55000000000000004</v>
      </c>
      <c r="AU469" t="s">
        <v>3</v>
      </c>
      <c r="AV469">
        <v>2</v>
      </c>
      <c r="AW469">
        <v>2</v>
      </c>
      <c r="AX469">
        <v>39084561</v>
      </c>
      <c r="AY469">
        <v>1</v>
      </c>
      <c r="AZ469">
        <v>2048</v>
      </c>
      <c r="BA469">
        <v>497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Y469*Source!I304</f>
        <v>0.55000000000000004</v>
      </c>
      <c r="CY469">
        <f>AD469</f>
        <v>0</v>
      </c>
      <c r="CZ469">
        <f>AH469</f>
        <v>0</v>
      </c>
      <c r="DA469">
        <f>AL469</f>
        <v>1</v>
      </c>
      <c r="DB469">
        <v>0</v>
      </c>
    </row>
    <row r="470" spans="1:106" x14ac:dyDescent="0.2">
      <c r="A470">
        <f>ROW(Source!A304)</f>
        <v>304</v>
      </c>
      <c r="B470">
        <v>39083528</v>
      </c>
      <c r="C470">
        <v>39084559</v>
      </c>
      <c r="D470">
        <v>36882159</v>
      </c>
      <c r="E470">
        <v>1</v>
      </c>
      <c r="F470">
        <v>1</v>
      </c>
      <c r="G470">
        <v>1</v>
      </c>
      <c r="H470">
        <v>2</v>
      </c>
      <c r="I470" t="s">
        <v>1037</v>
      </c>
      <c r="J470" t="s">
        <v>1038</v>
      </c>
      <c r="K470" t="s">
        <v>1039</v>
      </c>
      <c r="L470">
        <v>1368</v>
      </c>
      <c r="N470">
        <v>1011</v>
      </c>
      <c r="O470" t="s">
        <v>845</v>
      </c>
      <c r="P470" t="s">
        <v>845</v>
      </c>
      <c r="Q470">
        <v>1</v>
      </c>
      <c r="W470">
        <v>0</v>
      </c>
      <c r="X470">
        <v>-1718674368</v>
      </c>
      <c r="Y470">
        <v>0.27500000000000002</v>
      </c>
      <c r="AA470">
        <v>0</v>
      </c>
      <c r="AB470">
        <v>731.29</v>
      </c>
      <c r="AC470">
        <v>13.5</v>
      </c>
      <c r="AD470">
        <v>0</v>
      </c>
      <c r="AE470">
        <v>0</v>
      </c>
      <c r="AF470">
        <v>111.99</v>
      </c>
      <c r="AG470">
        <v>13.5</v>
      </c>
      <c r="AH470">
        <v>0</v>
      </c>
      <c r="AI470">
        <v>1</v>
      </c>
      <c r="AJ470">
        <v>6.53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0.22</v>
      </c>
      <c r="AU470" t="s">
        <v>75</v>
      </c>
      <c r="AV470">
        <v>0</v>
      </c>
      <c r="AW470">
        <v>2</v>
      </c>
      <c r="AX470">
        <v>39084562</v>
      </c>
      <c r="AY470">
        <v>1</v>
      </c>
      <c r="AZ470">
        <v>0</v>
      </c>
      <c r="BA470">
        <v>498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Y470*Source!I304</f>
        <v>0.27500000000000002</v>
      </c>
      <c r="CY470">
        <f>AB470</f>
        <v>731.29</v>
      </c>
      <c r="CZ470">
        <f>AF470</f>
        <v>111.99</v>
      </c>
      <c r="DA470">
        <f>AJ470</f>
        <v>6.53</v>
      </c>
      <c r="DB470">
        <v>0</v>
      </c>
    </row>
    <row r="471" spans="1:106" x14ac:dyDescent="0.2">
      <c r="A471">
        <f>ROW(Source!A304)</f>
        <v>304</v>
      </c>
      <c r="B471">
        <v>39083528</v>
      </c>
      <c r="C471">
        <v>39084559</v>
      </c>
      <c r="D471">
        <v>36882338</v>
      </c>
      <c r="E471">
        <v>1</v>
      </c>
      <c r="F471">
        <v>1</v>
      </c>
      <c r="G471">
        <v>1</v>
      </c>
      <c r="H471">
        <v>2</v>
      </c>
      <c r="I471" t="s">
        <v>1215</v>
      </c>
      <c r="J471" t="s">
        <v>1216</v>
      </c>
      <c r="K471" t="s">
        <v>1217</v>
      </c>
      <c r="L471">
        <v>1368</v>
      </c>
      <c r="N471">
        <v>1011</v>
      </c>
      <c r="O471" t="s">
        <v>845</v>
      </c>
      <c r="P471" t="s">
        <v>845</v>
      </c>
      <c r="Q471">
        <v>1</v>
      </c>
      <c r="W471">
        <v>0</v>
      </c>
      <c r="X471">
        <v>1373224040</v>
      </c>
      <c r="Y471">
        <v>4.0875000000000004</v>
      </c>
      <c r="AA471">
        <v>0</v>
      </c>
      <c r="AB471">
        <v>20.37</v>
      </c>
      <c r="AC471">
        <v>0</v>
      </c>
      <c r="AD471">
        <v>0</v>
      </c>
      <c r="AE471">
        <v>0</v>
      </c>
      <c r="AF471">
        <v>3.12</v>
      </c>
      <c r="AG471">
        <v>0</v>
      </c>
      <c r="AH471">
        <v>0</v>
      </c>
      <c r="AI471">
        <v>1</v>
      </c>
      <c r="AJ471">
        <v>6.53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3.27</v>
      </c>
      <c r="AU471" t="s">
        <v>75</v>
      </c>
      <c r="AV471">
        <v>0</v>
      </c>
      <c r="AW471">
        <v>2</v>
      </c>
      <c r="AX471">
        <v>39084563</v>
      </c>
      <c r="AY471">
        <v>1</v>
      </c>
      <c r="AZ471">
        <v>0</v>
      </c>
      <c r="BA471">
        <v>499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Y471*Source!I304</f>
        <v>4.0875000000000004</v>
      </c>
      <c r="CY471">
        <f>AB471</f>
        <v>20.37</v>
      </c>
      <c r="CZ471">
        <f>AF471</f>
        <v>3.12</v>
      </c>
      <c r="DA471">
        <f>AJ471</f>
        <v>6.53</v>
      </c>
      <c r="DB471">
        <v>0</v>
      </c>
    </row>
    <row r="472" spans="1:106" x14ac:dyDescent="0.2">
      <c r="A472">
        <f>ROW(Source!A304)</f>
        <v>304</v>
      </c>
      <c r="B472">
        <v>39083528</v>
      </c>
      <c r="C472">
        <v>39084559</v>
      </c>
      <c r="D472">
        <v>36883554</v>
      </c>
      <c r="E472">
        <v>1</v>
      </c>
      <c r="F472">
        <v>1</v>
      </c>
      <c r="G472">
        <v>1</v>
      </c>
      <c r="H472">
        <v>2</v>
      </c>
      <c r="I472" t="s">
        <v>848</v>
      </c>
      <c r="J472" t="s">
        <v>849</v>
      </c>
      <c r="K472" t="s">
        <v>850</v>
      </c>
      <c r="L472">
        <v>1368</v>
      </c>
      <c r="N472">
        <v>1011</v>
      </c>
      <c r="O472" t="s">
        <v>845</v>
      </c>
      <c r="P472" t="s">
        <v>845</v>
      </c>
      <c r="Q472">
        <v>1</v>
      </c>
      <c r="W472">
        <v>0</v>
      </c>
      <c r="X472">
        <v>1372534845</v>
      </c>
      <c r="Y472">
        <v>0.41250000000000003</v>
      </c>
      <c r="AA472">
        <v>0</v>
      </c>
      <c r="AB472">
        <v>429.09</v>
      </c>
      <c r="AC472">
        <v>11.6</v>
      </c>
      <c r="AD472">
        <v>0</v>
      </c>
      <c r="AE472">
        <v>0</v>
      </c>
      <c r="AF472">
        <v>65.709999999999994</v>
      </c>
      <c r="AG472">
        <v>11.6</v>
      </c>
      <c r="AH472">
        <v>0</v>
      </c>
      <c r="AI472">
        <v>1</v>
      </c>
      <c r="AJ472">
        <v>6.53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0.33</v>
      </c>
      <c r="AU472" t="s">
        <v>75</v>
      </c>
      <c r="AV472">
        <v>0</v>
      </c>
      <c r="AW472">
        <v>2</v>
      </c>
      <c r="AX472">
        <v>39084564</v>
      </c>
      <c r="AY472">
        <v>1</v>
      </c>
      <c r="AZ472">
        <v>0</v>
      </c>
      <c r="BA472">
        <v>500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Y472*Source!I304</f>
        <v>0.41250000000000003</v>
      </c>
      <c r="CY472">
        <f>AB472</f>
        <v>429.09</v>
      </c>
      <c r="CZ472">
        <f>AF472</f>
        <v>65.709999999999994</v>
      </c>
      <c r="DA472">
        <f>AJ472</f>
        <v>6.53</v>
      </c>
      <c r="DB472">
        <v>0</v>
      </c>
    </row>
    <row r="473" spans="1:106" x14ac:dyDescent="0.2">
      <c r="A473">
        <f>ROW(Source!A304)</f>
        <v>304</v>
      </c>
      <c r="B473">
        <v>39083528</v>
      </c>
      <c r="C473">
        <v>39084559</v>
      </c>
      <c r="D473">
        <v>36879090</v>
      </c>
      <c r="E473">
        <v>1</v>
      </c>
      <c r="F473">
        <v>1</v>
      </c>
      <c r="G473">
        <v>1</v>
      </c>
      <c r="H473">
        <v>3</v>
      </c>
      <c r="I473" t="s">
        <v>612</v>
      </c>
      <c r="J473" t="s">
        <v>614</v>
      </c>
      <c r="K473" t="s">
        <v>613</v>
      </c>
      <c r="L473">
        <v>1035</v>
      </c>
      <c r="N473">
        <v>1013</v>
      </c>
      <c r="O473" t="s">
        <v>89</v>
      </c>
      <c r="P473" t="s">
        <v>89</v>
      </c>
      <c r="Q473">
        <v>1</v>
      </c>
      <c r="W473">
        <v>0</v>
      </c>
      <c r="X473">
        <v>560844214</v>
      </c>
      <c r="Y473">
        <v>1</v>
      </c>
      <c r="AA473">
        <v>30760.61</v>
      </c>
      <c r="AB473">
        <v>0</v>
      </c>
      <c r="AC473">
        <v>0</v>
      </c>
      <c r="AD473">
        <v>0</v>
      </c>
      <c r="AE473">
        <v>4710.66</v>
      </c>
      <c r="AF473">
        <v>0</v>
      </c>
      <c r="AG473">
        <v>0</v>
      </c>
      <c r="AH473">
        <v>0</v>
      </c>
      <c r="AI473">
        <v>6.53</v>
      </c>
      <c r="AJ473">
        <v>1</v>
      </c>
      <c r="AK473">
        <v>1</v>
      </c>
      <c r="AL473">
        <v>1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3</v>
      </c>
      <c r="AT473">
        <v>1</v>
      </c>
      <c r="AU473" t="s">
        <v>3</v>
      </c>
      <c r="AV473">
        <v>0</v>
      </c>
      <c r="AW473">
        <v>1</v>
      </c>
      <c r="AX473">
        <v>-1</v>
      </c>
      <c r="AY473">
        <v>0</v>
      </c>
      <c r="AZ473">
        <v>0</v>
      </c>
      <c r="BA473" t="s">
        <v>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Y473*Source!I304</f>
        <v>1</v>
      </c>
      <c r="CY473">
        <f>AA473</f>
        <v>30760.61</v>
      </c>
      <c r="CZ473">
        <f>AE473</f>
        <v>4710.66</v>
      </c>
      <c r="DA473">
        <f>AI473</f>
        <v>6.53</v>
      </c>
      <c r="DB473">
        <v>0</v>
      </c>
    </row>
    <row r="474" spans="1:106" x14ac:dyDescent="0.2">
      <c r="A474">
        <f>ROW(Source!A306)</f>
        <v>306</v>
      </c>
      <c r="B474">
        <v>39083528</v>
      </c>
      <c r="C474">
        <v>39089157</v>
      </c>
      <c r="D474">
        <v>37071037</v>
      </c>
      <c r="E474">
        <v>1</v>
      </c>
      <c r="F474">
        <v>1</v>
      </c>
      <c r="G474">
        <v>1</v>
      </c>
      <c r="H474">
        <v>1</v>
      </c>
      <c r="I474" t="s">
        <v>914</v>
      </c>
      <c r="J474" t="s">
        <v>3</v>
      </c>
      <c r="K474" t="s">
        <v>915</v>
      </c>
      <c r="L474">
        <v>1191</v>
      </c>
      <c r="N474">
        <v>1013</v>
      </c>
      <c r="O474" t="s">
        <v>839</v>
      </c>
      <c r="P474" t="s">
        <v>839</v>
      </c>
      <c r="Q474">
        <v>1</v>
      </c>
      <c r="W474">
        <v>0</v>
      </c>
      <c r="X474">
        <v>1069510174</v>
      </c>
      <c r="Y474">
        <v>4.577</v>
      </c>
      <c r="AA474">
        <v>0</v>
      </c>
      <c r="AB474">
        <v>0</v>
      </c>
      <c r="AC474">
        <v>0</v>
      </c>
      <c r="AD474">
        <v>62.82</v>
      </c>
      <c r="AE474">
        <v>0</v>
      </c>
      <c r="AF474">
        <v>0</v>
      </c>
      <c r="AG474">
        <v>0</v>
      </c>
      <c r="AH474">
        <v>9.6199999999999992</v>
      </c>
      <c r="AI474">
        <v>1</v>
      </c>
      <c r="AJ474">
        <v>1</v>
      </c>
      <c r="AK474">
        <v>1</v>
      </c>
      <c r="AL474">
        <v>6.53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3.98</v>
      </c>
      <c r="AU474" t="s">
        <v>76</v>
      </c>
      <c r="AV474">
        <v>1</v>
      </c>
      <c r="AW474">
        <v>2</v>
      </c>
      <c r="AX474">
        <v>39089158</v>
      </c>
      <c r="AY474">
        <v>1</v>
      </c>
      <c r="AZ474">
        <v>0</v>
      </c>
      <c r="BA474">
        <v>502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Y474*Source!I306</f>
        <v>9.1539999999999999</v>
      </c>
      <c r="CY474">
        <f>AD474</f>
        <v>62.82</v>
      </c>
      <c r="CZ474">
        <f>AH474</f>
        <v>9.6199999999999992</v>
      </c>
      <c r="DA474">
        <f>AL474</f>
        <v>6.53</v>
      </c>
      <c r="DB474">
        <v>0</v>
      </c>
    </row>
    <row r="475" spans="1:106" x14ac:dyDescent="0.2">
      <c r="A475">
        <f>ROW(Source!A306)</f>
        <v>306</v>
      </c>
      <c r="B475">
        <v>39083528</v>
      </c>
      <c r="C475">
        <v>39089157</v>
      </c>
      <c r="D475">
        <v>37064876</v>
      </c>
      <c r="E475">
        <v>1</v>
      </c>
      <c r="F475">
        <v>1</v>
      </c>
      <c r="G475">
        <v>1</v>
      </c>
      <c r="H475">
        <v>1</v>
      </c>
      <c r="I475" t="s">
        <v>840</v>
      </c>
      <c r="J475" t="s">
        <v>3</v>
      </c>
      <c r="K475" t="s">
        <v>841</v>
      </c>
      <c r="L475">
        <v>1191</v>
      </c>
      <c r="N475">
        <v>1013</v>
      </c>
      <c r="O475" t="s">
        <v>839</v>
      </c>
      <c r="P475" t="s">
        <v>839</v>
      </c>
      <c r="Q475">
        <v>1</v>
      </c>
      <c r="W475">
        <v>0</v>
      </c>
      <c r="X475">
        <v>-1417349443</v>
      </c>
      <c r="Y475">
        <v>0.05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6.53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0.05</v>
      </c>
      <c r="AU475" t="s">
        <v>3</v>
      </c>
      <c r="AV475">
        <v>2</v>
      </c>
      <c r="AW475">
        <v>2</v>
      </c>
      <c r="AX475">
        <v>39089159</v>
      </c>
      <c r="AY475">
        <v>1</v>
      </c>
      <c r="AZ475">
        <v>2048</v>
      </c>
      <c r="BA475">
        <v>503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Y475*Source!I306</f>
        <v>0.1</v>
      </c>
      <c r="CY475">
        <f>AD475</f>
        <v>0</v>
      </c>
      <c r="CZ475">
        <f>AH475</f>
        <v>0</v>
      </c>
      <c r="DA475">
        <f>AL475</f>
        <v>1</v>
      </c>
      <c r="DB475">
        <v>0</v>
      </c>
    </row>
    <row r="476" spans="1:106" x14ac:dyDescent="0.2">
      <c r="A476">
        <f>ROW(Source!A306)</f>
        <v>306</v>
      </c>
      <c r="B476">
        <v>39083528</v>
      </c>
      <c r="C476">
        <v>39089157</v>
      </c>
      <c r="D476">
        <v>36882159</v>
      </c>
      <c r="E476">
        <v>1</v>
      </c>
      <c r="F476">
        <v>1</v>
      </c>
      <c r="G476">
        <v>1</v>
      </c>
      <c r="H476">
        <v>2</v>
      </c>
      <c r="I476" t="s">
        <v>1037</v>
      </c>
      <c r="J476" t="s">
        <v>1038</v>
      </c>
      <c r="K476" t="s">
        <v>1039</v>
      </c>
      <c r="L476">
        <v>1368</v>
      </c>
      <c r="N476">
        <v>1011</v>
      </c>
      <c r="O476" t="s">
        <v>845</v>
      </c>
      <c r="P476" t="s">
        <v>845</v>
      </c>
      <c r="Q476">
        <v>1</v>
      </c>
      <c r="W476">
        <v>0</v>
      </c>
      <c r="X476">
        <v>-1718674368</v>
      </c>
      <c r="Y476">
        <v>1.2500000000000001E-2</v>
      </c>
      <c r="AA476">
        <v>0</v>
      </c>
      <c r="AB476">
        <v>731.29</v>
      </c>
      <c r="AC476">
        <v>13.5</v>
      </c>
      <c r="AD476">
        <v>0</v>
      </c>
      <c r="AE476">
        <v>0</v>
      </c>
      <c r="AF476">
        <v>111.99</v>
      </c>
      <c r="AG476">
        <v>13.5</v>
      </c>
      <c r="AH476">
        <v>0</v>
      </c>
      <c r="AI476">
        <v>1</v>
      </c>
      <c r="AJ476">
        <v>6.53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0.01</v>
      </c>
      <c r="AU476" t="s">
        <v>75</v>
      </c>
      <c r="AV476">
        <v>0</v>
      </c>
      <c r="AW476">
        <v>2</v>
      </c>
      <c r="AX476">
        <v>39089160</v>
      </c>
      <c r="AY476">
        <v>1</v>
      </c>
      <c r="AZ476">
        <v>0</v>
      </c>
      <c r="BA476">
        <v>504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Y476*Source!I306</f>
        <v>2.5000000000000001E-2</v>
      </c>
      <c r="CY476">
        <f>AB476</f>
        <v>731.29</v>
      </c>
      <c r="CZ476">
        <f>AF476</f>
        <v>111.99</v>
      </c>
      <c r="DA476">
        <f>AJ476</f>
        <v>6.53</v>
      </c>
      <c r="DB476">
        <v>0</v>
      </c>
    </row>
    <row r="477" spans="1:106" x14ac:dyDescent="0.2">
      <c r="A477">
        <f>ROW(Source!A306)</f>
        <v>306</v>
      </c>
      <c r="B477">
        <v>39083528</v>
      </c>
      <c r="C477">
        <v>39089157</v>
      </c>
      <c r="D477">
        <v>36882338</v>
      </c>
      <c r="E477">
        <v>1</v>
      </c>
      <c r="F477">
        <v>1</v>
      </c>
      <c r="G477">
        <v>1</v>
      </c>
      <c r="H477">
        <v>2</v>
      </c>
      <c r="I477" t="s">
        <v>1215</v>
      </c>
      <c r="J477" t="s">
        <v>1216</v>
      </c>
      <c r="K477" t="s">
        <v>1217</v>
      </c>
      <c r="L477">
        <v>1368</v>
      </c>
      <c r="N477">
        <v>1011</v>
      </c>
      <c r="O477" t="s">
        <v>845</v>
      </c>
      <c r="P477" t="s">
        <v>845</v>
      </c>
      <c r="Q477">
        <v>1</v>
      </c>
      <c r="W477">
        <v>0</v>
      </c>
      <c r="X477">
        <v>1373224040</v>
      </c>
      <c r="Y477">
        <v>1.1375</v>
      </c>
      <c r="AA477">
        <v>0</v>
      </c>
      <c r="AB477">
        <v>20.37</v>
      </c>
      <c r="AC477">
        <v>0</v>
      </c>
      <c r="AD477">
        <v>0</v>
      </c>
      <c r="AE477">
        <v>0</v>
      </c>
      <c r="AF477">
        <v>3.12</v>
      </c>
      <c r="AG477">
        <v>0</v>
      </c>
      <c r="AH477">
        <v>0</v>
      </c>
      <c r="AI477">
        <v>1</v>
      </c>
      <c r="AJ477">
        <v>6.53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0.91</v>
      </c>
      <c r="AU477" t="s">
        <v>75</v>
      </c>
      <c r="AV477">
        <v>0</v>
      </c>
      <c r="AW477">
        <v>2</v>
      </c>
      <c r="AX477">
        <v>39089161</v>
      </c>
      <c r="AY477">
        <v>1</v>
      </c>
      <c r="AZ477">
        <v>0</v>
      </c>
      <c r="BA477">
        <v>505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Y477*Source!I306</f>
        <v>2.2749999999999999</v>
      </c>
      <c r="CY477">
        <f>AB477</f>
        <v>20.37</v>
      </c>
      <c r="CZ477">
        <f>AF477</f>
        <v>3.12</v>
      </c>
      <c r="DA477">
        <f>AJ477</f>
        <v>6.53</v>
      </c>
      <c r="DB477">
        <v>0</v>
      </c>
    </row>
    <row r="478" spans="1:106" x14ac:dyDescent="0.2">
      <c r="A478">
        <f>ROW(Source!A306)</f>
        <v>306</v>
      </c>
      <c r="B478">
        <v>39083528</v>
      </c>
      <c r="C478">
        <v>39089157</v>
      </c>
      <c r="D478">
        <v>36883554</v>
      </c>
      <c r="E478">
        <v>1</v>
      </c>
      <c r="F478">
        <v>1</v>
      </c>
      <c r="G478">
        <v>1</v>
      </c>
      <c r="H478">
        <v>2</v>
      </c>
      <c r="I478" t="s">
        <v>848</v>
      </c>
      <c r="J478" t="s">
        <v>849</v>
      </c>
      <c r="K478" t="s">
        <v>850</v>
      </c>
      <c r="L478">
        <v>1368</v>
      </c>
      <c r="N478">
        <v>1011</v>
      </c>
      <c r="O478" t="s">
        <v>845</v>
      </c>
      <c r="P478" t="s">
        <v>845</v>
      </c>
      <c r="Q478">
        <v>1</v>
      </c>
      <c r="W478">
        <v>0</v>
      </c>
      <c r="X478">
        <v>1372534845</v>
      </c>
      <c r="Y478">
        <v>0.05</v>
      </c>
      <c r="AA478">
        <v>0</v>
      </c>
      <c r="AB478">
        <v>429.09</v>
      </c>
      <c r="AC478">
        <v>11.6</v>
      </c>
      <c r="AD478">
        <v>0</v>
      </c>
      <c r="AE478">
        <v>0</v>
      </c>
      <c r="AF478">
        <v>65.709999999999994</v>
      </c>
      <c r="AG478">
        <v>11.6</v>
      </c>
      <c r="AH478">
        <v>0</v>
      </c>
      <c r="AI478">
        <v>1</v>
      </c>
      <c r="AJ478">
        <v>6.53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0.04</v>
      </c>
      <c r="AU478" t="s">
        <v>75</v>
      </c>
      <c r="AV478">
        <v>0</v>
      </c>
      <c r="AW478">
        <v>2</v>
      </c>
      <c r="AX478">
        <v>39089162</v>
      </c>
      <c r="AY478">
        <v>1</v>
      </c>
      <c r="AZ478">
        <v>0</v>
      </c>
      <c r="BA478">
        <v>506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Y478*Source!I306</f>
        <v>0.1</v>
      </c>
      <c r="CY478">
        <f>AB478</f>
        <v>429.09</v>
      </c>
      <c r="CZ478">
        <f>AF478</f>
        <v>65.709999999999994</v>
      </c>
      <c r="DA478">
        <f>AJ478</f>
        <v>6.53</v>
      </c>
      <c r="DB478">
        <v>0</v>
      </c>
    </row>
    <row r="479" spans="1:106" x14ac:dyDescent="0.2">
      <c r="A479">
        <f>ROW(Source!A306)</f>
        <v>306</v>
      </c>
      <c r="B479">
        <v>39083528</v>
      </c>
      <c r="C479">
        <v>39089157</v>
      </c>
      <c r="D479">
        <v>36804447</v>
      </c>
      <c r="E479">
        <v>1</v>
      </c>
      <c r="F479">
        <v>1</v>
      </c>
      <c r="G479">
        <v>1</v>
      </c>
      <c r="H479">
        <v>3</v>
      </c>
      <c r="I479" t="s">
        <v>1166</v>
      </c>
      <c r="J479" t="s">
        <v>1167</v>
      </c>
      <c r="K479" t="s">
        <v>1168</v>
      </c>
      <c r="L479">
        <v>1348</v>
      </c>
      <c r="N479">
        <v>1009</v>
      </c>
      <c r="O479" t="s">
        <v>64</v>
      </c>
      <c r="P479" t="s">
        <v>64</v>
      </c>
      <c r="Q479">
        <v>1000</v>
      </c>
      <c r="W479">
        <v>0</v>
      </c>
      <c r="X479">
        <v>-437906794</v>
      </c>
      <c r="Y479">
        <v>2.0000000000000002E-5</v>
      </c>
      <c r="AA479">
        <v>59031.27</v>
      </c>
      <c r="AB479">
        <v>0</v>
      </c>
      <c r="AC479">
        <v>0</v>
      </c>
      <c r="AD479">
        <v>0</v>
      </c>
      <c r="AE479">
        <v>9040.01</v>
      </c>
      <c r="AF479">
        <v>0</v>
      </c>
      <c r="AG479">
        <v>0</v>
      </c>
      <c r="AH479">
        <v>0</v>
      </c>
      <c r="AI479">
        <v>6.53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2.0000000000000002E-5</v>
      </c>
      <c r="AU479" t="s">
        <v>3</v>
      </c>
      <c r="AV479">
        <v>0</v>
      </c>
      <c r="AW479">
        <v>2</v>
      </c>
      <c r="AX479">
        <v>39089163</v>
      </c>
      <c r="AY479">
        <v>1</v>
      </c>
      <c r="AZ479">
        <v>0</v>
      </c>
      <c r="BA479">
        <v>507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Y479*Source!I306</f>
        <v>4.0000000000000003E-5</v>
      </c>
      <c r="CY479">
        <f>AA479</f>
        <v>59031.27</v>
      </c>
      <c r="CZ479">
        <f>AE479</f>
        <v>9040.01</v>
      </c>
      <c r="DA479">
        <f>AI479</f>
        <v>6.53</v>
      </c>
      <c r="DB479">
        <v>0</v>
      </c>
    </row>
    <row r="480" spans="1:106" x14ac:dyDescent="0.2">
      <c r="A480">
        <f>ROW(Source!A306)</f>
        <v>306</v>
      </c>
      <c r="B480">
        <v>39083528</v>
      </c>
      <c r="C480">
        <v>39089157</v>
      </c>
      <c r="D480">
        <v>36805330</v>
      </c>
      <c r="E480">
        <v>1</v>
      </c>
      <c r="F480">
        <v>1</v>
      </c>
      <c r="G480">
        <v>1</v>
      </c>
      <c r="H480">
        <v>3</v>
      </c>
      <c r="I480" t="s">
        <v>1169</v>
      </c>
      <c r="J480" t="s">
        <v>1170</v>
      </c>
      <c r="K480" t="s">
        <v>1171</v>
      </c>
      <c r="L480">
        <v>1346</v>
      </c>
      <c r="N480">
        <v>1009</v>
      </c>
      <c r="O480" t="s">
        <v>173</v>
      </c>
      <c r="P480" t="s">
        <v>173</v>
      </c>
      <c r="Q480">
        <v>1</v>
      </c>
      <c r="W480">
        <v>0</v>
      </c>
      <c r="X480">
        <v>-731615568</v>
      </c>
      <c r="Y480">
        <v>0.08</v>
      </c>
      <c r="AA480">
        <v>150.78</v>
      </c>
      <c r="AB480">
        <v>0</v>
      </c>
      <c r="AC480">
        <v>0</v>
      </c>
      <c r="AD480">
        <v>0</v>
      </c>
      <c r="AE480">
        <v>23.09</v>
      </c>
      <c r="AF480">
        <v>0</v>
      </c>
      <c r="AG480">
        <v>0</v>
      </c>
      <c r="AH480">
        <v>0</v>
      </c>
      <c r="AI480">
        <v>6.53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0.08</v>
      </c>
      <c r="AU480" t="s">
        <v>3</v>
      </c>
      <c r="AV480">
        <v>0</v>
      </c>
      <c r="AW480">
        <v>2</v>
      </c>
      <c r="AX480">
        <v>39089164</v>
      </c>
      <c r="AY480">
        <v>1</v>
      </c>
      <c r="AZ480">
        <v>0</v>
      </c>
      <c r="BA480">
        <v>508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Y480*Source!I306</f>
        <v>0.16</v>
      </c>
      <c r="CY480">
        <f>AA480</f>
        <v>150.78</v>
      </c>
      <c r="CZ480">
        <f>AE480</f>
        <v>23.09</v>
      </c>
      <c r="DA480">
        <f>AI480</f>
        <v>6.53</v>
      </c>
      <c r="DB480">
        <v>0</v>
      </c>
    </row>
    <row r="481" spans="1:106" x14ac:dyDescent="0.2">
      <c r="A481">
        <f>ROW(Source!A306)</f>
        <v>306</v>
      </c>
      <c r="B481">
        <v>39083528</v>
      </c>
      <c r="C481">
        <v>39089157</v>
      </c>
      <c r="D481">
        <v>36878308</v>
      </c>
      <c r="E481">
        <v>1</v>
      </c>
      <c r="F481">
        <v>1</v>
      </c>
      <c r="G481">
        <v>1</v>
      </c>
      <c r="H481">
        <v>3</v>
      </c>
      <c r="I481" t="s">
        <v>620</v>
      </c>
      <c r="J481" t="s">
        <v>622</v>
      </c>
      <c r="K481" t="s">
        <v>621</v>
      </c>
      <c r="L481">
        <v>1354</v>
      </c>
      <c r="N481">
        <v>1010</v>
      </c>
      <c r="O481" t="s">
        <v>109</v>
      </c>
      <c r="P481" t="s">
        <v>109</v>
      </c>
      <c r="Q481">
        <v>1</v>
      </c>
      <c r="W481">
        <v>0</v>
      </c>
      <c r="X481">
        <v>794904738</v>
      </c>
      <c r="Y481">
        <v>1</v>
      </c>
      <c r="AA481">
        <v>1645.17</v>
      </c>
      <c r="AB481">
        <v>0</v>
      </c>
      <c r="AC481">
        <v>0</v>
      </c>
      <c r="AD481">
        <v>0</v>
      </c>
      <c r="AE481">
        <v>251.94</v>
      </c>
      <c r="AF481">
        <v>0</v>
      </c>
      <c r="AG481">
        <v>0</v>
      </c>
      <c r="AH481">
        <v>0</v>
      </c>
      <c r="AI481">
        <v>6.53</v>
      </c>
      <c r="AJ481">
        <v>1</v>
      </c>
      <c r="AK481">
        <v>1</v>
      </c>
      <c r="AL481">
        <v>1</v>
      </c>
      <c r="AN481">
        <v>0</v>
      </c>
      <c r="AO481">
        <v>0</v>
      </c>
      <c r="AP481">
        <v>0</v>
      </c>
      <c r="AQ481">
        <v>0</v>
      </c>
      <c r="AR481">
        <v>0</v>
      </c>
      <c r="AS481" t="s">
        <v>3</v>
      </c>
      <c r="AT481">
        <v>1</v>
      </c>
      <c r="AU481" t="s">
        <v>3</v>
      </c>
      <c r="AV481">
        <v>0</v>
      </c>
      <c r="AW481">
        <v>1</v>
      </c>
      <c r="AX481">
        <v>-1</v>
      </c>
      <c r="AY481">
        <v>0</v>
      </c>
      <c r="AZ481">
        <v>0</v>
      </c>
      <c r="BA481" t="s">
        <v>3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Y481*Source!I306</f>
        <v>2</v>
      </c>
      <c r="CY481">
        <f>AA481</f>
        <v>1645.17</v>
      </c>
      <c r="CZ481">
        <f>AE481</f>
        <v>251.94</v>
      </c>
      <c r="DA481">
        <f>AI481</f>
        <v>6.53</v>
      </c>
      <c r="DB481">
        <v>0</v>
      </c>
    </row>
    <row r="482" spans="1:106" x14ac:dyDescent="0.2">
      <c r="A482">
        <f>ROW(Source!A308)</f>
        <v>308</v>
      </c>
      <c r="B482">
        <v>39083528</v>
      </c>
      <c r="C482">
        <v>39084498</v>
      </c>
      <c r="D482">
        <v>37080781</v>
      </c>
      <c r="E482">
        <v>1</v>
      </c>
      <c r="F482">
        <v>1</v>
      </c>
      <c r="G482">
        <v>1</v>
      </c>
      <c r="H482">
        <v>1</v>
      </c>
      <c r="I482" t="s">
        <v>883</v>
      </c>
      <c r="J482" t="s">
        <v>3</v>
      </c>
      <c r="K482" t="s">
        <v>884</v>
      </c>
      <c r="L482">
        <v>1191</v>
      </c>
      <c r="N482">
        <v>1013</v>
      </c>
      <c r="O482" t="s">
        <v>839</v>
      </c>
      <c r="P482" t="s">
        <v>839</v>
      </c>
      <c r="Q482">
        <v>1</v>
      </c>
      <c r="W482">
        <v>0</v>
      </c>
      <c r="X482">
        <v>912892513</v>
      </c>
      <c r="Y482">
        <v>5.0599999999999996</v>
      </c>
      <c r="AA482">
        <v>0</v>
      </c>
      <c r="AB482">
        <v>0</v>
      </c>
      <c r="AC482">
        <v>0</v>
      </c>
      <c r="AD482">
        <v>64.78</v>
      </c>
      <c r="AE482">
        <v>0</v>
      </c>
      <c r="AF482">
        <v>0</v>
      </c>
      <c r="AG482">
        <v>0</v>
      </c>
      <c r="AH482">
        <v>9.92</v>
      </c>
      <c r="AI482">
        <v>1</v>
      </c>
      <c r="AJ482">
        <v>1</v>
      </c>
      <c r="AK482">
        <v>1</v>
      </c>
      <c r="AL482">
        <v>6.53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4.4000000000000004</v>
      </c>
      <c r="AU482" t="s">
        <v>76</v>
      </c>
      <c r="AV482">
        <v>1</v>
      </c>
      <c r="AW482">
        <v>2</v>
      </c>
      <c r="AX482">
        <v>39084499</v>
      </c>
      <c r="AY482">
        <v>1</v>
      </c>
      <c r="AZ482">
        <v>0</v>
      </c>
      <c r="BA482">
        <v>509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Y482*Source!I308</f>
        <v>2.024</v>
      </c>
      <c r="CY482">
        <f>AD482</f>
        <v>64.78</v>
      </c>
      <c r="CZ482">
        <f>AH482</f>
        <v>9.92</v>
      </c>
      <c r="DA482">
        <f>AL482</f>
        <v>6.53</v>
      </c>
      <c r="DB482">
        <v>0</v>
      </c>
    </row>
    <row r="483" spans="1:106" x14ac:dyDescent="0.2">
      <c r="A483">
        <f>ROW(Source!A308)</f>
        <v>308</v>
      </c>
      <c r="B483">
        <v>39083528</v>
      </c>
      <c r="C483">
        <v>39084498</v>
      </c>
      <c r="D483">
        <v>37064876</v>
      </c>
      <c r="E483">
        <v>1</v>
      </c>
      <c r="F483">
        <v>1</v>
      </c>
      <c r="G483">
        <v>1</v>
      </c>
      <c r="H483">
        <v>1</v>
      </c>
      <c r="I483" t="s">
        <v>840</v>
      </c>
      <c r="J483" t="s">
        <v>3</v>
      </c>
      <c r="K483" t="s">
        <v>841</v>
      </c>
      <c r="L483">
        <v>1191</v>
      </c>
      <c r="N483">
        <v>1013</v>
      </c>
      <c r="O483" t="s">
        <v>839</v>
      </c>
      <c r="P483" t="s">
        <v>839</v>
      </c>
      <c r="Q483">
        <v>1</v>
      </c>
      <c r="W483">
        <v>0</v>
      </c>
      <c r="X483">
        <v>-1417349443</v>
      </c>
      <c r="Y483">
        <v>0.01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6.53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0.01</v>
      </c>
      <c r="AU483" t="s">
        <v>3</v>
      </c>
      <c r="AV483">
        <v>2</v>
      </c>
      <c r="AW483">
        <v>2</v>
      </c>
      <c r="AX483">
        <v>39084500</v>
      </c>
      <c r="AY483">
        <v>1</v>
      </c>
      <c r="AZ483">
        <v>2048</v>
      </c>
      <c r="BA483">
        <v>510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Y483*Source!I308</f>
        <v>4.0000000000000001E-3</v>
      </c>
      <c r="CY483">
        <f>AD483</f>
        <v>0</v>
      </c>
      <c r="CZ483">
        <f>AH483</f>
        <v>0</v>
      </c>
      <c r="DA483">
        <f>AL483</f>
        <v>1</v>
      </c>
      <c r="DB483">
        <v>0</v>
      </c>
    </row>
    <row r="484" spans="1:106" x14ac:dyDescent="0.2">
      <c r="A484">
        <f>ROW(Source!A308)</f>
        <v>308</v>
      </c>
      <c r="B484">
        <v>39083528</v>
      </c>
      <c r="C484">
        <v>39084498</v>
      </c>
      <c r="D484">
        <v>36883554</v>
      </c>
      <c r="E484">
        <v>1</v>
      </c>
      <c r="F484">
        <v>1</v>
      </c>
      <c r="G484">
        <v>1</v>
      </c>
      <c r="H484">
        <v>2</v>
      </c>
      <c r="I484" t="s">
        <v>848</v>
      </c>
      <c r="J484" t="s">
        <v>849</v>
      </c>
      <c r="K484" t="s">
        <v>850</v>
      </c>
      <c r="L484">
        <v>1368</v>
      </c>
      <c r="N484">
        <v>1011</v>
      </c>
      <c r="O484" t="s">
        <v>845</v>
      </c>
      <c r="P484" t="s">
        <v>845</v>
      </c>
      <c r="Q484">
        <v>1</v>
      </c>
      <c r="W484">
        <v>0</v>
      </c>
      <c r="X484">
        <v>1372534845</v>
      </c>
      <c r="Y484">
        <v>1.2500000000000001E-2</v>
      </c>
      <c r="AA484">
        <v>0</v>
      </c>
      <c r="AB484">
        <v>429.09</v>
      </c>
      <c r="AC484">
        <v>11.6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6.53</v>
      </c>
      <c r="AK484">
        <v>1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0.01</v>
      </c>
      <c r="AU484" t="s">
        <v>75</v>
      </c>
      <c r="AV484">
        <v>0</v>
      </c>
      <c r="AW484">
        <v>2</v>
      </c>
      <c r="AX484">
        <v>39084501</v>
      </c>
      <c r="AY484">
        <v>1</v>
      </c>
      <c r="AZ484">
        <v>0</v>
      </c>
      <c r="BA484">
        <v>511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Y484*Source!I308</f>
        <v>5.000000000000001E-3</v>
      </c>
      <c r="CY484">
        <f>AB484</f>
        <v>429.09</v>
      </c>
      <c r="CZ484">
        <f>AF484</f>
        <v>65.709999999999994</v>
      </c>
      <c r="DA484">
        <f>AJ484</f>
        <v>6.53</v>
      </c>
      <c r="DB484">
        <v>0</v>
      </c>
    </row>
    <row r="485" spans="1:106" x14ac:dyDescent="0.2">
      <c r="A485">
        <f>ROW(Source!A308)</f>
        <v>308</v>
      </c>
      <c r="B485">
        <v>39083528</v>
      </c>
      <c r="C485">
        <v>39084498</v>
      </c>
      <c r="D485">
        <v>36804447</v>
      </c>
      <c r="E485">
        <v>1</v>
      </c>
      <c r="F485">
        <v>1</v>
      </c>
      <c r="G485">
        <v>1</v>
      </c>
      <c r="H485">
        <v>3</v>
      </c>
      <c r="I485" t="s">
        <v>1166</v>
      </c>
      <c r="J485" t="s">
        <v>1167</v>
      </c>
      <c r="K485" t="s">
        <v>1168</v>
      </c>
      <c r="L485">
        <v>1348</v>
      </c>
      <c r="N485">
        <v>1009</v>
      </c>
      <c r="O485" t="s">
        <v>64</v>
      </c>
      <c r="P485" t="s">
        <v>64</v>
      </c>
      <c r="Q485">
        <v>1000</v>
      </c>
      <c r="W485">
        <v>0</v>
      </c>
      <c r="X485">
        <v>-437906794</v>
      </c>
      <c r="Y485">
        <v>4.0000000000000002E-4</v>
      </c>
      <c r="AA485">
        <v>59031.27</v>
      </c>
      <c r="AB485">
        <v>0</v>
      </c>
      <c r="AC485">
        <v>0</v>
      </c>
      <c r="AD485">
        <v>0</v>
      </c>
      <c r="AE485">
        <v>9040.01</v>
      </c>
      <c r="AF485">
        <v>0</v>
      </c>
      <c r="AG485">
        <v>0</v>
      </c>
      <c r="AH485">
        <v>0</v>
      </c>
      <c r="AI485">
        <v>6.53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4.0000000000000002E-4</v>
      </c>
      <c r="AU485" t="s">
        <v>3</v>
      </c>
      <c r="AV485">
        <v>0</v>
      </c>
      <c r="AW485">
        <v>2</v>
      </c>
      <c r="AX485">
        <v>39084502</v>
      </c>
      <c r="AY485">
        <v>1</v>
      </c>
      <c r="AZ485">
        <v>0</v>
      </c>
      <c r="BA485">
        <v>512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Y485*Source!I308</f>
        <v>1.6000000000000001E-4</v>
      </c>
      <c r="CY485">
        <f>AA485</f>
        <v>59031.27</v>
      </c>
      <c r="CZ485">
        <f>AE485</f>
        <v>9040.01</v>
      </c>
      <c r="DA485">
        <f>AI485</f>
        <v>6.53</v>
      </c>
      <c r="DB485">
        <v>0</v>
      </c>
    </row>
    <row r="486" spans="1:106" x14ac:dyDescent="0.2">
      <c r="A486">
        <f>ROW(Source!A308)</f>
        <v>308</v>
      </c>
      <c r="B486">
        <v>39083528</v>
      </c>
      <c r="C486">
        <v>39084498</v>
      </c>
      <c r="D486">
        <v>36805330</v>
      </c>
      <c r="E486">
        <v>1</v>
      </c>
      <c r="F486">
        <v>1</v>
      </c>
      <c r="G486">
        <v>1</v>
      </c>
      <c r="H486">
        <v>3</v>
      </c>
      <c r="I486" t="s">
        <v>1169</v>
      </c>
      <c r="J486" t="s">
        <v>1170</v>
      </c>
      <c r="K486" t="s">
        <v>1171</v>
      </c>
      <c r="L486">
        <v>1346</v>
      </c>
      <c r="N486">
        <v>1009</v>
      </c>
      <c r="O486" t="s">
        <v>173</v>
      </c>
      <c r="P486" t="s">
        <v>173</v>
      </c>
      <c r="Q486">
        <v>1</v>
      </c>
      <c r="W486">
        <v>0</v>
      </c>
      <c r="X486">
        <v>-731615568</v>
      </c>
      <c r="Y486">
        <v>1.4</v>
      </c>
      <c r="AA486">
        <v>150.78</v>
      </c>
      <c r="AB486">
        <v>0</v>
      </c>
      <c r="AC486">
        <v>0</v>
      </c>
      <c r="AD486">
        <v>0</v>
      </c>
      <c r="AE486">
        <v>23.09</v>
      </c>
      <c r="AF486">
        <v>0</v>
      </c>
      <c r="AG486">
        <v>0</v>
      </c>
      <c r="AH486">
        <v>0</v>
      </c>
      <c r="AI486">
        <v>6.53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1.4</v>
      </c>
      <c r="AU486" t="s">
        <v>3</v>
      </c>
      <c r="AV486">
        <v>0</v>
      </c>
      <c r="AW486">
        <v>2</v>
      </c>
      <c r="AX486">
        <v>39084503</v>
      </c>
      <c r="AY486">
        <v>1</v>
      </c>
      <c r="AZ486">
        <v>0</v>
      </c>
      <c r="BA486">
        <v>513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Y486*Source!I308</f>
        <v>0.55999999999999994</v>
      </c>
      <c r="CY486">
        <f>AA486</f>
        <v>150.78</v>
      </c>
      <c r="CZ486">
        <f>AE486</f>
        <v>23.09</v>
      </c>
      <c r="DA486">
        <f>AI486</f>
        <v>6.53</v>
      </c>
      <c r="DB486">
        <v>0</v>
      </c>
    </row>
    <row r="487" spans="1:106" x14ac:dyDescent="0.2">
      <c r="A487">
        <f>ROW(Source!A308)</f>
        <v>308</v>
      </c>
      <c r="B487">
        <v>39083528</v>
      </c>
      <c r="C487">
        <v>39084498</v>
      </c>
      <c r="D487">
        <v>36848946</v>
      </c>
      <c r="E487">
        <v>1</v>
      </c>
      <c r="F487">
        <v>1</v>
      </c>
      <c r="G487">
        <v>1</v>
      </c>
      <c r="H487">
        <v>3</v>
      </c>
      <c r="I487" t="s">
        <v>628</v>
      </c>
      <c r="J487" t="s">
        <v>630</v>
      </c>
      <c r="K487" t="s">
        <v>629</v>
      </c>
      <c r="L487">
        <v>1354</v>
      </c>
      <c r="N487">
        <v>1010</v>
      </c>
      <c r="O487" t="s">
        <v>109</v>
      </c>
      <c r="P487" t="s">
        <v>109</v>
      </c>
      <c r="Q487">
        <v>1</v>
      </c>
      <c r="W487">
        <v>0</v>
      </c>
      <c r="X487">
        <v>1185258612</v>
      </c>
      <c r="Y487">
        <v>10</v>
      </c>
      <c r="AA487">
        <v>201.12</v>
      </c>
      <c r="AB487">
        <v>0</v>
      </c>
      <c r="AC487">
        <v>0</v>
      </c>
      <c r="AD487">
        <v>0</v>
      </c>
      <c r="AE487">
        <v>30.8</v>
      </c>
      <c r="AF487">
        <v>0</v>
      </c>
      <c r="AG487">
        <v>0</v>
      </c>
      <c r="AH487">
        <v>0</v>
      </c>
      <c r="AI487">
        <v>6.53</v>
      </c>
      <c r="AJ487">
        <v>1</v>
      </c>
      <c r="AK487">
        <v>1</v>
      </c>
      <c r="AL487">
        <v>1</v>
      </c>
      <c r="AN487">
        <v>0</v>
      </c>
      <c r="AO487">
        <v>0</v>
      </c>
      <c r="AP487">
        <v>0</v>
      </c>
      <c r="AQ487">
        <v>0</v>
      </c>
      <c r="AR487">
        <v>0</v>
      </c>
      <c r="AS487" t="s">
        <v>3</v>
      </c>
      <c r="AT487">
        <v>10</v>
      </c>
      <c r="AU487" t="s">
        <v>3</v>
      </c>
      <c r="AV487">
        <v>0</v>
      </c>
      <c r="AW487">
        <v>1</v>
      </c>
      <c r="AX487">
        <v>-1</v>
      </c>
      <c r="AY487">
        <v>0</v>
      </c>
      <c r="AZ487">
        <v>0</v>
      </c>
      <c r="BA487" t="s">
        <v>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Y487*Source!I308</f>
        <v>4</v>
      </c>
      <c r="CY487">
        <f>AA487</f>
        <v>201.12</v>
      </c>
      <c r="CZ487">
        <f>AE487</f>
        <v>30.8</v>
      </c>
      <c r="DA487">
        <f>AI487</f>
        <v>6.53</v>
      </c>
      <c r="DB487">
        <v>0</v>
      </c>
    </row>
    <row r="488" spans="1:106" x14ac:dyDescent="0.2">
      <c r="A488">
        <f>ROW(Source!A310)</f>
        <v>310</v>
      </c>
      <c r="B488">
        <v>39083528</v>
      </c>
      <c r="C488">
        <v>39084506</v>
      </c>
      <c r="D488">
        <v>37070495</v>
      </c>
      <c r="E488">
        <v>1</v>
      </c>
      <c r="F488">
        <v>1</v>
      </c>
      <c r="G488">
        <v>1</v>
      </c>
      <c r="H488">
        <v>1</v>
      </c>
      <c r="I488" t="s">
        <v>894</v>
      </c>
      <c r="J488" t="s">
        <v>3</v>
      </c>
      <c r="K488" t="s">
        <v>895</v>
      </c>
      <c r="L488">
        <v>1191</v>
      </c>
      <c r="N488">
        <v>1013</v>
      </c>
      <c r="O488" t="s">
        <v>839</v>
      </c>
      <c r="P488" t="s">
        <v>839</v>
      </c>
      <c r="Q488">
        <v>1</v>
      </c>
      <c r="W488">
        <v>0</v>
      </c>
      <c r="X488">
        <v>-784637506</v>
      </c>
      <c r="Y488">
        <v>6.6124999999999998</v>
      </c>
      <c r="AA488">
        <v>0</v>
      </c>
      <c r="AB488">
        <v>0</v>
      </c>
      <c r="AC488">
        <v>0</v>
      </c>
      <c r="AD488">
        <v>57.07</v>
      </c>
      <c r="AE488">
        <v>0</v>
      </c>
      <c r="AF488">
        <v>0</v>
      </c>
      <c r="AG488">
        <v>0</v>
      </c>
      <c r="AH488">
        <v>8.74</v>
      </c>
      <c r="AI488">
        <v>1</v>
      </c>
      <c r="AJ488">
        <v>1</v>
      </c>
      <c r="AK488">
        <v>1</v>
      </c>
      <c r="AL488">
        <v>6.53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5.75</v>
      </c>
      <c r="AU488" t="s">
        <v>76</v>
      </c>
      <c r="AV488">
        <v>1</v>
      </c>
      <c r="AW488">
        <v>2</v>
      </c>
      <c r="AX488">
        <v>39084507</v>
      </c>
      <c r="AY488">
        <v>1</v>
      </c>
      <c r="AZ488">
        <v>0</v>
      </c>
      <c r="BA488">
        <v>515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Y488*Source!I310</f>
        <v>15.87</v>
      </c>
      <c r="CY488">
        <f>AD488</f>
        <v>57.07</v>
      </c>
      <c r="CZ488">
        <f>AH488</f>
        <v>8.74</v>
      </c>
      <c r="DA488">
        <f>AL488</f>
        <v>6.53</v>
      </c>
      <c r="DB488">
        <v>0</v>
      </c>
    </row>
    <row r="489" spans="1:106" x14ac:dyDescent="0.2">
      <c r="A489">
        <f>ROW(Source!A310)</f>
        <v>310</v>
      </c>
      <c r="B489">
        <v>39083528</v>
      </c>
      <c r="C489">
        <v>39084506</v>
      </c>
      <c r="D489">
        <v>37064876</v>
      </c>
      <c r="E489">
        <v>1</v>
      </c>
      <c r="F489">
        <v>1</v>
      </c>
      <c r="G489">
        <v>1</v>
      </c>
      <c r="H489">
        <v>1</v>
      </c>
      <c r="I489" t="s">
        <v>840</v>
      </c>
      <c r="J489" t="s">
        <v>3</v>
      </c>
      <c r="K489" t="s">
        <v>841</v>
      </c>
      <c r="L489">
        <v>1191</v>
      </c>
      <c r="N489">
        <v>1013</v>
      </c>
      <c r="O489" t="s">
        <v>839</v>
      </c>
      <c r="P489" t="s">
        <v>839</v>
      </c>
      <c r="Q489">
        <v>1</v>
      </c>
      <c r="W489">
        <v>0</v>
      </c>
      <c r="X489">
        <v>-1417349443</v>
      </c>
      <c r="Y489">
        <v>0.01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6.53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0.01</v>
      </c>
      <c r="AU489" t="s">
        <v>3</v>
      </c>
      <c r="AV489">
        <v>2</v>
      </c>
      <c r="AW489">
        <v>2</v>
      </c>
      <c r="AX489">
        <v>39084508</v>
      </c>
      <c r="AY489">
        <v>1</v>
      </c>
      <c r="AZ489">
        <v>2048</v>
      </c>
      <c r="BA489">
        <v>516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Y489*Source!I310</f>
        <v>2.4E-2</v>
      </c>
      <c r="CY489">
        <f>AD489</f>
        <v>0</v>
      </c>
      <c r="CZ489">
        <f>AH489</f>
        <v>0</v>
      </c>
      <c r="DA489">
        <f>AL489</f>
        <v>1</v>
      </c>
      <c r="DB489">
        <v>0</v>
      </c>
    </row>
    <row r="490" spans="1:106" x14ac:dyDescent="0.2">
      <c r="A490">
        <f>ROW(Source!A310)</f>
        <v>310</v>
      </c>
      <c r="B490">
        <v>39083528</v>
      </c>
      <c r="C490">
        <v>39084506</v>
      </c>
      <c r="D490">
        <v>36883554</v>
      </c>
      <c r="E490">
        <v>1</v>
      </c>
      <c r="F490">
        <v>1</v>
      </c>
      <c r="G490">
        <v>1</v>
      </c>
      <c r="H490">
        <v>2</v>
      </c>
      <c r="I490" t="s">
        <v>848</v>
      </c>
      <c r="J490" t="s">
        <v>849</v>
      </c>
      <c r="K490" t="s">
        <v>850</v>
      </c>
      <c r="L490">
        <v>1368</v>
      </c>
      <c r="N490">
        <v>1011</v>
      </c>
      <c r="O490" t="s">
        <v>845</v>
      </c>
      <c r="P490" t="s">
        <v>845</v>
      </c>
      <c r="Q490">
        <v>1</v>
      </c>
      <c r="W490">
        <v>0</v>
      </c>
      <c r="X490">
        <v>1372534845</v>
      </c>
      <c r="Y490">
        <v>1.2500000000000001E-2</v>
      </c>
      <c r="AA490">
        <v>0</v>
      </c>
      <c r="AB490">
        <v>429.09</v>
      </c>
      <c r="AC490">
        <v>11.6</v>
      </c>
      <c r="AD490">
        <v>0</v>
      </c>
      <c r="AE490">
        <v>0</v>
      </c>
      <c r="AF490">
        <v>65.709999999999994</v>
      </c>
      <c r="AG490">
        <v>11.6</v>
      </c>
      <c r="AH490">
        <v>0</v>
      </c>
      <c r="AI490">
        <v>1</v>
      </c>
      <c r="AJ490">
        <v>6.53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3</v>
      </c>
      <c r="AT490">
        <v>0.01</v>
      </c>
      <c r="AU490" t="s">
        <v>75</v>
      </c>
      <c r="AV490">
        <v>0</v>
      </c>
      <c r="AW490">
        <v>2</v>
      </c>
      <c r="AX490">
        <v>39084509</v>
      </c>
      <c r="AY490">
        <v>1</v>
      </c>
      <c r="AZ490">
        <v>0</v>
      </c>
      <c r="BA490">
        <v>517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Y490*Source!I310</f>
        <v>0.03</v>
      </c>
      <c r="CY490">
        <f>AB490</f>
        <v>429.09</v>
      </c>
      <c r="CZ490">
        <f>AF490</f>
        <v>65.709999999999994</v>
      </c>
      <c r="DA490">
        <f>AJ490</f>
        <v>6.53</v>
      </c>
      <c r="DB490">
        <v>0</v>
      </c>
    </row>
    <row r="491" spans="1:106" x14ac:dyDescent="0.2">
      <c r="A491">
        <f>ROW(Source!A310)</f>
        <v>310</v>
      </c>
      <c r="B491">
        <v>39083528</v>
      </c>
      <c r="C491">
        <v>39084506</v>
      </c>
      <c r="D491">
        <v>36804447</v>
      </c>
      <c r="E491">
        <v>1</v>
      </c>
      <c r="F491">
        <v>1</v>
      </c>
      <c r="G491">
        <v>1</v>
      </c>
      <c r="H491">
        <v>3</v>
      </c>
      <c r="I491" t="s">
        <v>1166</v>
      </c>
      <c r="J491" t="s">
        <v>1167</v>
      </c>
      <c r="K491" t="s">
        <v>1168</v>
      </c>
      <c r="L491">
        <v>1348</v>
      </c>
      <c r="N491">
        <v>1009</v>
      </c>
      <c r="O491" t="s">
        <v>64</v>
      </c>
      <c r="P491" t="s">
        <v>64</v>
      </c>
      <c r="Q491">
        <v>1000</v>
      </c>
      <c r="W491">
        <v>0</v>
      </c>
      <c r="X491">
        <v>-437906794</v>
      </c>
      <c r="Y491">
        <v>2.0000000000000001E-4</v>
      </c>
      <c r="AA491">
        <v>59031.27</v>
      </c>
      <c r="AB491">
        <v>0</v>
      </c>
      <c r="AC491">
        <v>0</v>
      </c>
      <c r="AD491">
        <v>0</v>
      </c>
      <c r="AE491">
        <v>9040.01</v>
      </c>
      <c r="AF491">
        <v>0</v>
      </c>
      <c r="AG491">
        <v>0</v>
      </c>
      <c r="AH491">
        <v>0</v>
      </c>
      <c r="AI491">
        <v>6.53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2.0000000000000001E-4</v>
      </c>
      <c r="AU491" t="s">
        <v>3</v>
      </c>
      <c r="AV491">
        <v>0</v>
      </c>
      <c r="AW491">
        <v>2</v>
      </c>
      <c r="AX491">
        <v>39084510</v>
      </c>
      <c r="AY491">
        <v>1</v>
      </c>
      <c r="AZ491">
        <v>0</v>
      </c>
      <c r="BA491">
        <v>518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Y491*Source!I310</f>
        <v>4.8000000000000001E-4</v>
      </c>
      <c r="CY491">
        <f>AA491</f>
        <v>59031.27</v>
      </c>
      <c r="CZ491">
        <f>AE491</f>
        <v>9040.01</v>
      </c>
      <c r="DA491">
        <f>AI491</f>
        <v>6.53</v>
      </c>
      <c r="DB491">
        <v>0</v>
      </c>
    </row>
    <row r="492" spans="1:106" x14ac:dyDescent="0.2">
      <c r="A492">
        <f>ROW(Source!A310)</f>
        <v>310</v>
      </c>
      <c r="B492">
        <v>39083528</v>
      </c>
      <c r="C492">
        <v>39084506</v>
      </c>
      <c r="D492">
        <v>36805330</v>
      </c>
      <c r="E492">
        <v>1</v>
      </c>
      <c r="F492">
        <v>1</v>
      </c>
      <c r="G492">
        <v>1</v>
      </c>
      <c r="H492">
        <v>3</v>
      </c>
      <c r="I492" t="s">
        <v>1169</v>
      </c>
      <c r="J492" t="s">
        <v>1170</v>
      </c>
      <c r="K492" t="s">
        <v>1171</v>
      </c>
      <c r="L492">
        <v>1346</v>
      </c>
      <c r="N492">
        <v>1009</v>
      </c>
      <c r="O492" t="s">
        <v>173</v>
      </c>
      <c r="P492" t="s">
        <v>173</v>
      </c>
      <c r="Q492">
        <v>1</v>
      </c>
      <c r="W492">
        <v>0</v>
      </c>
      <c r="X492">
        <v>-731615568</v>
      </c>
      <c r="Y492">
        <v>0.08</v>
      </c>
      <c r="AA492">
        <v>150.78</v>
      </c>
      <c r="AB492">
        <v>0</v>
      </c>
      <c r="AC492">
        <v>0</v>
      </c>
      <c r="AD492">
        <v>0</v>
      </c>
      <c r="AE492">
        <v>23.09</v>
      </c>
      <c r="AF492">
        <v>0</v>
      </c>
      <c r="AG492">
        <v>0</v>
      </c>
      <c r="AH492">
        <v>0</v>
      </c>
      <c r="AI492">
        <v>6.53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0.08</v>
      </c>
      <c r="AU492" t="s">
        <v>3</v>
      </c>
      <c r="AV492">
        <v>0</v>
      </c>
      <c r="AW492">
        <v>2</v>
      </c>
      <c r="AX492">
        <v>39084511</v>
      </c>
      <c r="AY492">
        <v>1</v>
      </c>
      <c r="AZ492">
        <v>0</v>
      </c>
      <c r="BA492">
        <v>519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Y492*Source!I310</f>
        <v>0.192</v>
      </c>
      <c r="CY492">
        <f>AA492</f>
        <v>150.78</v>
      </c>
      <c r="CZ492">
        <f>AE492</f>
        <v>23.09</v>
      </c>
      <c r="DA492">
        <f>AI492</f>
        <v>6.53</v>
      </c>
      <c r="DB492">
        <v>0</v>
      </c>
    </row>
    <row r="493" spans="1:106" x14ac:dyDescent="0.2">
      <c r="A493">
        <f>ROW(Source!A310)</f>
        <v>310</v>
      </c>
      <c r="B493">
        <v>39083528</v>
      </c>
      <c r="C493">
        <v>39084506</v>
      </c>
      <c r="D493">
        <v>36797889</v>
      </c>
      <c r="E493">
        <v>17</v>
      </c>
      <c r="F493">
        <v>1</v>
      </c>
      <c r="G493">
        <v>1</v>
      </c>
      <c r="H493">
        <v>3</v>
      </c>
      <c r="I493" t="s">
        <v>642</v>
      </c>
      <c r="J493" t="s">
        <v>3</v>
      </c>
      <c r="K493" t="s">
        <v>643</v>
      </c>
      <c r="L493">
        <v>1327</v>
      </c>
      <c r="N493">
        <v>1005</v>
      </c>
      <c r="O493" t="s">
        <v>73</v>
      </c>
      <c r="P493" t="s">
        <v>73</v>
      </c>
      <c r="Q493">
        <v>1</v>
      </c>
      <c r="W493">
        <v>0</v>
      </c>
      <c r="X493">
        <v>-896561317</v>
      </c>
      <c r="Y493">
        <v>1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6.53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3</v>
      </c>
      <c r="AT493">
        <v>1</v>
      </c>
      <c r="AU493" t="s">
        <v>3</v>
      </c>
      <c r="AV493">
        <v>0</v>
      </c>
      <c r="AW493">
        <v>2</v>
      </c>
      <c r="AX493">
        <v>39084512</v>
      </c>
      <c r="AY493">
        <v>1</v>
      </c>
      <c r="AZ493">
        <v>0</v>
      </c>
      <c r="BA493">
        <v>520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Y493*Source!I310</f>
        <v>2.4</v>
      </c>
      <c r="CY493">
        <f>AA493</f>
        <v>0</v>
      </c>
      <c r="CZ493">
        <f>AE493</f>
        <v>0</v>
      </c>
      <c r="DA493">
        <f>AI493</f>
        <v>6.53</v>
      </c>
      <c r="DB493">
        <v>0</v>
      </c>
    </row>
    <row r="494" spans="1:106" x14ac:dyDescent="0.2">
      <c r="A494">
        <f>ROW(Source!A310)</f>
        <v>310</v>
      </c>
      <c r="B494">
        <v>39083528</v>
      </c>
      <c r="C494">
        <v>39084506</v>
      </c>
      <c r="D494">
        <v>36849000</v>
      </c>
      <c r="E494">
        <v>1</v>
      </c>
      <c r="F494">
        <v>1</v>
      </c>
      <c r="G494">
        <v>1</v>
      </c>
      <c r="H494">
        <v>3</v>
      </c>
      <c r="I494" t="s">
        <v>638</v>
      </c>
      <c r="J494" t="s">
        <v>640</v>
      </c>
      <c r="K494" t="s">
        <v>639</v>
      </c>
      <c r="L494">
        <v>1354</v>
      </c>
      <c r="N494">
        <v>1010</v>
      </c>
      <c r="O494" t="s">
        <v>109</v>
      </c>
      <c r="P494" t="s">
        <v>109</v>
      </c>
      <c r="Q494">
        <v>1</v>
      </c>
      <c r="W494">
        <v>0</v>
      </c>
      <c r="X494">
        <v>-991096437</v>
      </c>
      <c r="Y494">
        <v>0.41666700000000001</v>
      </c>
      <c r="AA494">
        <v>814.36</v>
      </c>
      <c r="AB494">
        <v>0</v>
      </c>
      <c r="AC494">
        <v>0</v>
      </c>
      <c r="AD494">
        <v>0</v>
      </c>
      <c r="AE494">
        <v>124.71</v>
      </c>
      <c r="AF494">
        <v>0</v>
      </c>
      <c r="AG494">
        <v>0</v>
      </c>
      <c r="AH494">
        <v>0</v>
      </c>
      <c r="AI494">
        <v>6.53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3</v>
      </c>
      <c r="AT494">
        <v>0.41666700000000001</v>
      </c>
      <c r="AU494" t="s">
        <v>3</v>
      </c>
      <c r="AV494">
        <v>0</v>
      </c>
      <c r="AW494">
        <v>1</v>
      </c>
      <c r="AX494">
        <v>-1</v>
      </c>
      <c r="AY494">
        <v>0</v>
      </c>
      <c r="AZ494">
        <v>0</v>
      </c>
      <c r="BA494" t="s">
        <v>3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Y494*Source!I310</f>
        <v>1.0000008</v>
      </c>
      <c r="CY494">
        <f>AA494</f>
        <v>814.36</v>
      </c>
      <c r="CZ494">
        <f>AE494</f>
        <v>124.71</v>
      </c>
      <c r="DA494">
        <f>AI494</f>
        <v>6.53</v>
      </c>
      <c r="DB494">
        <v>0</v>
      </c>
    </row>
    <row r="495" spans="1:106" x14ac:dyDescent="0.2">
      <c r="A495">
        <f>ROW(Source!A310)</f>
        <v>310</v>
      </c>
      <c r="B495">
        <v>39083528</v>
      </c>
      <c r="C495">
        <v>39084506</v>
      </c>
      <c r="D495">
        <v>36849029</v>
      </c>
      <c r="E495">
        <v>1</v>
      </c>
      <c r="F495">
        <v>1</v>
      </c>
      <c r="G495">
        <v>1</v>
      </c>
      <c r="H495">
        <v>3</v>
      </c>
      <c r="I495" t="s">
        <v>634</v>
      </c>
      <c r="J495" t="s">
        <v>636</v>
      </c>
      <c r="K495" t="s">
        <v>635</v>
      </c>
      <c r="L495">
        <v>1354</v>
      </c>
      <c r="N495">
        <v>1010</v>
      </c>
      <c r="O495" t="s">
        <v>109</v>
      </c>
      <c r="P495" t="s">
        <v>109</v>
      </c>
      <c r="Q495">
        <v>1</v>
      </c>
      <c r="W495">
        <v>0</v>
      </c>
      <c r="X495">
        <v>1610626123</v>
      </c>
      <c r="Y495">
        <v>0.41666700000000001</v>
      </c>
      <c r="AA495">
        <v>908.32</v>
      </c>
      <c r="AB495">
        <v>0</v>
      </c>
      <c r="AC495">
        <v>0</v>
      </c>
      <c r="AD495">
        <v>0</v>
      </c>
      <c r="AE495">
        <v>139.1</v>
      </c>
      <c r="AF495">
        <v>0</v>
      </c>
      <c r="AG495">
        <v>0</v>
      </c>
      <c r="AH495">
        <v>0</v>
      </c>
      <c r="AI495">
        <v>6.53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3</v>
      </c>
      <c r="AT495">
        <v>0.41666700000000001</v>
      </c>
      <c r="AU495" t="s">
        <v>3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Y495*Source!I310</f>
        <v>1.0000008</v>
      </c>
      <c r="CY495">
        <f>AA495</f>
        <v>908.32</v>
      </c>
      <c r="CZ495">
        <f>AE495</f>
        <v>139.1</v>
      </c>
      <c r="DA495">
        <f>AI495</f>
        <v>6.53</v>
      </c>
      <c r="DB495">
        <v>0</v>
      </c>
    </row>
    <row r="496" spans="1:106" x14ac:dyDescent="0.2">
      <c r="A496">
        <f>ROW(Source!A314)</f>
        <v>314</v>
      </c>
      <c r="B496">
        <v>39083528</v>
      </c>
      <c r="C496">
        <v>39084514</v>
      </c>
      <c r="D496">
        <v>37072767</v>
      </c>
      <c r="E496">
        <v>1</v>
      </c>
      <c r="F496">
        <v>1</v>
      </c>
      <c r="G496">
        <v>1</v>
      </c>
      <c r="H496">
        <v>1</v>
      </c>
      <c r="I496" t="s">
        <v>869</v>
      </c>
      <c r="J496" t="s">
        <v>3</v>
      </c>
      <c r="K496" t="s">
        <v>870</v>
      </c>
      <c r="L496">
        <v>1191</v>
      </c>
      <c r="N496">
        <v>1013</v>
      </c>
      <c r="O496" t="s">
        <v>839</v>
      </c>
      <c r="P496" t="s">
        <v>839</v>
      </c>
      <c r="Q496">
        <v>1</v>
      </c>
      <c r="W496">
        <v>0</v>
      </c>
      <c r="X496">
        <v>-1027537862</v>
      </c>
      <c r="Y496">
        <v>15.2</v>
      </c>
      <c r="AA496">
        <v>0</v>
      </c>
      <c r="AB496">
        <v>0</v>
      </c>
      <c r="AC496">
        <v>0</v>
      </c>
      <c r="AD496">
        <v>59.95</v>
      </c>
      <c r="AE496">
        <v>0</v>
      </c>
      <c r="AF496">
        <v>0</v>
      </c>
      <c r="AG496">
        <v>0</v>
      </c>
      <c r="AH496">
        <v>9.18</v>
      </c>
      <c r="AI496">
        <v>1</v>
      </c>
      <c r="AJ496">
        <v>1</v>
      </c>
      <c r="AK496">
        <v>1</v>
      </c>
      <c r="AL496">
        <v>6.53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15.2</v>
      </c>
      <c r="AU496" t="s">
        <v>3</v>
      </c>
      <c r="AV496">
        <v>1</v>
      </c>
      <c r="AW496">
        <v>2</v>
      </c>
      <c r="AX496">
        <v>39084515</v>
      </c>
      <c r="AY496">
        <v>1</v>
      </c>
      <c r="AZ496">
        <v>0</v>
      </c>
      <c r="BA496">
        <v>521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Y496*Source!I314</f>
        <v>8.36</v>
      </c>
      <c r="CY496">
        <f>AD496</f>
        <v>59.95</v>
      </c>
      <c r="CZ496">
        <f>AH496</f>
        <v>9.18</v>
      </c>
      <c r="DA496">
        <f>AL496</f>
        <v>6.53</v>
      </c>
      <c r="DB496">
        <v>0</v>
      </c>
    </row>
    <row r="497" spans="1:106" x14ac:dyDescent="0.2">
      <c r="A497">
        <f>ROW(Source!A314)</f>
        <v>314</v>
      </c>
      <c r="B497">
        <v>39083528</v>
      </c>
      <c r="C497">
        <v>39084514</v>
      </c>
      <c r="D497">
        <v>36804661</v>
      </c>
      <c r="E497">
        <v>1</v>
      </c>
      <c r="F497">
        <v>1</v>
      </c>
      <c r="G497">
        <v>1</v>
      </c>
      <c r="H497">
        <v>3</v>
      </c>
      <c r="I497" t="s">
        <v>1218</v>
      </c>
      <c r="J497" t="s">
        <v>1219</v>
      </c>
      <c r="K497" t="s">
        <v>1220</v>
      </c>
      <c r="L497">
        <v>1355</v>
      </c>
      <c r="N497">
        <v>1010</v>
      </c>
      <c r="O497" t="s">
        <v>370</v>
      </c>
      <c r="P497" t="s">
        <v>370</v>
      </c>
      <c r="Q497">
        <v>100</v>
      </c>
      <c r="W497">
        <v>0</v>
      </c>
      <c r="X497">
        <v>1135215184</v>
      </c>
      <c r="Y497">
        <v>1.75</v>
      </c>
      <c r="AA497">
        <v>52.24</v>
      </c>
      <c r="AB497">
        <v>0</v>
      </c>
      <c r="AC497">
        <v>0</v>
      </c>
      <c r="AD497">
        <v>0</v>
      </c>
      <c r="AE497">
        <v>8</v>
      </c>
      <c r="AF497">
        <v>0</v>
      </c>
      <c r="AG497">
        <v>0</v>
      </c>
      <c r="AH497">
        <v>0</v>
      </c>
      <c r="AI497">
        <v>6.53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1.75</v>
      </c>
      <c r="AU497" t="s">
        <v>3</v>
      </c>
      <c r="AV497">
        <v>0</v>
      </c>
      <c r="AW497">
        <v>2</v>
      </c>
      <c r="AX497">
        <v>39084516</v>
      </c>
      <c r="AY497">
        <v>1</v>
      </c>
      <c r="AZ497">
        <v>0</v>
      </c>
      <c r="BA497">
        <v>522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Y497*Source!I314</f>
        <v>0.96250000000000013</v>
      </c>
      <c r="CY497">
        <f>AA497</f>
        <v>52.24</v>
      </c>
      <c r="CZ497">
        <f>AE497</f>
        <v>8</v>
      </c>
      <c r="DA497">
        <f>AI497</f>
        <v>6.53</v>
      </c>
      <c r="DB497">
        <v>0</v>
      </c>
    </row>
    <row r="498" spans="1:106" x14ac:dyDescent="0.2">
      <c r="A498">
        <f>ROW(Source!A314)</f>
        <v>314</v>
      </c>
      <c r="B498">
        <v>39083528</v>
      </c>
      <c r="C498">
        <v>39084514</v>
      </c>
      <c r="D498">
        <v>36867815</v>
      </c>
      <c r="E498">
        <v>1</v>
      </c>
      <c r="F498">
        <v>1</v>
      </c>
      <c r="G498">
        <v>1</v>
      </c>
      <c r="H498">
        <v>3</v>
      </c>
      <c r="I498" t="s">
        <v>649</v>
      </c>
      <c r="J498" t="s">
        <v>651</v>
      </c>
      <c r="K498" t="s">
        <v>650</v>
      </c>
      <c r="L498">
        <v>1302</v>
      </c>
      <c r="N498">
        <v>1003</v>
      </c>
      <c r="O498" t="s">
        <v>182</v>
      </c>
      <c r="P498" t="s">
        <v>182</v>
      </c>
      <c r="Q498">
        <v>10</v>
      </c>
      <c r="W498">
        <v>0</v>
      </c>
      <c r="X498">
        <v>-823341834</v>
      </c>
      <c r="Y498">
        <v>10</v>
      </c>
      <c r="AA498">
        <v>105.2</v>
      </c>
      <c r="AB498">
        <v>0</v>
      </c>
      <c r="AC498">
        <v>0</v>
      </c>
      <c r="AD498">
        <v>0</v>
      </c>
      <c r="AE498">
        <v>16.11</v>
      </c>
      <c r="AF498">
        <v>0</v>
      </c>
      <c r="AG498">
        <v>0</v>
      </c>
      <c r="AH498">
        <v>0</v>
      </c>
      <c r="AI498">
        <v>6.53</v>
      </c>
      <c r="AJ498">
        <v>1</v>
      </c>
      <c r="AK498">
        <v>1</v>
      </c>
      <c r="AL498">
        <v>1</v>
      </c>
      <c r="AN498">
        <v>0</v>
      </c>
      <c r="AO498">
        <v>0</v>
      </c>
      <c r="AP498">
        <v>0</v>
      </c>
      <c r="AQ498">
        <v>0</v>
      </c>
      <c r="AR498">
        <v>0</v>
      </c>
      <c r="AS498" t="s">
        <v>3</v>
      </c>
      <c r="AT498">
        <v>10</v>
      </c>
      <c r="AU498" t="s">
        <v>3</v>
      </c>
      <c r="AV498">
        <v>0</v>
      </c>
      <c r="AW498">
        <v>1</v>
      </c>
      <c r="AX498">
        <v>-1</v>
      </c>
      <c r="AY498">
        <v>0</v>
      </c>
      <c r="AZ498">
        <v>0</v>
      </c>
      <c r="BA498" t="s">
        <v>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Y498*Source!I314</f>
        <v>5.5</v>
      </c>
      <c r="CY498">
        <f>AA498</f>
        <v>105.2</v>
      </c>
      <c r="CZ498">
        <f>AE498</f>
        <v>16.11</v>
      </c>
      <c r="DA498">
        <f>AI498</f>
        <v>6.53</v>
      </c>
      <c r="DB498">
        <v>0</v>
      </c>
    </row>
    <row r="499" spans="1:106" x14ac:dyDescent="0.2">
      <c r="A499">
        <f>ROW(Source!A314)</f>
        <v>314</v>
      </c>
      <c r="B499">
        <v>39083528</v>
      </c>
      <c r="C499">
        <v>39084514</v>
      </c>
      <c r="D499">
        <v>36799065</v>
      </c>
      <c r="E499">
        <v>17</v>
      </c>
      <c r="F499">
        <v>1</v>
      </c>
      <c r="G499">
        <v>1</v>
      </c>
      <c r="H499">
        <v>3</v>
      </c>
      <c r="I499" t="s">
        <v>1209</v>
      </c>
      <c r="J499" t="s">
        <v>3</v>
      </c>
      <c r="K499" t="s">
        <v>1210</v>
      </c>
      <c r="L499">
        <v>1374</v>
      </c>
      <c r="N499">
        <v>1013</v>
      </c>
      <c r="O499" t="s">
        <v>1211</v>
      </c>
      <c r="P499" t="s">
        <v>1211</v>
      </c>
      <c r="Q499">
        <v>1</v>
      </c>
      <c r="W499">
        <v>0</v>
      </c>
      <c r="X499">
        <v>-1731369543</v>
      </c>
      <c r="Y499">
        <v>2.79</v>
      </c>
      <c r="AA499">
        <v>1</v>
      </c>
      <c r="AB499">
        <v>0</v>
      </c>
      <c r="AC499">
        <v>0</v>
      </c>
      <c r="AD499">
        <v>0</v>
      </c>
      <c r="AE499">
        <v>1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2.79</v>
      </c>
      <c r="AU499" t="s">
        <v>3</v>
      </c>
      <c r="AV499">
        <v>0</v>
      </c>
      <c r="AW499">
        <v>2</v>
      </c>
      <c r="AX499">
        <v>39084517</v>
      </c>
      <c r="AY499">
        <v>1</v>
      </c>
      <c r="AZ499">
        <v>0</v>
      </c>
      <c r="BA499">
        <v>523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Y499*Source!I314</f>
        <v>1.5345000000000002</v>
      </c>
      <c r="CY499">
        <f>AA499</f>
        <v>1</v>
      </c>
      <c r="CZ499">
        <f>AE499</f>
        <v>1</v>
      </c>
      <c r="DA499">
        <f>AI499</f>
        <v>1</v>
      </c>
      <c r="DB499">
        <v>0</v>
      </c>
    </row>
    <row r="500" spans="1:106" x14ac:dyDescent="0.2">
      <c r="A500">
        <f>ROW(Source!A316)</f>
        <v>316</v>
      </c>
      <c r="B500">
        <v>39083528</v>
      </c>
      <c r="C500">
        <v>39084518</v>
      </c>
      <c r="D500">
        <v>37064878</v>
      </c>
      <c r="E500">
        <v>1</v>
      </c>
      <c r="F500">
        <v>1</v>
      </c>
      <c r="G500">
        <v>1</v>
      </c>
      <c r="H500">
        <v>1</v>
      </c>
      <c r="I500" t="s">
        <v>927</v>
      </c>
      <c r="J500" t="s">
        <v>3</v>
      </c>
      <c r="K500" t="s">
        <v>928</v>
      </c>
      <c r="L500">
        <v>1191</v>
      </c>
      <c r="N500">
        <v>1013</v>
      </c>
      <c r="O500" t="s">
        <v>839</v>
      </c>
      <c r="P500" t="s">
        <v>839</v>
      </c>
      <c r="Q500">
        <v>1</v>
      </c>
      <c r="W500">
        <v>0</v>
      </c>
      <c r="X500">
        <v>-1081351934</v>
      </c>
      <c r="Y500">
        <v>5.39</v>
      </c>
      <c r="AA500">
        <v>0</v>
      </c>
      <c r="AB500">
        <v>0</v>
      </c>
      <c r="AC500">
        <v>0</v>
      </c>
      <c r="AD500">
        <v>61.38</v>
      </c>
      <c r="AE500">
        <v>0</v>
      </c>
      <c r="AF500">
        <v>0</v>
      </c>
      <c r="AG500">
        <v>0</v>
      </c>
      <c r="AH500">
        <v>9.4</v>
      </c>
      <c r="AI500">
        <v>1</v>
      </c>
      <c r="AJ500">
        <v>1</v>
      </c>
      <c r="AK500">
        <v>1</v>
      </c>
      <c r="AL500">
        <v>6.53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5.39</v>
      </c>
      <c r="AU500" t="s">
        <v>3</v>
      </c>
      <c r="AV500">
        <v>1</v>
      </c>
      <c r="AW500">
        <v>2</v>
      </c>
      <c r="AX500">
        <v>39084519</v>
      </c>
      <c r="AY500">
        <v>1</v>
      </c>
      <c r="AZ500">
        <v>0</v>
      </c>
      <c r="BA500">
        <v>524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Y500*Source!I316</f>
        <v>2.9645000000000001</v>
      </c>
      <c r="CY500">
        <f>AD500</f>
        <v>61.38</v>
      </c>
      <c r="CZ500">
        <f>AH500</f>
        <v>9.4</v>
      </c>
      <c r="DA500">
        <f>AL500</f>
        <v>6.53</v>
      </c>
      <c r="DB500">
        <v>0</v>
      </c>
    </row>
    <row r="501" spans="1:106" x14ac:dyDescent="0.2">
      <c r="A501">
        <f>ROW(Source!A316)</f>
        <v>316</v>
      </c>
      <c r="B501">
        <v>39083528</v>
      </c>
      <c r="C501">
        <v>39084518</v>
      </c>
      <c r="D501">
        <v>37064876</v>
      </c>
      <c r="E501">
        <v>1</v>
      </c>
      <c r="F501">
        <v>1</v>
      </c>
      <c r="G501">
        <v>1</v>
      </c>
      <c r="H501">
        <v>1</v>
      </c>
      <c r="I501" t="s">
        <v>840</v>
      </c>
      <c r="J501" t="s">
        <v>3</v>
      </c>
      <c r="K501" t="s">
        <v>841</v>
      </c>
      <c r="L501">
        <v>1191</v>
      </c>
      <c r="N501">
        <v>1013</v>
      </c>
      <c r="O501" t="s">
        <v>839</v>
      </c>
      <c r="P501" t="s">
        <v>839</v>
      </c>
      <c r="Q501">
        <v>1</v>
      </c>
      <c r="W501">
        <v>0</v>
      </c>
      <c r="X501">
        <v>-1417349443</v>
      </c>
      <c r="Y501">
        <v>0.04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6.53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0.04</v>
      </c>
      <c r="AU501" t="s">
        <v>3</v>
      </c>
      <c r="AV501">
        <v>2</v>
      </c>
      <c r="AW501">
        <v>2</v>
      </c>
      <c r="AX501">
        <v>39084520</v>
      </c>
      <c r="AY501">
        <v>1</v>
      </c>
      <c r="AZ501">
        <v>0</v>
      </c>
      <c r="BA501">
        <v>525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Y501*Source!I316</f>
        <v>2.2000000000000002E-2</v>
      </c>
      <c r="CY501">
        <f>AD501</f>
        <v>0</v>
      </c>
      <c r="CZ501">
        <f>AH501</f>
        <v>0</v>
      </c>
      <c r="DA501">
        <f>AL501</f>
        <v>1</v>
      </c>
      <c r="DB501">
        <v>0</v>
      </c>
    </row>
    <row r="502" spans="1:106" x14ac:dyDescent="0.2">
      <c r="A502">
        <f>ROW(Source!A316)</f>
        <v>316</v>
      </c>
      <c r="B502">
        <v>39083528</v>
      </c>
      <c r="C502">
        <v>39084518</v>
      </c>
      <c r="D502">
        <v>36882159</v>
      </c>
      <c r="E502">
        <v>1</v>
      </c>
      <c r="F502">
        <v>1</v>
      </c>
      <c r="G502">
        <v>1</v>
      </c>
      <c r="H502">
        <v>2</v>
      </c>
      <c r="I502" t="s">
        <v>1037</v>
      </c>
      <c r="J502" t="s">
        <v>1038</v>
      </c>
      <c r="K502" t="s">
        <v>1039</v>
      </c>
      <c r="L502">
        <v>1368</v>
      </c>
      <c r="N502">
        <v>1011</v>
      </c>
      <c r="O502" t="s">
        <v>845</v>
      </c>
      <c r="P502" t="s">
        <v>845</v>
      </c>
      <c r="Q502">
        <v>1</v>
      </c>
      <c r="W502">
        <v>0</v>
      </c>
      <c r="X502">
        <v>-1718674368</v>
      </c>
      <c r="Y502">
        <v>0.02</v>
      </c>
      <c r="AA502">
        <v>0</v>
      </c>
      <c r="AB502">
        <v>731.29</v>
      </c>
      <c r="AC502">
        <v>13.5</v>
      </c>
      <c r="AD502">
        <v>0</v>
      </c>
      <c r="AE502">
        <v>0</v>
      </c>
      <c r="AF502">
        <v>111.99</v>
      </c>
      <c r="AG502">
        <v>13.5</v>
      </c>
      <c r="AH502">
        <v>0</v>
      </c>
      <c r="AI502">
        <v>1</v>
      </c>
      <c r="AJ502">
        <v>6.53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0.02</v>
      </c>
      <c r="AU502" t="s">
        <v>3</v>
      </c>
      <c r="AV502">
        <v>0</v>
      </c>
      <c r="AW502">
        <v>2</v>
      </c>
      <c r="AX502">
        <v>39084521</v>
      </c>
      <c r="AY502">
        <v>1</v>
      </c>
      <c r="AZ502">
        <v>0</v>
      </c>
      <c r="BA502">
        <v>526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Y502*Source!I316</f>
        <v>1.1000000000000001E-2</v>
      </c>
      <c r="CY502">
        <f>AB502</f>
        <v>731.29</v>
      </c>
      <c r="CZ502">
        <f>AF502</f>
        <v>111.99</v>
      </c>
      <c r="DA502">
        <f>AJ502</f>
        <v>6.53</v>
      </c>
      <c r="DB502">
        <v>0</v>
      </c>
    </row>
    <row r="503" spans="1:106" x14ac:dyDescent="0.2">
      <c r="A503">
        <f>ROW(Source!A316)</f>
        <v>316</v>
      </c>
      <c r="B503">
        <v>39083528</v>
      </c>
      <c r="C503">
        <v>39084518</v>
      </c>
      <c r="D503">
        <v>36883554</v>
      </c>
      <c r="E503">
        <v>1</v>
      </c>
      <c r="F503">
        <v>1</v>
      </c>
      <c r="G503">
        <v>1</v>
      </c>
      <c r="H503">
        <v>2</v>
      </c>
      <c r="I503" t="s">
        <v>848</v>
      </c>
      <c r="J503" t="s">
        <v>849</v>
      </c>
      <c r="K503" t="s">
        <v>850</v>
      </c>
      <c r="L503">
        <v>1368</v>
      </c>
      <c r="N503">
        <v>1011</v>
      </c>
      <c r="O503" t="s">
        <v>845</v>
      </c>
      <c r="P503" t="s">
        <v>845</v>
      </c>
      <c r="Q503">
        <v>1</v>
      </c>
      <c r="W503">
        <v>0</v>
      </c>
      <c r="X503">
        <v>1372534845</v>
      </c>
      <c r="Y503">
        <v>0.02</v>
      </c>
      <c r="AA503">
        <v>0</v>
      </c>
      <c r="AB503">
        <v>429.09</v>
      </c>
      <c r="AC503">
        <v>11.6</v>
      </c>
      <c r="AD503">
        <v>0</v>
      </c>
      <c r="AE503">
        <v>0</v>
      </c>
      <c r="AF503">
        <v>65.709999999999994</v>
      </c>
      <c r="AG503">
        <v>11.6</v>
      </c>
      <c r="AH503">
        <v>0</v>
      </c>
      <c r="AI503">
        <v>1</v>
      </c>
      <c r="AJ503">
        <v>6.53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0.02</v>
      </c>
      <c r="AU503" t="s">
        <v>3</v>
      </c>
      <c r="AV503">
        <v>0</v>
      </c>
      <c r="AW503">
        <v>2</v>
      </c>
      <c r="AX503">
        <v>39084522</v>
      </c>
      <c r="AY503">
        <v>1</v>
      </c>
      <c r="AZ503">
        <v>0</v>
      </c>
      <c r="BA503">
        <v>527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Y503*Source!I316</f>
        <v>1.1000000000000001E-2</v>
      </c>
      <c r="CY503">
        <f>AB503</f>
        <v>429.09</v>
      </c>
      <c r="CZ503">
        <f>AF503</f>
        <v>65.709999999999994</v>
      </c>
      <c r="DA503">
        <f>AJ503</f>
        <v>6.53</v>
      </c>
      <c r="DB503">
        <v>0</v>
      </c>
    </row>
    <row r="504" spans="1:106" x14ac:dyDescent="0.2">
      <c r="A504">
        <f>ROW(Source!A316)</f>
        <v>316</v>
      </c>
      <c r="B504">
        <v>39083528</v>
      </c>
      <c r="C504">
        <v>39084518</v>
      </c>
      <c r="D504">
        <v>36802094</v>
      </c>
      <c r="E504">
        <v>1</v>
      </c>
      <c r="F504">
        <v>1</v>
      </c>
      <c r="G504">
        <v>1</v>
      </c>
      <c r="H504">
        <v>3</v>
      </c>
      <c r="I504" t="s">
        <v>1180</v>
      </c>
      <c r="J504" t="s">
        <v>1181</v>
      </c>
      <c r="K504" t="s">
        <v>1182</v>
      </c>
      <c r="L504">
        <v>1346</v>
      </c>
      <c r="N504">
        <v>1009</v>
      </c>
      <c r="O504" t="s">
        <v>173</v>
      </c>
      <c r="P504" t="s">
        <v>173</v>
      </c>
      <c r="Q504">
        <v>1</v>
      </c>
      <c r="W504">
        <v>0</v>
      </c>
      <c r="X504">
        <v>-1088866022</v>
      </c>
      <c r="Y504">
        <v>0.16</v>
      </c>
      <c r="AA504">
        <v>198.51</v>
      </c>
      <c r="AB504">
        <v>0</v>
      </c>
      <c r="AC504">
        <v>0</v>
      </c>
      <c r="AD504">
        <v>0</v>
      </c>
      <c r="AE504">
        <v>30.4</v>
      </c>
      <c r="AF504">
        <v>0</v>
      </c>
      <c r="AG504">
        <v>0</v>
      </c>
      <c r="AH504">
        <v>0</v>
      </c>
      <c r="AI504">
        <v>6.53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0.16</v>
      </c>
      <c r="AU504" t="s">
        <v>3</v>
      </c>
      <c r="AV504">
        <v>0</v>
      </c>
      <c r="AW504">
        <v>2</v>
      </c>
      <c r="AX504">
        <v>39084523</v>
      </c>
      <c r="AY504">
        <v>1</v>
      </c>
      <c r="AZ504">
        <v>0</v>
      </c>
      <c r="BA504">
        <v>528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Y504*Source!I316</f>
        <v>8.8000000000000009E-2</v>
      </c>
      <c r="CY504">
        <f t="shared" ref="CY504:CY510" si="39">AA504</f>
        <v>198.51</v>
      </c>
      <c r="CZ504">
        <f t="shared" ref="CZ504:CZ510" si="40">AE504</f>
        <v>30.4</v>
      </c>
      <c r="DA504">
        <f t="shared" ref="DA504:DA510" si="41">AI504</f>
        <v>6.53</v>
      </c>
      <c r="DB504">
        <v>0</v>
      </c>
    </row>
    <row r="505" spans="1:106" x14ac:dyDescent="0.2">
      <c r="A505">
        <f>ROW(Source!A316)</f>
        <v>316</v>
      </c>
      <c r="B505">
        <v>39083528</v>
      </c>
      <c r="C505">
        <v>39084518</v>
      </c>
      <c r="D505">
        <v>36802373</v>
      </c>
      <c r="E505">
        <v>1</v>
      </c>
      <c r="F505">
        <v>1</v>
      </c>
      <c r="G505">
        <v>1</v>
      </c>
      <c r="H505">
        <v>3</v>
      </c>
      <c r="I505" t="s">
        <v>1221</v>
      </c>
      <c r="J505" t="s">
        <v>1222</v>
      </c>
      <c r="K505" t="s">
        <v>1223</v>
      </c>
      <c r="L505">
        <v>1348</v>
      </c>
      <c r="N505">
        <v>1009</v>
      </c>
      <c r="O505" t="s">
        <v>64</v>
      </c>
      <c r="P505" t="s">
        <v>64</v>
      </c>
      <c r="Q505">
        <v>1000</v>
      </c>
      <c r="W505">
        <v>0</v>
      </c>
      <c r="X505">
        <v>1012095217</v>
      </c>
      <c r="Y505">
        <v>5.9999999999999995E-4</v>
      </c>
      <c r="AA505">
        <v>11884.6</v>
      </c>
      <c r="AB505">
        <v>0</v>
      </c>
      <c r="AC505">
        <v>0</v>
      </c>
      <c r="AD505">
        <v>0</v>
      </c>
      <c r="AE505">
        <v>1820</v>
      </c>
      <c r="AF505">
        <v>0</v>
      </c>
      <c r="AG505">
        <v>0</v>
      </c>
      <c r="AH505">
        <v>0</v>
      </c>
      <c r="AI505">
        <v>6.53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5.9999999999999995E-4</v>
      </c>
      <c r="AU505" t="s">
        <v>3</v>
      </c>
      <c r="AV505">
        <v>0</v>
      </c>
      <c r="AW505">
        <v>2</v>
      </c>
      <c r="AX505">
        <v>39084524</v>
      </c>
      <c r="AY505">
        <v>1</v>
      </c>
      <c r="AZ505">
        <v>0</v>
      </c>
      <c r="BA505">
        <v>529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Y505*Source!I316</f>
        <v>3.3E-4</v>
      </c>
      <c r="CY505">
        <f t="shared" si="39"/>
        <v>11884.6</v>
      </c>
      <c r="CZ505">
        <f t="shared" si="40"/>
        <v>1820</v>
      </c>
      <c r="DA505">
        <f t="shared" si="41"/>
        <v>6.53</v>
      </c>
      <c r="DB505">
        <v>0</v>
      </c>
    </row>
    <row r="506" spans="1:106" x14ac:dyDescent="0.2">
      <c r="A506">
        <f>ROW(Source!A316)</f>
        <v>316</v>
      </c>
      <c r="B506">
        <v>39083528</v>
      </c>
      <c r="C506">
        <v>39084518</v>
      </c>
      <c r="D506">
        <v>36838317</v>
      </c>
      <c r="E506">
        <v>1</v>
      </c>
      <c r="F506">
        <v>1</v>
      </c>
      <c r="G506">
        <v>1</v>
      </c>
      <c r="H506">
        <v>3</v>
      </c>
      <c r="I506" t="s">
        <v>1197</v>
      </c>
      <c r="J506" t="s">
        <v>1198</v>
      </c>
      <c r="K506" t="s">
        <v>1199</v>
      </c>
      <c r="L506">
        <v>1346</v>
      </c>
      <c r="N506">
        <v>1009</v>
      </c>
      <c r="O506" t="s">
        <v>173</v>
      </c>
      <c r="P506" t="s">
        <v>173</v>
      </c>
      <c r="Q506">
        <v>1</v>
      </c>
      <c r="W506">
        <v>0</v>
      </c>
      <c r="X506">
        <v>210558753</v>
      </c>
      <c r="Y506">
        <v>0.02</v>
      </c>
      <c r="AA506">
        <v>186.76</v>
      </c>
      <c r="AB506">
        <v>0</v>
      </c>
      <c r="AC506">
        <v>0</v>
      </c>
      <c r="AD506">
        <v>0</v>
      </c>
      <c r="AE506">
        <v>28.6</v>
      </c>
      <c r="AF506">
        <v>0</v>
      </c>
      <c r="AG506">
        <v>0</v>
      </c>
      <c r="AH506">
        <v>0</v>
      </c>
      <c r="AI506">
        <v>6.53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0.02</v>
      </c>
      <c r="AU506" t="s">
        <v>3</v>
      </c>
      <c r="AV506">
        <v>0</v>
      </c>
      <c r="AW506">
        <v>2</v>
      </c>
      <c r="AX506">
        <v>39084525</v>
      </c>
      <c r="AY506">
        <v>1</v>
      </c>
      <c r="AZ506">
        <v>0</v>
      </c>
      <c r="BA506">
        <v>530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Y506*Source!I316</f>
        <v>1.1000000000000001E-2</v>
      </c>
      <c r="CY506">
        <f t="shared" si="39"/>
        <v>186.76</v>
      </c>
      <c r="CZ506">
        <f t="shared" si="40"/>
        <v>28.6</v>
      </c>
      <c r="DA506">
        <f t="shared" si="41"/>
        <v>6.53</v>
      </c>
      <c r="DB506">
        <v>0</v>
      </c>
    </row>
    <row r="507" spans="1:106" x14ac:dyDescent="0.2">
      <c r="A507">
        <f>ROW(Source!A316)</f>
        <v>316</v>
      </c>
      <c r="B507">
        <v>39083528</v>
      </c>
      <c r="C507">
        <v>39084518</v>
      </c>
      <c r="D507">
        <v>36852009</v>
      </c>
      <c r="E507">
        <v>1</v>
      </c>
      <c r="F507">
        <v>1</v>
      </c>
      <c r="G507">
        <v>1</v>
      </c>
      <c r="H507">
        <v>3</v>
      </c>
      <c r="I507" t="s">
        <v>1224</v>
      </c>
      <c r="J507" t="s">
        <v>1225</v>
      </c>
      <c r="K507" t="s">
        <v>1226</v>
      </c>
      <c r="L507">
        <v>1355</v>
      </c>
      <c r="N507">
        <v>1010</v>
      </c>
      <c r="O507" t="s">
        <v>370</v>
      </c>
      <c r="P507" t="s">
        <v>370</v>
      </c>
      <c r="Q507">
        <v>100</v>
      </c>
      <c r="W507">
        <v>0</v>
      </c>
      <c r="X507">
        <v>-423136440</v>
      </c>
      <c r="Y507">
        <v>0.05</v>
      </c>
      <c r="AA507">
        <v>718.3</v>
      </c>
      <c r="AB507">
        <v>0</v>
      </c>
      <c r="AC507">
        <v>0</v>
      </c>
      <c r="AD507">
        <v>0</v>
      </c>
      <c r="AE507">
        <v>110</v>
      </c>
      <c r="AF507">
        <v>0</v>
      </c>
      <c r="AG507">
        <v>0</v>
      </c>
      <c r="AH507">
        <v>0</v>
      </c>
      <c r="AI507">
        <v>6.53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0.05</v>
      </c>
      <c r="AU507" t="s">
        <v>3</v>
      </c>
      <c r="AV507">
        <v>0</v>
      </c>
      <c r="AW507">
        <v>2</v>
      </c>
      <c r="AX507">
        <v>39084526</v>
      </c>
      <c r="AY507">
        <v>1</v>
      </c>
      <c r="AZ507">
        <v>0</v>
      </c>
      <c r="BA507">
        <v>531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Y507*Source!I316</f>
        <v>2.7500000000000004E-2</v>
      </c>
      <c r="CY507">
        <f t="shared" si="39"/>
        <v>718.3</v>
      </c>
      <c r="CZ507">
        <f t="shared" si="40"/>
        <v>110</v>
      </c>
      <c r="DA507">
        <f t="shared" si="41"/>
        <v>6.53</v>
      </c>
      <c r="DB507">
        <v>0</v>
      </c>
    </row>
    <row r="508" spans="1:106" x14ac:dyDescent="0.2">
      <c r="A508">
        <f>ROW(Source!A316)</f>
        <v>316</v>
      </c>
      <c r="B508">
        <v>39083528</v>
      </c>
      <c r="C508">
        <v>39084518</v>
      </c>
      <c r="D508">
        <v>36852060</v>
      </c>
      <c r="E508">
        <v>1</v>
      </c>
      <c r="F508">
        <v>1</v>
      </c>
      <c r="G508">
        <v>1</v>
      </c>
      <c r="H508">
        <v>3</v>
      </c>
      <c r="I508" t="s">
        <v>1227</v>
      </c>
      <c r="J508" t="s">
        <v>1228</v>
      </c>
      <c r="K508" t="s">
        <v>1229</v>
      </c>
      <c r="L508">
        <v>1356</v>
      </c>
      <c r="N508">
        <v>1010</v>
      </c>
      <c r="O508" t="s">
        <v>1030</v>
      </c>
      <c r="P508" t="s">
        <v>1030</v>
      </c>
      <c r="Q508">
        <v>1000</v>
      </c>
      <c r="W508">
        <v>0</v>
      </c>
      <c r="X508">
        <v>537827188</v>
      </c>
      <c r="Y508">
        <v>1.2200000000000001E-2</v>
      </c>
      <c r="AA508">
        <v>777.07</v>
      </c>
      <c r="AB508">
        <v>0</v>
      </c>
      <c r="AC508">
        <v>0</v>
      </c>
      <c r="AD508">
        <v>0</v>
      </c>
      <c r="AE508">
        <v>119</v>
      </c>
      <c r="AF508">
        <v>0</v>
      </c>
      <c r="AG508">
        <v>0</v>
      </c>
      <c r="AH508">
        <v>0</v>
      </c>
      <c r="AI508">
        <v>6.53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1.2200000000000001E-2</v>
      </c>
      <c r="AU508" t="s">
        <v>3</v>
      </c>
      <c r="AV508">
        <v>0</v>
      </c>
      <c r="AW508">
        <v>2</v>
      </c>
      <c r="AX508">
        <v>39084527</v>
      </c>
      <c r="AY508">
        <v>1</v>
      </c>
      <c r="AZ508">
        <v>0</v>
      </c>
      <c r="BA508">
        <v>532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Y508*Source!I316</f>
        <v>6.7100000000000007E-3</v>
      </c>
      <c r="CY508">
        <f t="shared" si="39"/>
        <v>777.07</v>
      </c>
      <c r="CZ508">
        <f t="shared" si="40"/>
        <v>119</v>
      </c>
      <c r="DA508">
        <f t="shared" si="41"/>
        <v>6.53</v>
      </c>
      <c r="DB508">
        <v>0</v>
      </c>
    </row>
    <row r="509" spans="1:106" x14ac:dyDescent="0.2">
      <c r="A509">
        <f>ROW(Source!A316)</f>
        <v>316</v>
      </c>
      <c r="B509">
        <v>39083528</v>
      </c>
      <c r="C509">
        <v>39084518</v>
      </c>
      <c r="D509">
        <v>36857510</v>
      </c>
      <c r="E509">
        <v>1</v>
      </c>
      <c r="F509">
        <v>1</v>
      </c>
      <c r="G509">
        <v>1</v>
      </c>
      <c r="H509">
        <v>3</v>
      </c>
      <c r="I509" t="s">
        <v>657</v>
      </c>
      <c r="J509" t="s">
        <v>660</v>
      </c>
      <c r="K509" t="s">
        <v>658</v>
      </c>
      <c r="L509">
        <v>1477</v>
      </c>
      <c r="N509">
        <v>1013</v>
      </c>
      <c r="O509" t="s">
        <v>659</v>
      </c>
      <c r="P509" t="s">
        <v>661</v>
      </c>
      <c r="Q509">
        <v>1</v>
      </c>
      <c r="W509">
        <v>0</v>
      </c>
      <c r="X509">
        <v>-1479501953</v>
      </c>
      <c r="Y509">
        <v>0.1</v>
      </c>
      <c r="AA509">
        <v>31553.74</v>
      </c>
      <c r="AB509">
        <v>0</v>
      </c>
      <c r="AC509">
        <v>0</v>
      </c>
      <c r="AD509">
        <v>0</v>
      </c>
      <c r="AE509">
        <v>4832.12</v>
      </c>
      <c r="AF509">
        <v>0</v>
      </c>
      <c r="AG509">
        <v>0</v>
      </c>
      <c r="AH509">
        <v>0</v>
      </c>
      <c r="AI509">
        <v>6.53</v>
      </c>
      <c r="AJ509">
        <v>1</v>
      </c>
      <c r="AK509">
        <v>1</v>
      </c>
      <c r="AL509">
        <v>1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3</v>
      </c>
      <c r="AT509">
        <v>0.1</v>
      </c>
      <c r="AU509" t="s">
        <v>3</v>
      </c>
      <c r="AV509">
        <v>0</v>
      </c>
      <c r="AW509">
        <v>1</v>
      </c>
      <c r="AX509">
        <v>-1</v>
      </c>
      <c r="AY509">
        <v>0</v>
      </c>
      <c r="AZ509">
        <v>0</v>
      </c>
      <c r="BA509" t="s">
        <v>3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Y509*Source!I316</f>
        <v>5.5000000000000007E-2</v>
      </c>
      <c r="CY509">
        <f t="shared" si="39"/>
        <v>31553.74</v>
      </c>
      <c r="CZ509">
        <f t="shared" si="40"/>
        <v>4832.12</v>
      </c>
      <c r="DA509">
        <f t="shared" si="41"/>
        <v>6.53</v>
      </c>
      <c r="DB509">
        <v>0</v>
      </c>
    </row>
    <row r="510" spans="1:106" x14ac:dyDescent="0.2">
      <c r="A510">
        <f>ROW(Source!A316)</f>
        <v>316</v>
      </c>
      <c r="B510">
        <v>39083528</v>
      </c>
      <c r="C510">
        <v>39084518</v>
      </c>
      <c r="D510">
        <v>36799065</v>
      </c>
      <c r="E510">
        <v>17</v>
      </c>
      <c r="F510">
        <v>1</v>
      </c>
      <c r="G510">
        <v>1</v>
      </c>
      <c r="H510">
        <v>3</v>
      </c>
      <c r="I510" t="s">
        <v>1209</v>
      </c>
      <c r="J510" t="s">
        <v>3</v>
      </c>
      <c r="K510" t="s">
        <v>1210</v>
      </c>
      <c r="L510">
        <v>1374</v>
      </c>
      <c r="N510">
        <v>1013</v>
      </c>
      <c r="O510" t="s">
        <v>1211</v>
      </c>
      <c r="P510" t="s">
        <v>1211</v>
      </c>
      <c r="Q510">
        <v>1</v>
      </c>
      <c r="W510">
        <v>0</v>
      </c>
      <c r="X510">
        <v>-1731369543</v>
      </c>
      <c r="Y510">
        <v>1.01</v>
      </c>
      <c r="AA510">
        <v>1</v>
      </c>
      <c r="AB510">
        <v>0</v>
      </c>
      <c r="AC510">
        <v>0</v>
      </c>
      <c r="AD510">
        <v>0</v>
      </c>
      <c r="AE510">
        <v>1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1.01</v>
      </c>
      <c r="AU510" t="s">
        <v>3</v>
      </c>
      <c r="AV510">
        <v>0</v>
      </c>
      <c r="AW510">
        <v>2</v>
      </c>
      <c r="AX510">
        <v>39084528</v>
      </c>
      <c r="AY510">
        <v>1</v>
      </c>
      <c r="AZ510">
        <v>0</v>
      </c>
      <c r="BA510">
        <v>533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Y510*Source!I316</f>
        <v>0.5555000000000001</v>
      </c>
      <c r="CY510">
        <f t="shared" si="39"/>
        <v>1</v>
      </c>
      <c r="CZ510">
        <f t="shared" si="40"/>
        <v>1</v>
      </c>
      <c r="DA510">
        <f t="shared" si="41"/>
        <v>1</v>
      </c>
      <c r="DB510">
        <v>0</v>
      </c>
    </row>
    <row r="511" spans="1:106" x14ac:dyDescent="0.2">
      <c r="A511">
        <f>ROW(Source!A318)</f>
        <v>318</v>
      </c>
      <c r="B511">
        <v>39083528</v>
      </c>
      <c r="C511">
        <v>39084529</v>
      </c>
      <c r="D511">
        <v>37064878</v>
      </c>
      <c r="E511">
        <v>1</v>
      </c>
      <c r="F511">
        <v>1</v>
      </c>
      <c r="G511">
        <v>1</v>
      </c>
      <c r="H511">
        <v>1</v>
      </c>
      <c r="I511" t="s">
        <v>927</v>
      </c>
      <c r="J511" t="s">
        <v>3</v>
      </c>
      <c r="K511" t="s">
        <v>928</v>
      </c>
      <c r="L511">
        <v>1191</v>
      </c>
      <c r="N511">
        <v>1013</v>
      </c>
      <c r="O511" t="s">
        <v>839</v>
      </c>
      <c r="P511" t="s">
        <v>839</v>
      </c>
      <c r="Q511">
        <v>1</v>
      </c>
      <c r="W511">
        <v>0</v>
      </c>
      <c r="X511">
        <v>-1081351934</v>
      </c>
      <c r="Y511">
        <v>6.29</v>
      </c>
      <c r="AA511">
        <v>0</v>
      </c>
      <c r="AB511">
        <v>0</v>
      </c>
      <c r="AC511">
        <v>0</v>
      </c>
      <c r="AD511">
        <v>61.38</v>
      </c>
      <c r="AE511">
        <v>0</v>
      </c>
      <c r="AF511">
        <v>0</v>
      </c>
      <c r="AG511">
        <v>0</v>
      </c>
      <c r="AH511">
        <v>9.4</v>
      </c>
      <c r="AI511">
        <v>1</v>
      </c>
      <c r="AJ511">
        <v>1</v>
      </c>
      <c r="AK511">
        <v>1</v>
      </c>
      <c r="AL511">
        <v>6.53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6.29</v>
      </c>
      <c r="AU511" t="s">
        <v>3</v>
      </c>
      <c r="AV511">
        <v>1</v>
      </c>
      <c r="AW511">
        <v>2</v>
      </c>
      <c r="AX511">
        <v>39084530</v>
      </c>
      <c r="AY511">
        <v>1</v>
      </c>
      <c r="AZ511">
        <v>0</v>
      </c>
      <c r="BA511">
        <v>534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Y511*Source!I318</f>
        <v>1.258</v>
      </c>
      <c r="CY511">
        <f>AD511</f>
        <v>61.38</v>
      </c>
      <c r="CZ511">
        <f>AH511</f>
        <v>9.4</v>
      </c>
      <c r="DA511">
        <f>AL511</f>
        <v>6.53</v>
      </c>
      <c r="DB511">
        <v>0</v>
      </c>
    </row>
    <row r="512" spans="1:106" x14ac:dyDescent="0.2">
      <c r="A512">
        <f>ROW(Source!A318)</f>
        <v>318</v>
      </c>
      <c r="B512">
        <v>39083528</v>
      </c>
      <c r="C512">
        <v>39084529</v>
      </c>
      <c r="D512">
        <v>37064876</v>
      </c>
      <c r="E512">
        <v>1</v>
      </c>
      <c r="F512">
        <v>1</v>
      </c>
      <c r="G512">
        <v>1</v>
      </c>
      <c r="H512">
        <v>1</v>
      </c>
      <c r="I512" t="s">
        <v>840</v>
      </c>
      <c r="J512" t="s">
        <v>3</v>
      </c>
      <c r="K512" t="s">
        <v>841</v>
      </c>
      <c r="L512">
        <v>1191</v>
      </c>
      <c r="N512">
        <v>1013</v>
      </c>
      <c r="O512" t="s">
        <v>839</v>
      </c>
      <c r="P512" t="s">
        <v>839</v>
      </c>
      <c r="Q512">
        <v>1</v>
      </c>
      <c r="W512">
        <v>0</v>
      </c>
      <c r="X512">
        <v>-1417349443</v>
      </c>
      <c r="Y512">
        <v>0.06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6.53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0.06</v>
      </c>
      <c r="AU512" t="s">
        <v>3</v>
      </c>
      <c r="AV512">
        <v>2</v>
      </c>
      <c r="AW512">
        <v>2</v>
      </c>
      <c r="AX512">
        <v>39084531</v>
      </c>
      <c r="AY512">
        <v>1</v>
      </c>
      <c r="AZ512">
        <v>0</v>
      </c>
      <c r="BA512">
        <v>535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Y512*Source!I318</f>
        <v>1.2E-2</v>
      </c>
      <c r="CY512">
        <f>AD512</f>
        <v>0</v>
      </c>
      <c r="CZ512">
        <f>AH512</f>
        <v>0</v>
      </c>
      <c r="DA512">
        <f>AL512</f>
        <v>1</v>
      </c>
      <c r="DB512">
        <v>0</v>
      </c>
    </row>
    <row r="513" spans="1:106" x14ac:dyDescent="0.2">
      <c r="A513">
        <f>ROW(Source!A318)</f>
        <v>318</v>
      </c>
      <c r="B513">
        <v>39083528</v>
      </c>
      <c r="C513">
        <v>39084529</v>
      </c>
      <c r="D513">
        <v>36882159</v>
      </c>
      <c r="E513">
        <v>1</v>
      </c>
      <c r="F513">
        <v>1</v>
      </c>
      <c r="G513">
        <v>1</v>
      </c>
      <c r="H513">
        <v>2</v>
      </c>
      <c r="I513" t="s">
        <v>1037</v>
      </c>
      <c r="J513" t="s">
        <v>1038</v>
      </c>
      <c r="K513" t="s">
        <v>1039</v>
      </c>
      <c r="L513">
        <v>1368</v>
      </c>
      <c r="N513">
        <v>1011</v>
      </c>
      <c r="O513" t="s">
        <v>845</v>
      </c>
      <c r="P513" t="s">
        <v>845</v>
      </c>
      <c r="Q513">
        <v>1</v>
      </c>
      <c r="W513">
        <v>0</v>
      </c>
      <c r="X513">
        <v>-1718674368</v>
      </c>
      <c r="Y513">
        <v>0.03</v>
      </c>
      <c r="AA513">
        <v>0</v>
      </c>
      <c r="AB513">
        <v>731.29</v>
      </c>
      <c r="AC513">
        <v>13.5</v>
      </c>
      <c r="AD513">
        <v>0</v>
      </c>
      <c r="AE513">
        <v>0</v>
      </c>
      <c r="AF513">
        <v>111.99</v>
      </c>
      <c r="AG513">
        <v>13.5</v>
      </c>
      <c r="AH513">
        <v>0</v>
      </c>
      <c r="AI513">
        <v>1</v>
      </c>
      <c r="AJ513">
        <v>6.53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0.03</v>
      </c>
      <c r="AU513" t="s">
        <v>3</v>
      </c>
      <c r="AV513">
        <v>0</v>
      </c>
      <c r="AW513">
        <v>2</v>
      </c>
      <c r="AX513">
        <v>39084532</v>
      </c>
      <c r="AY513">
        <v>1</v>
      </c>
      <c r="AZ513">
        <v>0</v>
      </c>
      <c r="BA513">
        <v>536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Y513*Source!I318</f>
        <v>6.0000000000000001E-3</v>
      </c>
      <c r="CY513">
        <f>AB513</f>
        <v>731.29</v>
      </c>
      <c r="CZ513">
        <f>AF513</f>
        <v>111.99</v>
      </c>
      <c r="DA513">
        <f>AJ513</f>
        <v>6.53</v>
      </c>
      <c r="DB513">
        <v>0</v>
      </c>
    </row>
    <row r="514" spans="1:106" x14ac:dyDescent="0.2">
      <c r="A514">
        <f>ROW(Source!A318)</f>
        <v>318</v>
      </c>
      <c r="B514">
        <v>39083528</v>
      </c>
      <c r="C514">
        <v>39084529</v>
      </c>
      <c r="D514">
        <v>36883554</v>
      </c>
      <c r="E514">
        <v>1</v>
      </c>
      <c r="F514">
        <v>1</v>
      </c>
      <c r="G514">
        <v>1</v>
      </c>
      <c r="H514">
        <v>2</v>
      </c>
      <c r="I514" t="s">
        <v>848</v>
      </c>
      <c r="J514" t="s">
        <v>849</v>
      </c>
      <c r="K514" t="s">
        <v>850</v>
      </c>
      <c r="L514">
        <v>1368</v>
      </c>
      <c r="N514">
        <v>1011</v>
      </c>
      <c r="O514" t="s">
        <v>845</v>
      </c>
      <c r="P514" t="s">
        <v>845</v>
      </c>
      <c r="Q514">
        <v>1</v>
      </c>
      <c r="W514">
        <v>0</v>
      </c>
      <c r="X514">
        <v>1372534845</v>
      </c>
      <c r="Y514">
        <v>0.03</v>
      </c>
      <c r="AA514">
        <v>0</v>
      </c>
      <c r="AB514">
        <v>429.09</v>
      </c>
      <c r="AC514">
        <v>11.6</v>
      </c>
      <c r="AD514">
        <v>0</v>
      </c>
      <c r="AE514">
        <v>0</v>
      </c>
      <c r="AF514">
        <v>65.709999999999994</v>
      </c>
      <c r="AG514">
        <v>11.6</v>
      </c>
      <c r="AH514">
        <v>0</v>
      </c>
      <c r="AI514">
        <v>1</v>
      </c>
      <c r="AJ514">
        <v>6.53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0.03</v>
      </c>
      <c r="AU514" t="s">
        <v>3</v>
      </c>
      <c r="AV514">
        <v>0</v>
      </c>
      <c r="AW514">
        <v>2</v>
      </c>
      <c r="AX514">
        <v>39084533</v>
      </c>
      <c r="AY514">
        <v>1</v>
      </c>
      <c r="AZ514">
        <v>0</v>
      </c>
      <c r="BA514">
        <v>537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Y514*Source!I318</f>
        <v>6.0000000000000001E-3</v>
      </c>
      <c r="CY514">
        <f>AB514</f>
        <v>429.09</v>
      </c>
      <c r="CZ514">
        <f>AF514</f>
        <v>65.709999999999994</v>
      </c>
      <c r="DA514">
        <f>AJ514</f>
        <v>6.53</v>
      </c>
      <c r="DB514">
        <v>0</v>
      </c>
    </row>
    <row r="515" spans="1:106" x14ac:dyDescent="0.2">
      <c r="A515">
        <f>ROW(Source!A318)</f>
        <v>318</v>
      </c>
      <c r="B515">
        <v>39083528</v>
      </c>
      <c r="C515">
        <v>39084529</v>
      </c>
      <c r="D515">
        <v>36802094</v>
      </c>
      <c r="E515">
        <v>1</v>
      </c>
      <c r="F515">
        <v>1</v>
      </c>
      <c r="G515">
        <v>1</v>
      </c>
      <c r="H515">
        <v>3</v>
      </c>
      <c r="I515" t="s">
        <v>1180</v>
      </c>
      <c r="J515" t="s">
        <v>1181</v>
      </c>
      <c r="K515" t="s">
        <v>1182</v>
      </c>
      <c r="L515">
        <v>1346</v>
      </c>
      <c r="N515">
        <v>1009</v>
      </c>
      <c r="O515" t="s">
        <v>173</v>
      </c>
      <c r="P515" t="s">
        <v>173</v>
      </c>
      <c r="Q515">
        <v>1</v>
      </c>
      <c r="W515">
        <v>0</v>
      </c>
      <c r="X515">
        <v>-1088866022</v>
      </c>
      <c r="Y515">
        <v>0.32</v>
      </c>
      <c r="AA515">
        <v>198.51</v>
      </c>
      <c r="AB515">
        <v>0</v>
      </c>
      <c r="AC515">
        <v>0</v>
      </c>
      <c r="AD515">
        <v>0</v>
      </c>
      <c r="AE515">
        <v>30.4</v>
      </c>
      <c r="AF515">
        <v>0</v>
      </c>
      <c r="AG515">
        <v>0</v>
      </c>
      <c r="AH515">
        <v>0</v>
      </c>
      <c r="AI515">
        <v>6.53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0.32</v>
      </c>
      <c r="AU515" t="s">
        <v>3</v>
      </c>
      <c r="AV515">
        <v>0</v>
      </c>
      <c r="AW515">
        <v>2</v>
      </c>
      <c r="AX515">
        <v>39084534</v>
      </c>
      <c r="AY515">
        <v>1</v>
      </c>
      <c r="AZ515">
        <v>0</v>
      </c>
      <c r="BA515">
        <v>538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Y515*Source!I318</f>
        <v>6.4000000000000001E-2</v>
      </c>
      <c r="CY515">
        <f t="shared" ref="CY515:CY521" si="42">AA515</f>
        <v>198.51</v>
      </c>
      <c r="CZ515">
        <f t="shared" ref="CZ515:CZ521" si="43">AE515</f>
        <v>30.4</v>
      </c>
      <c r="DA515">
        <f t="shared" ref="DA515:DA521" si="44">AI515</f>
        <v>6.53</v>
      </c>
      <c r="DB515">
        <v>0</v>
      </c>
    </row>
    <row r="516" spans="1:106" x14ac:dyDescent="0.2">
      <c r="A516">
        <f>ROW(Source!A318)</f>
        <v>318</v>
      </c>
      <c r="B516">
        <v>39083528</v>
      </c>
      <c r="C516">
        <v>39084529</v>
      </c>
      <c r="D516">
        <v>36802373</v>
      </c>
      <c r="E516">
        <v>1</v>
      </c>
      <c r="F516">
        <v>1</v>
      </c>
      <c r="G516">
        <v>1</v>
      </c>
      <c r="H516">
        <v>3</v>
      </c>
      <c r="I516" t="s">
        <v>1221</v>
      </c>
      <c r="J516" t="s">
        <v>1222</v>
      </c>
      <c r="K516" t="s">
        <v>1223</v>
      </c>
      <c r="L516">
        <v>1348</v>
      </c>
      <c r="N516">
        <v>1009</v>
      </c>
      <c r="O516" t="s">
        <v>64</v>
      </c>
      <c r="P516" t="s">
        <v>64</v>
      </c>
      <c r="Q516">
        <v>1000</v>
      </c>
      <c r="W516">
        <v>0</v>
      </c>
      <c r="X516">
        <v>1012095217</v>
      </c>
      <c r="Y516">
        <v>1.0499999999999999E-3</v>
      </c>
      <c r="AA516">
        <v>11884.6</v>
      </c>
      <c r="AB516">
        <v>0</v>
      </c>
      <c r="AC516">
        <v>0</v>
      </c>
      <c r="AD516">
        <v>0</v>
      </c>
      <c r="AE516">
        <v>1820</v>
      </c>
      <c r="AF516">
        <v>0</v>
      </c>
      <c r="AG516">
        <v>0</v>
      </c>
      <c r="AH516">
        <v>0</v>
      </c>
      <c r="AI516">
        <v>6.53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1.0499999999999999E-3</v>
      </c>
      <c r="AU516" t="s">
        <v>3</v>
      </c>
      <c r="AV516">
        <v>0</v>
      </c>
      <c r="AW516">
        <v>2</v>
      </c>
      <c r="AX516">
        <v>39084535</v>
      </c>
      <c r="AY516">
        <v>1</v>
      </c>
      <c r="AZ516">
        <v>0</v>
      </c>
      <c r="BA516">
        <v>539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Y516*Source!I318</f>
        <v>2.1000000000000001E-4</v>
      </c>
      <c r="CY516">
        <f t="shared" si="42"/>
        <v>11884.6</v>
      </c>
      <c r="CZ516">
        <f t="shared" si="43"/>
        <v>1820</v>
      </c>
      <c r="DA516">
        <f t="shared" si="44"/>
        <v>6.53</v>
      </c>
      <c r="DB516">
        <v>0</v>
      </c>
    </row>
    <row r="517" spans="1:106" x14ac:dyDescent="0.2">
      <c r="A517">
        <f>ROW(Source!A318)</f>
        <v>318</v>
      </c>
      <c r="B517">
        <v>39083528</v>
      </c>
      <c r="C517">
        <v>39084529</v>
      </c>
      <c r="D517">
        <v>36838317</v>
      </c>
      <c r="E517">
        <v>1</v>
      </c>
      <c r="F517">
        <v>1</v>
      </c>
      <c r="G517">
        <v>1</v>
      </c>
      <c r="H517">
        <v>3</v>
      </c>
      <c r="I517" t="s">
        <v>1197</v>
      </c>
      <c r="J517" t="s">
        <v>1198</v>
      </c>
      <c r="K517" t="s">
        <v>1199</v>
      </c>
      <c r="L517">
        <v>1346</v>
      </c>
      <c r="N517">
        <v>1009</v>
      </c>
      <c r="O517" t="s">
        <v>173</v>
      </c>
      <c r="P517" t="s">
        <v>173</v>
      </c>
      <c r="Q517">
        <v>1</v>
      </c>
      <c r="W517">
        <v>0</v>
      </c>
      <c r="X517">
        <v>210558753</v>
      </c>
      <c r="Y517">
        <v>0.02</v>
      </c>
      <c r="AA517">
        <v>186.76</v>
      </c>
      <c r="AB517">
        <v>0</v>
      </c>
      <c r="AC517">
        <v>0</v>
      </c>
      <c r="AD517">
        <v>0</v>
      </c>
      <c r="AE517">
        <v>28.6</v>
      </c>
      <c r="AF517">
        <v>0</v>
      </c>
      <c r="AG517">
        <v>0</v>
      </c>
      <c r="AH517">
        <v>0</v>
      </c>
      <c r="AI517">
        <v>6.53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3</v>
      </c>
      <c r="AT517">
        <v>0.02</v>
      </c>
      <c r="AU517" t="s">
        <v>3</v>
      </c>
      <c r="AV517">
        <v>0</v>
      </c>
      <c r="AW517">
        <v>2</v>
      </c>
      <c r="AX517">
        <v>39084536</v>
      </c>
      <c r="AY517">
        <v>1</v>
      </c>
      <c r="AZ517">
        <v>0</v>
      </c>
      <c r="BA517">
        <v>540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Y517*Source!I318</f>
        <v>4.0000000000000001E-3</v>
      </c>
      <c r="CY517">
        <f t="shared" si="42"/>
        <v>186.76</v>
      </c>
      <c r="CZ517">
        <f t="shared" si="43"/>
        <v>28.6</v>
      </c>
      <c r="DA517">
        <f t="shared" si="44"/>
        <v>6.53</v>
      </c>
      <c r="DB517">
        <v>0</v>
      </c>
    </row>
    <row r="518" spans="1:106" x14ac:dyDescent="0.2">
      <c r="A518">
        <f>ROW(Source!A318)</f>
        <v>318</v>
      </c>
      <c r="B518">
        <v>39083528</v>
      </c>
      <c r="C518">
        <v>39084529</v>
      </c>
      <c r="D518">
        <v>36852011</v>
      </c>
      <c r="E518">
        <v>1</v>
      </c>
      <c r="F518">
        <v>1</v>
      </c>
      <c r="G518">
        <v>1</v>
      </c>
      <c r="H518">
        <v>3</v>
      </c>
      <c r="I518" t="s">
        <v>1230</v>
      </c>
      <c r="J518" t="s">
        <v>1231</v>
      </c>
      <c r="K518" t="s">
        <v>1232</v>
      </c>
      <c r="L518">
        <v>1355</v>
      </c>
      <c r="N518">
        <v>1010</v>
      </c>
      <c r="O518" t="s">
        <v>370</v>
      </c>
      <c r="P518" t="s">
        <v>370</v>
      </c>
      <c r="Q518">
        <v>100</v>
      </c>
      <c r="W518">
        <v>0</v>
      </c>
      <c r="X518">
        <v>-1427219203</v>
      </c>
      <c r="Y518">
        <v>0.05</v>
      </c>
      <c r="AA518">
        <v>933.79</v>
      </c>
      <c r="AB518">
        <v>0</v>
      </c>
      <c r="AC518">
        <v>0</v>
      </c>
      <c r="AD518">
        <v>0</v>
      </c>
      <c r="AE518">
        <v>143</v>
      </c>
      <c r="AF518">
        <v>0</v>
      </c>
      <c r="AG518">
        <v>0</v>
      </c>
      <c r="AH518">
        <v>0</v>
      </c>
      <c r="AI518">
        <v>6.53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0.05</v>
      </c>
      <c r="AU518" t="s">
        <v>3</v>
      </c>
      <c r="AV518">
        <v>0</v>
      </c>
      <c r="AW518">
        <v>2</v>
      </c>
      <c r="AX518">
        <v>39084537</v>
      </c>
      <c r="AY518">
        <v>1</v>
      </c>
      <c r="AZ518">
        <v>0</v>
      </c>
      <c r="BA518">
        <v>541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Y518*Source!I318</f>
        <v>1.0000000000000002E-2</v>
      </c>
      <c r="CY518">
        <f t="shared" si="42"/>
        <v>933.79</v>
      </c>
      <c r="CZ518">
        <f t="shared" si="43"/>
        <v>143</v>
      </c>
      <c r="DA518">
        <f t="shared" si="44"/>
        <v>6.53</v>
      </c>
      <c r="DB518">
        <v>0</v>
      </c>
    </row>
    <row r="519" spans="1:106" x14ac:dyDescent="0.2">
      <c r="A519">
        <f>ROW(Source!A318)</f>
        <v>318</v>
      </c>
      <c r="B519">
        <v>39083528</v>
      </c>
      <c r="C519">
        <v>39084529</v>
      </c>
      <c r="D519">
        <v>36852061</v>
      </c>
      <c r="E519">
        <v>1</v>
      </c>
      <c r="F519">
        <v>1</v>
      </c>
      <c r="G519">
        <v>1</v>
      </c>
      <c r="H519">
        <v>3</v>
      </c>
      <c r="I519" t="s">
        <v>1233</v>
      </c>
      <c r="J519" t="s">
        <v>1234</v>
      </c>
      <c r="K519" t="s">
        <v>1235</v>
      </c>
      <c r="L519">
        <v>1356</v>
      </c>
      <c r="N519">
        <v>1010</v>
      </c>
      <c r="O519" t="s">
        <v>1030</v>
      </c>
      <c r="P519" t="s">
        <v>1030</v>
      </c>
      <c r="Q519">
        <v>1000</v>
      </c>
      <c r="W519">
        <v>0</v>
      </c>
      <c r="X519">
        <v>2033598199</v>
      </c>
      <c r="Y519">
        <v>1.2200000000000001E-2</v>
      </c>
      <c r="AA519">
        <v>1150.6500000000001</v>
      </c>
      <c r="AB519">
        <v>0</v>
      </c>
      <c r="AC519">
        <v>0</v>
      </c>
      <c r="AD519">
        <v>0</v>
      </c>
      <c r="AE519">
        <v>176.21</v>
      </c>
      <c r="AF519">
        <v>0</v>
      </c>
      <c r="AG519">
        <v>0</v>
      </c>
      <c r="AH519">
        <v>0</v>
      </c>
      <c r="AI519">
        <v>6.53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1.2200000000000001E-2</v>
      </c>
      <c r="AU519" t="s">
        <v>3</v>
      </c>
      <c r="AV519">
        <v>0</v>
      </c>
      <c r="AW519">
        <v>2</v>
      </c>
      <c r="AX519">
        <v>39084538</v>
      </c>
      <c r="AY519">
        <v>1</v>
      </c>
      <c r="AZ519">
        <v>0</v>
      </c>
      <c r="BA519">
        <v>542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Y519*Source!I318</f>
        <v>2.4400000000000003E-3</v>
      </c>
      <c r="CY519">
        <f t="shared" si="42"/>
        <v>1150.6500000000001</v>
      </c>
      <c r="CZ519">
        <f t="shared" si="43"/>
        <v>176.21</v>
      </c>
      <c r="DA519">
        <f t="shared" si="44"/>
        <v>6.53</v>
      </c>
      <c r="DB519">
        <v>0</v>
      </c>
    </row>
    <row r="520" spans="1:106" x14ac:dyDescent="0.2">
      <c r="A520">
        <f>ROW(Source!A318)</f>
        <v>318</v>
      </c>
      <c r="B520">
        <v>39083528</v>
      </c>
      <c r="C520">
        <v>39084529</v>
      </c>
      <c r="D520">
        <v>36857511</v>
      </c>
      <c r="E520">
        <v>1</v>
      </c>
      <c r="F520">
        <v>1</v>
      </c>
      <c r="G520">
        <v>1</v>
      </c>
      <c r="H520">
        <v>3</v>
      </c>
      <c r="I520" t="s">
        <v>667</v>
      </c>
      <c r="J520" t="s">
        <v>669</v>
      </c>
      <c r="K520" t="s">
        <v>668</v>
      </c>
      <c r="L520">
        <v>1477</v>
      </c>
      <c r="N520">
        <v>1013</v>
      </c>
      <c r="O520" t="s">
        <v>659</v>
      </c>
      <c r="P520" t="s">
        <v>661</v>
      </c>
      <c r="Q520">
        <v>1</v>
      </c>
      <c r="W520">
        <v>0</v>
      </c>
      <c r="X520">
        <v>559331636</v>
      </c>
      <c r="Y520">
        <v>0.1</v>
      </c>
      <c r="AA520">
        <v>45190.28</v>
      </c>
      <c r="AB520">
        <v>0</v>
      </c>
      <c r="AC520">
        <v>0</v>
      </c>
      <c r="AD520">
        <v>0</v>
      </c>
      <c r="AE520">
        <v>6920.41</v>
      </c>
      <c r="AF520">
        <v>0</v>
      </c>
      <c r="AG520">
        <v>0</v>
      </c>
      <c r="AH520">
        <v>0</v>
      </c>
      <c r="AI520">
        <v>6.53</v>
      </c>
      <c r="AJ520">
        <v>1</v>
      </c>
      <c r="AK520">
        <v>1</v>
      </c>
      <c r="AL520">
        <v>1</v>
      </c>
      <c r="AN520">
        <v>0</v>
      </c>
      <c r="AO520">
        <v>0</v>
      </c>
      <c r="AP520">
        <v>0</v>
      </c>
      <c r="AQ520">
        <v>0</v>
      </c>
      <c r="AR520">
        <v>0</v>
      </c>
      <c r="AS520" t="s">
        <v>3</v>
      </c>
      <c r="AT520">
        <v>0.1</v>
      </c>
      <c r="AU520" t="s">
        <v>3</v>
      </c>
      <c r="AV520">
        <v>0</v>
      </c>
      <c r="AW520">
        <v>1</v>
      </c>
      <c r="AX520">
        <v>-1</v>
      </c>
      <c r="AY520">
        <v>0</v>
      </c>
      <c r="AZ520">
        <v>0</v>
      </c>
      <c r="BA520" t="s">
        <v>3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Y520*Source!I318</f>
        <v>2.0000000000000004E-2</v>
      </c>
      <c r="CY520">
        <f t="shared" si="42"/>
        <v>45190.28</v>
      </c>
      <c r="CZ520">
        <f t="shared" si="43"/>
        <v>6920.41</v>
      </c>
      <c r="DA520">
        <f t="shared" si="44"/>
        <v>6.53</v>
      </c>
      <c r="DB520">
        <v>0</v>
      </c>
    </row>
    <row r="521" spans="1:106" x14ac:dyDescent="0.2">
      <c r="A521">
        <f>ROW(Source!A318)</f>
        <v>318</v>
      </c>
      <c r="B521">
        <v>39083528</v>
      </c>
      <c r="C521">
        <v>39084529</v>
      </c>
      <c r="D521">
        <v>36799065</v>
      </c>
      <c r="E521">
        <v>17</v>
      </c>
      <c r="F521">
        <v>1</v>
      </c>
      <c r="G521">
        <v>1</v>
      </c>
      <c r="H521">
        <v>3</v>
      </c>
      <c r="I521" t="s">
        <v>1209</v>
      </c>
      <c r="J521" t="s">
        <v>3</v>
      </c>
      <c r="K521" t="s">
        <v>1210</v>
      </c>
      <c r="L521">
        <v>1374</v>
      </c>
      <c r="N521">
        <v>1013</v>
      </c>
      <c r="O521" t="s">
        <v>1211</v>
      </c>
      <c r="P521" t="s">
        <v>1211</v>
      </c>
      <c r="Q521">
        <v>1</v>
      </c>
      <c r="W521">
        <v>0</v>
      </c>
      <c r="X521">
        <v>-1731369543</v>
      </c>
      <c r="Y521">
        <v>1.18</v>
      </c>
      <c r="AA521">
        <v>1</v>
      </c>
      <c r="AB521">
        <v>0</v>
      </c>
      <c r="AC521">
        <v>0</v>
      </c>
      <c r="AD521">
        <v>0</v>
      </c>
      <c r="AE521">
        <v>1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1.18</v>
      </c>
      <c r="AU521" t="s">
        <v>3</v>
      </c>
      <c r="AV521">
        <v>0</v>
      </c>
      <c r="AW521">
        <v>2</v>
      </c>
      <c r="AX521">
        <v>39084539</v>
      </c>
      <c r="AY521">
        <v>1</v>
      </c>
      <c r="AZ521">
        <v>0</v>
      </c>
      <c r="BA521">
        <v>543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Y521*Source!I318</f>
        <v>0.23599999999999999</v>
      </c>
      <c r="CY521">
        <f t="shared" si="42"/>
        <v>1</v>
      </c>
      <c r="CZ521">
        <f t="shared" si="43"/>
        <v>1</v>
      </c>
      <c r="DA521">
        <f t="shared" si="44"/>
        <v>1</v>
      </c>
      <c r="DB521">
        <v>0</v>
      </c>
    </row>
    <row r="522" spans="1:106" x14ac:dyDescent="0.2">
      <c r="A522">
        <f>ROW(Source!A357)</f>
        <v>357</v>
      </c>
      <c r="B522">
        <v>39083528</v>
      </c>
      <c r="C522">
        <v>39084569</v>
      </c>
      <c r="D522">
        <v>37064998</v>
      </c>
      <c r="E522">
        <v>1</v>
      </c>
      <c r="F522">
        <v>1</v>
      </c>
      <c r="G522">
        <v>1</v>
      </c>
      <c r="H522">
        <v>1</v>
      </c>
      <c r="I522" t="s">
        <v>865</v>
      </c>
      <c r="J522" t="s">
        <v>3</v>
      </c>
      <c r="K522" t="s">
        <v>866</v>
      </c>
      <c r="L522">
        <v>1191</v>
      </c>
      <c r="N522">
        <v>1013</v>
      </c>
      <c r="O522" t="s">
        <v>839</v>
      </c>
      <c r="P522" t="s">
        <v>839</v>
      </c>
      <c r="Q522">
        <v>1</v>
      </c>
      <c r="W522">
        <v>0</v>
      </c>
      <c r="X522">
        <v>735429535</v>
      </c>
      <c r="Y522">
        <v>9.64</v>
      </c>
      <c r="AA522">
        <v>0</v>
      </c>
      <c r="AB522">
        <v>0</v>
      </c>
      <c r="AC522">
        <v>0</v>
      </c>
      <c r="AD522">
        <v>50.93</v>
      </c>
      <c r="AE522">
        <v>0</v>
      </c>
      <c r="AF522">
        <v>0</v>
      </c>
      <c r="AG522">
        <v>0</v>
      </c>
      <c r="AH522">
        <v>7.8</v>
      </c>
      <c r="AI522">
        <v>1</v>
      </c>
      <c r="AJ522">
        <v>1</v>
      </c>
      <c r="AK522">
        <v>1</v>
      </c>
      <c r="AL522">
        <v>6.53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9.64</v>
      </c>
      <c r="AU522" t="s">
        <v>3</v>
      </c>
      <c r="AV522">
        <v>1</v>
      </c>
      <c r="AW522">
        <v>2</v>
      </c>
      <c r="AX522">
        <v>39084570</v>
      </c>
      <c r="AY522">
        <v>1</v>
      </c>
      <c r="AZ522">
        <v>0</v>
      </c>
      <c r="BA522">
        <v>544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Y522*Source!I357</f>
        <v>6.7480000000000002</v>
      </c>
      <c r="CY522">
        <f>AD522</f>
        <v>50.93</v>
      </c>
      <c r="CZ522">
        <f>AH522</f>
        <v>7.8</v>
      </c>
      <c r="DA522">
        <f>AL522</f>
        <v>6.53</v>
      </c>
      <c r="DB522">
        <v>0</v>
      </c>
    </row>
    <row r="523" spans="1:106" x14ac:dyDescent="0.2">
      <c r="A523">
        <f>ROW(Source!A357)</f>
        <v>357</v>
      </c>
      <c r="B523">
        <v>39083528</v>
      </c>
      <c r="C523">
        <v>39084569</v>
      </c>
      <c r="D523">
        <v>37064876</v>
      </c>
      <c r="E523">
        <v>1</v>
      </c>
      <c r="F523">
        <v>1</v>
      </c>
      <c r="G523">
        <v>1</v>
      </c>
      <c r="H523">
        <v>1</v>
      </c>
      <c r="I523" t="s">
        <v>840</v>
      </c>
      <c r="J523" t="s">
        <v>3</v>
      </c>
      <c r="K523" t="s">
        <v>841</v>
      </c>
      <c r="L523">
        <v>1191</v>
      </c>
      <c r="N523">
        <v>1013</v>
      </c>
      <c r="O523" t="s">
        <v>839</v>
      </c>
      <c r="P523" t="s">
        <v>839</v>
      </c>
      <c r="Q523">
        <v>1</v>
      </c>
      <c r="W523">
        <v>0</v>
      </c>
      <c r="X523">
        <v>-1417349443</v>
      </c>
      <c r="Y523">
        <v>0.01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6.53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0.01</v>
      </c>
      <c r="AU523" t="s">
        <v>3</v>
      </c>
      <c r="AV523">
        <v>2</v>
      </c>
      <c r="AW523">
        <v>2</v>
      </c>
      <c r="AX523">
        <v>39084571</v>
      </c>
      <c r="AY523">
        <v>1</v>
      </c>
      <c r="AZ523">
        <v>0</v>
      </c>
      <c r="BA523">
        <v>545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Y523*Source!I357</f>
        <v>6.9999999999999993E-3</v>
      </c>
      <c r="CY523">
        <f>AD523</f>
        <v>0</v>
      </c>
      <c r="CZ523">
        <f>AH523</f>
        <v>0</v>
      </c>
      <c r="DA523">
        <f>AL523</f>
        <v>1</v>
      </c>
      <c r="DB523">
        <v>0</v>
      </c>
    </row>
    <row r="524" spans="1:106" x14ac:dyDescent="0.2">
      <c r="A524">
        <f>ROW(Source!A357)</f>
        <v>357</v>
      </c>
      <c r="B524">
        <v>39083528</v>
      </c>
      <c r="C524">
        <v>39084569</v>
      </c>
      <c r="D524">
        <v>36882452</v>
      </c>
      <c r="E524">
        <v>1</v>
      </c>
      <c r="F524">
        <v>1</v>
      </c>
      <c r="G524">
        <v>1</v>
      </c>
      <c r="H524">
        <v>2</v>
      </c>
      <c r="I524" t="s">
        <v>842</v>
      </c>
      <c r="J524" t="s">
        <v>843</v>
      </c>
      <c r="K524" t="s">
        <v>844</v>
      </c>
      <c r="L524">
        <v>1368</v>
      </c>
      <c r="N524">
        <v>1011</v>
      </c>
      <c r="O524" t="s">
        <v>845</v>
      </c>
      <c r="P524" t="s">
        <v>845</v>
      </c>
      <c r="Q524">
        <v>1</v>
      </c>
      <c r="W524">
        <v>0</v>
      </c>
      <c r="X524">
        <v>1188625873</v>
      </c>
      <c r="Y524">
        <v>0.01</v>
      </c>
      <c r="AA524">
        <v>0</v>
      </c>
      <c r="AB524">
        <v>204.13</v>
      </c>
      <c r="AC524">
        <v>13.5</v>
      </c>
      <c r="AD524">
        <v>0</v>
      </c>
      <c r="AE524">
        <v>0</v>
      </c>
      <c r="AF524">
        <v>31.26</v>
      </c>
      <c r="AG524">
        <v>13.5</v>
      </c>
      <c r="AH524">
        <v>0</v>
      </c>
      <c r="AI524">
        <v>1</v>
      </c>
      <c r="AJ524">
        <v>6.53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0.01</v>
      </c>
      <c r="AU524" t="s">
        <v>3</v>
      </c>
      <c r="AV524">
        <v>0</v>
      </c>
      <c r="AW524">
        <v>2</v>
      </c>
      <c r="AX524">
        <v>39084572</v>
      </c>
      <c r="AY524">
        <v>1</v>
      </c>
      <c r="AZ524">
        <v>0</v>
      </c>
      <c r="BA524">
        <v>546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Y524*Source!I357</f>
        <v>6.9999999999999993E-3</v>
      </c>
      <c r="CY524">
        <f>AB524</f>
        <v>204.13</v>
      </c>
      <c r="CZ524">
        <f>AF524</f>
        <v>31.26</v>
      </c>
      <c r="DA524">
        <f>AJ524</f>
        <v>6.53</v>
      </c>
      <c r="DB524">
        <v>0</v>
      </c>
    </row>
    <row r="525" spans="1:106" x14ac:dyDescent="0.2">
      <c r="A525">
        <f>ROW(Source!A358)</f>
        <v>358</v>
      </c>
      <c r="B525">
        <v>39083528</v>
      </c>
      <c r="C525">
        <v>39084573</v>
      </c>
      <c r="D525">
        <v>37066491</v>
      </c>
      <c r="E525">
        <v>1</v>
      </c>
      <c r="F525">
        <v>1</v>
      </c>
      <c r="G525">
        <v>1</v>
      </c>
      <c r="H525">
        <v>1</v>
      </c>
      <c r="I525" t="s">
        <v>1236</v>
      </c>
      <c r="J525" t="s">
        <v>3</v>
      </c>
      <c r="K525" t="s">
        <v>1237</v>
      </c>
      <c r="L525">
        <v>1191</v>
      </c>
      <c r="N525">
        <v>1013</v>
      </c>
      <c r="O525" t="s">
        <v>839</v>
      </c>
      <c r="P525" t="s">
        <v>839</v>
      </c>
      <c r="Q525">
        <v>1</v>
      </c>
      <c r="W525">
        <v>0</v>
      </c>
      <c r="X525">
        <v>-228054128</v>
      </c>
      <c r="Y525">
        <v>17.89</v>
      </c>
      <c r="AA525">
        <v>0</v>
      </c>
      <c r="AB525">
        <v>0</v>
      </c>
      <c r="AC525">
        <v>0</v>
      </c>
      <c r="AD525">
        <v>52.37</v>
      </c>
      <c r="AE525">
        <v>0</v>
      </c>
      <c r="AF525">
        <v>0</v>
      </c>
      <c r="AG525">
        <v>0</v>
      </c>
      <c r="AH525">
        <v>8.02</v>
      </c>
      <c r="AI525">
        <v>1</v>
      </c>
      <c r="AJ525">
        <v>1</v>
      </c>
      <c r="AK525">
        <v>1</v>
      </c>
      <c r="AL525">
        <v>6.53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17.89</v>
      </c>
      <c r="AU525" t="s">
        <v>3</v>
      </c>
      <c r="AV525">
        <v>1</v>
      </c>
      <c r="AW525">
        <v>2</v>
      </c>
      <c r="AX525">
        <v>39084574</v>
      </c>
      <c r="AY525">
        <v>1</v>
      </c>
      <c r="AZ525">
        <v>0</v>
      </c>
      <c r="BA525">
        <v>547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Y525*Source!I358</f>
        <v>1.0733999999999999</v>
      </c>
      <c r="CY525">
        <f>AD525</f>
        <v>52.37</v>
      </c>
      <c r="CZ525">
        <f>AH525</f>
        <v>8.02</v>
      </c>
      <c r="DA525">
        <f>AL525</f>
        <v>6.53</v>
      </c>
      <c r="DB525">
        <v>0</v>
      </c>
    </row>
    <row r="526" spans="1:106" x14ac:dyDescent="0.2">
      <c r="A526">
        <f>ROW(Source!A358)</f>
        <v>358</v>
      </c>
      <c r="B526">
        <v>39083528</v>
      </c>
      <c r="C526">
        <v>39084573</v>
      </c>
      <c r="D526">
        <v>37064876</v>
      </c>
      <c r="E526">
        <v>1</v>
      </c>
      <c r="F526">
        <v>1</v>
      </c>
      <c r="G526">
        <v>1</v>
      </c>
      <c r="H526">
        <v>1</v>
      </c>
      <c r="I526" t="s">
        <v>840</v>
      </c>
      <c r="J526" t="s">
        <v>3</v>
      </c>
      <c r="K526" t="s">
        <v>841</v>
      </c>
      <c r="L526">
        <v>1191</v>
      </c>
      <c r="N526">
        <v>1013</v>
      </c>
      <c r="O526" t="s">
        <v>839</v>
      </c>
      <c r="P526" t="s">
        <v>839</v>
      </c>
      <c r="Q526">
        <v>1</v>
      </c>
      <c r="W526">
        <v>0</v>
      </c>
      <c r="X526">
        <v>-1417349443</v>
      </c>
      <c r="Y526">
        <v>0.08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6.53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0.08</v>
      </c>
      <c r="AU526" t="s">
        <v>3</v>
      </c>
      <c r="AV526">
        <v>2</v>
      </c>
      <c r="AW526">
        <v>2</v>
      </c>
      <c r="AX526">
        <v>39084575</v>
      </c>
      <c r="AY526">
        <v>1</v>
      </c>
      <c r="AZ526">
        <v>0</v>
      </c>
      <c r="BA526">
        <v>548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Y526*Source!I358</f>
        <v>4.7999999999999996E-3</v>
      </c>
      <c r="CY526">
        <f>AD526</f>
        <v>0</v>
      </c>
      <c r="CZ526">
        <f>AH526</f>
        <v>0</v>
      </c>
      <c r="DA526">
        <f>AL526</f>
        <v>1</v>
      </c>
      <c r="DB526">
        <v>0</v>
      </c>
    </row>
    <row r="527" spans="1:106" x14ac:dyDescent="0.2">
      <c r="A527">
        <f>ROW(Source!A358)</f>
        <v>358</v>
      </c>
      <c r="B527">
        <v>39083528</v>
      </c>
      <c r="C527">
        <v>39084573</v>
      </c>
      <c r="D527">
        <v>36882452</v>
      </c>
      <c r="E527">
        <v>1</v>
      </c>
      <c r="F527">
        <v>1</v>
      </c>
      <c r="G527">
        <v>1</v>
      </c>
      <c r="H527">
        <v>2</v>
      </c>
      <c r="I527" t="s">
        <v>842</v>
      </c>
      <c r="J527" t="s">
        <v>843</v>
      </c>
      <c r="K527" t="s">
        <v>844</v>
      </c>
      <c r="L527">
        <v>1368</v>
      </c>
      <c r="N527">
        <v>1011</v>
      </c>
      <c r="O527" t="s">
        <v>845</v>
      </c>
      <c r="P527" t="s">
        <v>845</v>
      </c>
      <c r="Q527">
        <v>1</v>
      </c>
      <c r="W527">
        <v>0</v>
      </c>
      <c r="X527">
        <v>1188625873</v>
      </c>
      <c r="Y527">
        <v>0.08</v>
      </c>
      <c r="AA527">
        <v>0</v>
      </c>
      <c r="AB527">
        <v>204.13</v>
      </c>
      <c r="AC527">
        <v>13.5</v>
      </c>
      <c r="AD527">
        <v>0</v>
      </c>
      <c r="AE527">
        <v>0</v>
      </c>
      <c r="AF527">
        <v>31.26</v>
      </c>
      <c r="AG527">
        <v>13.5</v>
      </c>
      <c r="AH527">
        <v>0</v>
      </c>
      <c r="AI527">
        <v>1</v>
      </c>
      <c r="AJ527">
        <v>6.53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0.08</v>
      </c>
      <c r="AU527" t="s">
        <v>3</v>
      </c>
      <c r="AV527">
        <v>0</v>
      </c>
      <c r="AW527">
        <v>2</v>
      </c>
      <c r="AX527">
        <v>39084576</v>
      </c>
      <c r="AY527">
        <v>1</v>
      </c>
      <c r="AZ527">
        <v>0</v>
      </c>
      <c r="BA527">
        <v>549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Y527*Source!I358</f>
        <v>4.7999999999999996E-3</v>
      </c>
      <c r="CY527">
        <f>AB527</f>
        <v>204.13</v>
      </c>
      <c r="CZ527">
        <f>AF527</f>
        <v>31.26</v>
      </c>
      <c r="DA527">
        <f>AJ527</f>
        <v>6.53</v>
      </c>
      <c r="DB527">
        <v>0</v>
      </c>
    </row>
    <row r="528" spans="1:106" x14ac:dyDescent="0.2">
      <c r="A528">
        <f>ROW(Source!A359)</f>
        <v>359</v>
      </c>
      <c r="B528">
        <v>39083528</v>
      </c>
      <c r="C528">
        <v>39084577</v>
      </c>
      <c r="D528">
        <v>37064998</v>
      </c>
      <c r="E528">
        <v>1</v>
      </c>
      <c r="F528">
        <v>1</v>
      </c>
      <c r="G528">
        <v>1</v>
      </c>
      <c r="H528">
        <v>1</v>
      </c>
      <c r="I528" t="s">
        <v>865</v>
      </c>
      <c r="J528" t="s">
        <v>3</v>
      </c>
      <c r="K528" t="s">
        <v>866</v>
      </c>
      <c r="L528">
        <v>1191</v>
      </c>
      <c r="N528">
        <v>1013</v>
      </c>
      <c r="O528" t="s">
        <v>839</v>
      </c>
      <c r="P528" t="s">
        <v>839</v>
      </c>
      <c r="Q528">
        <v>1</v>
      </c>
      <c r="W528">
        <v>0</v>
      </c>
      <c r="X528">
        <v>735429535</v>
      </c>
      <c r="Y528">
        <v>5.84</v>
      </c>
      <c r="AA528">
        <v>0</v>
      </c>
      <c r="AB528">
        <v>0</v>
      </c>
      <c r="AC528">
        <v>0</v>
      </c>
      <c r="AD528">
        <v>50.93</v>
      </c>
      <c r="AE528">
        <v>0</v>
      </c>
      <c r="AF528">
        <v>0</v>
      </c>
      <c r="AG528">
        <v>0</v>
      </c>
      <c r="AH528">
        <v>7.8</v>
      </c>
      <c r="AI528">
        <v>1</v>
      </c>
      <c r="AJ528">
        <v>1</v>
      </c>
      <c r="AK528">
        <v>1</v>
      </c>
      <c r="AL528">
        <v>6.53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5.84</v>
      </c>
      <c r="AU528" t="s">
        <v>3</v>
      </c>
      <c r="AV528">
        <v>1</v>
      </c>
      <c r="AW528">
        <v>2</v>
      </c>
      <c r="AX528">
        <v>39084578</v>
      </c>
      <c r="AY528">
        <v>1</v>
      </c>
      <c r="AZ528">
        <v>0</v>
      </c>
      <c r="BA528">
        <v>550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Y528*Source!I359</f>
        <v>0.2336</v>
      </c>
      <c r="CY528">
        <f>AD528</f>
        <v>50.93</v>
      </c>
      <c r="CZ528">
        <f>AH528</f>
        <v>7.8</v>
      </c>
      <c r="DA528">
        <f>AL528</f>
        <v>6.53</v>
      </c>
      <c r="DB528">
        <v>0</v>
      </c>
    </row>
    <row r="529" spans="1:106" x14ac:dyDescent="0.2">
      <c r="A529">
        <f>ROW(Source!A360)</f>
        <v>360</v>
      </c>
      <c r="B529">
        <v>39083528</v>
      </c>
      <c r="C529">
        <v>39084579</v>
      </c>
      <c r="D529">
        <v>37070202</v>
      </c>
      <c r="E529">
        <v>1</v>
      </c>
      <c r="F529">
        <v>1</v>
      </c>
      <c r="G529">
        <v>1</v>
      </c>
      <c r="H529">
        <v>1</v>
      </c>
      <c r="I529" t="s">
        <v>1083</v>
      </c>
      <c r="J529" t="s">
        <v>3</v>
      </c>
      <c r="K529" t="s">
        <v>1084</v>
      </c>
      <c r="L529">
        <v>1191</v>
      </c>
      <c r="N529">
        <v>1013</v>
      </c>
      <c r="O529" t="s">
        <v>839</v>
      </c>
      <c r="P529" t="s">
        <v>839</v>
      </c>
      <c r="Q529">
        <v>1</v>
      </c>
      <c r="W529">
        <v>0</v>
      </c>
      <c r="X529">
        <v>1983201532</v>
      </c>
      <c r="Y529">
        <v>16.29</v>
      </c>
      <c r="AA529">
        <v>0</v>
      </c>
      <c r="AB529">
        <v>0</v>
      </c>
      <c r="AC529">
        <v>0</v>
      </c>
      <c r="AD529">
        <v>62.1</v>
      </c>
      <c r="AE529">
        <v>0</v>
      </c>
      <c r="AF529">
        <v>0</v>
      </c>
      <c r="AG529">
        <v>0</v>
      </c>
      <c r="AH529">
        <v>9.51</v>
      </c>
      <c r="AI529">
        <v>1</v>
      </c>
      <c r="AJ529">
        <v>1</v>
      </c>
      <c r="AK529">
        <v>1</v>
      </c>
      <c r="AL529">
        <v>6.53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16.29</v>
      </c>
      <c r="AU529" t="s">
        <v>3</v>
      </c>
      <c r="AV529">
        <v>1</v>
      </c>
      <c r="AW529">
        <v>2</v>
      </c>
      <c r="AX529">
        <v>39084580</v>
      </c>
      <c r="AY529">
        <v>1</v>
      </c>
      <c r="AZ529">
        <v>0</v>
      </c>
      <c r="BA529">
        <v>551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Y529*Source!I360</f>
        <v>2.9321999999999999</v>
      </c>
      <c r="CY529">
        <f>AD529</f>
        <v>62.1</v>
      </c>
      <c r="CZ529">
        <f>AH529</f>
        <v>9.51</v>
      </c>
      <c r="DA529">
        <f>AL529</f>
        <v>6.53</v>
      </c>
      <c r="DB529">
        <v>0</v>
      </c>
    </row>
    <row r="530" spans="1:106" x14ac:dyDescent="0.2">
      <c r="A530">
        <f>ROW(Source!A360)</f>
        <v>360</v>
      </c>
      <c r="B530">
        <v>39083528</v>
      </c>
      <c r="C530">
        <v>39084579</v>
      </c>
      <c r="D530">
        <v>37064876</v>
      </c>
      <c r="E530">
        <v>1</v>
      </c>
      <c r="F530">
        <v>1</v>
      </c>
      <c r="G530">
        <v>1</v>
      </c>
      <c r="H530">
        <v>1</v>
      </c>
      <c r="I530" t="s">
        <v>840</v>
      </c>
      <c r="J530" t="s">
        <v>3</v>
      </c>
      <c r="K530" t="s">
        <v>841</v>
      </c>
      <c r="L530">
        <v>1191</v>
      </c>
      <c r="N530">
        <v>1013</v>
      </c>
      <c r="O530" t="s">
        <v>839</v>
      </c>
      <c r="P530" t="s">
        <v>839</v>
      </c>
      <c r="Q530">
        <v>1</v>
      </c>
      <c r="W530">
        <v>0</v>
      </c>
      <c r="X530">
        <v>-1417349443</v>
      </c>
      <c r="Y530">
        <v>0.01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6.53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0.01</v>
      </c>
      <c r="AU530" t="s">
        <v>3</v>
      </c>
      <c r="AV530">
        <v>2</v>
      </c>
      <c r="AW530">
        <v>2</v>
      </c>
      <c r="AX530">
        <v>39084581</v>
      </c>
      <c r="AY530">
        <v>1</v>
      </c>
      <c r="AZ530">
        <v>0</v>
      </c>
      <c r="BA530">
        <v>552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Y530*Source!I360</f>
        <v>1.8E-3</v>
      </c>
      <c r="CY530">
        <f>AD530</f>
        <v>0</v>
      </c>
      <c r="CZ530">
        <f>AH530</f>
        <v>0</v>
      </c>
      <c r="DA530">
        <f>AL530</f>
        <v>1</v>
      </c>
      <c r="DB530">
        <v>0</v>
      </c>
    </row>
    <row r="531" spans="1:106" x14ac:dyDescent="0.2">
      <c r="A531">
        <f>ROW(Source!A360)</f>
        <v>360</v>
      </c>
      <c r="B531">
        <v>39083528</v>
      </c>
      <c r="C531">
        <v>39084579</v>
      </c>
      <c r="D531">
        <v>36882452</v>
      </c>
      <c r="E531">
        <v>1</v>
      </c>
      <c r="F531">
        <v>1</v>
      </c>
      <c r="G531">
        <v>1</v>
      </c>
      <c r="H531">
        <v>2</v>
      </c>
      <c r="I531" t="s">
        <v>842</v>
      </c>
      <c r="J531" t="s">
        <v>843</v>
      </c>
      <c r="K531" t="s">
        <v>844</v>
      </c>
      <c r="L531">
        <v>1368</v>
      </c>
      <c r="N531">
        <v>1011</v>
      </c>
      <c r="O531" t="s">
        <v>845</v>
      </c>
      <c r="P531" t="s">
        <v>845</v>
      </c>
      <c r="Q531">
        <v>1</v>
      </c>
      <c r="W531">
        <v>0</v>
      </c>
      <c r="X531">
        <v>1188625873</v>
      </c>
      <c r="Y531">
        <v>0.01</v>
      </c>
      <c r="AA531">
        <v>0</v>
      </c>
      <c r="AB531">
        <v>204.13</v>
      </c>
      <c r="AC531">
        <v>13.5</v>
      </c>
      <c r="AD531">
        <v>0</v>
      </c>
      <c r="AE531">
        <v>0</v>
      </c>
      <c r="AF531">
        <v>31.26</v>
      </c>
      <c r="AG531">
        <v>13.5</v>
      </c>
      <c r="AH531">
        <v>0</v>
      </c>
      <c r="AI531">
        <v>1</v>
      </c>
      <c r="AJ531">
        <v>6.53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0.01</v>
      </c>
      <c r="AU531" t="s">
        <v>3</v>
      </c>
      <c r="AV531">
        <v>0</v>
      </c>
      <c r="AW531">
        <v>2</v>
      </c>
      <c r="AX531">
        <v>39084582</v>
      </c>
      <c r="AY531">
        <v>1</v>
      </c>
      <c r="AZ531">
        <v>0</v>
      </c>
      <c r="BA531">
        <v>553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Y531*Source!I360</f>
        <v>1.8E-3</v>
      </c>
      <c r="CY531">
        <f>AB531</f>
        <v>204.13</v>
      </c>
      <c r="CZ531">
        <f>AF531</f>
        <v>31.26</v>
      </c>
      <c r="DA531">
        <f>AJ531</f>
        <v>6.53</v>
      </c>
      <c r="DB531">
        <v>0</v>
      </c>
    </row>
    <row r="532" spans="1:106" x14ac:dyDescent="0.2">
      <c r="A532">
        <f>ROW(Source!A360)</f>
        <v>360</v>
      </c>
      <c r="B532">
        <v>39083528</v>
      </c>
      <c r="C532">
        <v>39084579</v>
      </c>
      <c r="D532">
        <v>36804582</v>
      </c>
      <c r="E532">
        <v>1</v>
      </c>
      <c r="F532">
        <v>1</v>
      </c>
      <c r="G532">
        <v>1</v>
      </c>
      <c r="H532">
        <v>3</v>
      </c>
      <c r="I532" t="s">
        <v>1238</v>
      </c>
      <c r="J532" t="s">
        <v>1239</v>
      </c>
      <c r="K532" t="s">
        <v>1240</v>
      </c>
      <c r="L532">
        <v>1356</v>
      </c>
      <c r="N532">
        <v>1010</v>
      </c>
      <c r="O532" t="s">
        <v>1030</v>
      </c>
      <c r="P532" t="s">
        <v>1030</v>
      </c>
      <c r="Q532">
        <v>1000</v>
      </c>
      <c r="W532">
        <v>0</v>
      </c>
      <c r="X532">
        <v>1975348994</v>
      </c>
      <c r="Y532">
        <v>0.2</v>
      </c>
      <c r="AA532">
        <v>1175.4000000000001</v>
      </c>
      <c r="AB532">
        <v>0</v>
      </c>
      <c r="AC532">
        <v>0</v>
      </c>
      <c r="AD532">
        <v>0</v>
      </c>
      <c r="AE532">
        <v>180</v>
      </c>
      <c r="AF532">
        <v>0</v>
      </c>
      <c r="AG532">
        <v>0</v>
      </c>
      <c r="AH532">
        <v>0</v>
      </c>
      <c r="AI532">
        <v>6.53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0.2</v>
      </c>
      <c r="AU532" t="s">
        <v>3</v>
      </c>
      <c r="AV532">
        <v>0</v>
      </c>
      <c r="AW532">
        <v>2</v>
      </c>
      <c r="AX532">
        <v>39084583</v>
      </c>
      <c r="AY532">
        <v>1</v>
      </c>
      <c r="AZ532">
        <v>0</v>
      </c>
      <c r="BA532">
        <v>554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Y532*Source!I360</f>
        <v>3.5999999999999997E-2</v>
      </c>
      <c r="CY532">
        <f>AA532</f>
        <v>1175.4000000000001</v>
      </c>
      <c r="CZ532">
        <f>AE532</f>
        <v>180</v>
      </c>
      <c r="DA532">
        <f>AI532</f>
        <v>6.53</v>
      </c>
      <c r="DB532">
        <v>0</v>
      </c>
    </row>
    <row r="533" spans="1:106" x14ac:dyDescent="0.2">
      <c r="A533">
        <f>ROW(Source!A360)</f>
        <v>360</v>
      </c>
      <c r="B533">
        <v>39083528</v>
      </c>
      <c r="C533">
        <v>39084579</v>
      </c>
      <c r="D533">
        <v>36804944</v>
      </c>
      <c r="E533">
        <v>1</v>
      </c>
      <c r="F533">
        <v>1</v>
      </c>
      <c r="G533">
        <v>1</v>
      </c>
      <c r="H533">
        <v>3</v>
      </c>
      <c r="I533" t="s">
        <v>1241</v>
      </c>
      <c r="J533" t="s">
        <v>1242</v>
      </c>
      <c r="K533" t="s">
        <v>1243</v>
      </c>
      <c r="L533">
        <v>1348</v>
      </c>
      <c r="N533">
        <v>1009</v>
      </c>
      <c r="O533" t="s">
        <v>64</v>
      </c>
      <c r="P533" t="s">
        <v>64</v>
      </c>
      <c r="Q533">
        <v>1000</v>
      </c>
      <c r="W533">
        <v>0</v>
      </c>
      <c r="X533">
        <v>-1755229539</v>
      </c>
      <c r="Y533">
        <v>1E-3</v>
      </c>
      <c r="AA533">
        <v>81167.899999999994</v>
      </c>
      <c r="AB533">
        <v>0</v>
      </c>
      <c r="AC533">
        <v>0</v>
      </c>
      <c r="AD533">
        <v>0</v>
      </c>
      <c r="AE533">
        <v>12430</v>
      </c>
      <c r="AF533">
        <v>0</v>
      </c>
      <c r="AG533">
        <v>0</v>
      </c>
      <c r="AH533">
        <v>0</v>
      </c>
      <c r="AI533">
        <v>6.53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1E-3</v>
      </c>
      <c r="AU533" t="s">
        <v>3</v>
      </c>
      <c r="AV533">
        <v>0</v>
      </c>
      <c r="AW533">
        <v>2</v>
      </c>
      <c r="AX533">
        <v>39084584</v>
      </c>
      <c r="AY533">
        <v>1</v>
      </c>
      <c r="AZ533">
        <v>0</v>
      </c>
      <c r="BA533">
        <v>555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Y533*Source!I360</f>
        <v>1.7999999999999998E-4</v>
      </c>
      <c r="CY533">
        <f>AA533</f>
        <v>81167.899999999994</v>
      </c>
      <c r="CZ533">
        <f>AE533</f>
        <v>12430</v>
      </c>
      <c r="DA533">
        <f>AI533</f>
        <v>6.53</v>
      </c>
      <c r="DB533">
        <v>0</v>
      </c>
    </row>
    <row r="534" spans="1:106" x14ac:dyDescent="0.2">
      <c r="A534">
        <f>ROW(Source!A360)</f>
        <v>360</v>
      </c>
      <c r="B534">
        <v>39083528</v>
      </c>
      <c r="C534">
        <v>39084579</v>
      </c>
      <c r="D534">
        <v>36852935</v>
      </c>
      <c r="E534">
        <v>1</v>
      </c>
      <c r="F534">
        <v>1</v>
      </c>
      <c r="G534">
        <v>1</v>
      </c>
      <c r="H534">
        <v>3</v>
      </c>
      <c r="I534" t="s">
        <v>685</v>
      </c>
      <c r="J534" t="s">
        <v>687</v>
      </c>
      <c r="K534" t="s">
        <v>686</v>
      </c>
      <c r="L534">
        <v>1308</v>
      </c>
      <c r="N534">
        <v>1003</v>
      </c>
      <c r="O534" t="s">
        <v>30</v>
      </c>
      <c r="P534" t="s">
        <v>30</v>
      </c>
      <c r="Q534">
        <v>100</v>
      </c>
      <c r="W534">
        <v>0</v>
      </c>
      <c r="X534">
        <v>-193814073</v>
      </c>
      <c r="Y534">
        <v>1</v>
      </c>
      <c r="AA534">
        <v>1116.6300000000001</v>
      </c>
      <c r="AB534">
        <v>0</v>
      </c>
      <c r="AC534">
        <v>0</v>
      </c>
      <c r="AD534">
        <v>0</v>
      </c>
      <c r="AE534">
        <v>171</v>
      </c>
      <c r="AF534">
        <v>0</v>
      </c>
      <c r="AG534">
        <v>0</v>
      </c>
      <c r="AH534">
        <v>0</v>
      </c>
      <c r="AI534">
        <v>6.53</v>
      </c>
      <c r="AJ534">
        <v>1</v>
      </c>
      <c r="AK534">
        <v>1</v>
      </c>
      <c r="AL534">
        <v>1</v>
      </c>
      <c r="AN534">
        <v>0</v>
      </c>
      <c r="AO534">
        <v>0</v>
      </c>
      <c r="AP534">
        <v>0</v>
      </c>
      <c r="AQ534">
        <v>0</v>
      </c>
      <c r="AR534">
        <v>0</v>
      </c>
      <c r="AS534" t="s">
        <v>3</v>
      </c>
      <c r="AT534">
        <v>1</v>
      </c>
      <c r="AU534" t="s">
        <v>3</v>
      </c>
      <c r="AV534">
        <v>0</v>
      </c>
      <c r="AW534">
        <v>1</v>
      </c>
      <c r="AX534">
        <v>-1</v>
      </c>
      <c r="AY534">
        <v>0</v>
      </c>
      <c r="AZ534">
        <v>0</v>
      </c>
      <c r="BA534" t="s">
        <v>3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Y534*Source!I360</f>
        <v>0.18</v>
      </c>
      <c r="CY534">
        <f>AA534</f>
        <v>1116.6300000000001</v>
      </c>
      <c r="CZ534">
        <f>AE534</f>
        <v>171</v>
      </c>
      <c r="DA534">
        <f>AI534</f>
        <v>6.53</v>
      </c>
      <c r="DB534">
        <v>0</v>
      </c>
    </row>
    <row r="535" spans="1:106" x14ac:dyDescent="0.2">
      <c r="A535">
        <f>ROW(Source!A360)</f>
        <v>360</v>
      </c>
      <c r="B535">
        <v>39083528</v>
      </c>
      <c r="C535">
        <v>39084579</v>
      </c>
      <c r="D535">
        <v>36799065</v>
      </c>
      <c r="E535">
        <v>17</v>
      </c>
      <c r="F535">
        <v>1</v>
      </c>
      <c r="G535">
        <v>1</v>
      </c>
      <c r="H535">
        <v>3</v>
      </c>
      <c r="I535" t="s">
        <v>1209</v>
      </c>
      <c r="J535" t="s">
        <v>3</v>
      </c>
      <c r="K535" t="s">
        <v>1210</v>
      </c>
      <c r="L535">
        <v>1374</v>
      </c>
      <c r="N535">
        <v>1013</v>
      </c>
      <c r="O535" t="s">
        <v>1211</v>
      </c>
      <c r="P535" t="s">
        <v>1211</v>
      </c>
      <c r="Q535">
        <v>1</v>
      </c>
      <c r="W535">
        <v>0</v>
      </c>
      <c r="X535">
        <v>-1731369543</v>
      </c>
      <c r="Y535">
        <v>3.1</v>
      </c>
      <c r="AA535">
        <v>1</v>
      </c>
      <c r="AB535">
        <v>0</v>
      </c>
      <c r="AC535">
        <v>0</v>
      </c>
      <c r="AD535">
        <v>0</v>
      </c>
      <c r="AE535">
        <v>1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3</v>
      </c>
      <c r="AT535">
        <v>3.1</v>
      </c>
      <c r="AU535" t="s">
        <v>3</v>
      </c>
      <c r="AV535">
        <v>0</v>
      </c>
      <c r="AW535">
        <v>2</v>
      </c>
      <c r="AX535">
        <v>39084585</v>
      </c>
      <c r="AY535">
        <v>1</v>
      </c>
      <c r="AZ535">
        <v>0</v>
      </c>
      <c r="BA535">
        <v>556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Y535*Source!I360</f>
        <v>0.55799999999999994</v>
      </c>
      <c r="CY535">
        <f>AA535</f>
        <v>1</v>
      </c>
      <c r="CZ535">
        <f>AE535</f>
        <v>1</v>
      </c>
      <c r="DA535">
        <f>AI535</f>
        <v>1</v>
      </c>
      <c r="DB535">
        <v>0</v>
      </c>
    </row>
    <row r="536" spans="1:106" x14ac:dyDescent="0.2">
      <c r="A536">
        <f>ROW(Source!A362)</f>
        <v>362</v>
      </c>
      <c r="B536">
        <v>39083528</v>
      </c>
      <c r="C536">
        <v>39084586</v>
      </c>
      <c r="D536">
        <v>37064878</v>
      </c>
      <c r="E536">
        <v>1</v>
      </c>
      <c r="F536">
        <v>1</v>
      </c>
      <c r="G536">
        <v>1</v>
      </c>
      <c r="H536">
        <v>1</v>
      </c>
      <c r="I536" t="s">
        <v>927</v>
      </c>
      <c r="J536" t="s">
        <v>3</v>
      </c>
      <c r="K536" t="s">
        <v>928</v>
      </c>
      <c r="L536">
        <v>1191</v>
      </c>
      <c r="N536">
        <v>1013</v>
      </c>
      <c r="O536" t="s">
        <v>839</v>
      </c>
      <c r="P536" t="s">
        <v>839</v>
      </c>
      <c r="Q536">
        <v>1</v>
      </c>
      <c r="W536">
        <v>0</v>
      </c>
      <c r="X536">
        <v>-1081351934</v>
      </c>
      <c r="Y536">
        <v>3.76</v>
      </c>
      <c r="AA536">
        <v>0</v>
      </c>
      <c r="AB536">
        <v>0</v>
      </c>
      <c r="AC536">
        <v>0</v>
      </c>
      <c r="AD536">
        <v>61.38</v>
      </c>
      <c r="AE536">
        <v>0</v>
      </c>
      <c r="AF536">
        <v>0</v>
      </c>
      <c r="AG536">
        <v>0</v>
      </c>
      <c r="AH536">
        <v>9.4</v>
      </c>
      <c r="AI536">
        <v>1</v>
      </c>
      <c r="AJ536">
        <v>1</v>
      </c>
      <c r="AK536">
        <v>1</v>
      </c>
      <c r="AL536">
        <v>6.53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3</v>
      </c>
      <c r="AT536">
        <v>3.76</v>
      </c>
      <c r="AU536" t="s">
        <v>3</v>
      </c>
      <c r="AV536">
        <v>1</v>
      </c>
      <c r="AW536">
        <v>2</v>
      </c>
      <c r="AX536">
        <v>39084587</v>
      </c>
      <c r="AY536">
        <v>1</v>
      </c>
      <c r="AZ536">
        <v>0</v>
      </c>
      <c r="BA536">
        <v>557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Y536*Source!I362</f>
        <v>0.67679999999999996</v>
      </c>
      <c r="CY536">
        <f>AD536</f>
        <v>61.38</v>
      </c>
      <c r="CZ536">
        <f>AH536</f>
        <v>9.4</v>
      </c>
      <c r="DA536">
        <f>AL536</f>
        <v>6.53</v>
      </c>
      <c r="DB536">
        <v>0</v>
      </c>
    </row>
    <row r="537" spans="1:106" x14ac:dyDescent="0.2">
      <c r="A537">
        <f>ROW(Source!A362)</f>
        <v>362</v>
      </c>
      <c r="B537">
        <v>39083528</v>
      </c>
      <c r="C537">
        <v>39084586</v>
      </c>
      <c r="D537">
        <v>37064876</v>
      </c>
      <c r="E537">
        <v>1</v>
      </c>
      <c r="F537">
        <v>1</v>
      </c>
      <c r="G537">
        <v>1</v>
      </c>
      <c r="H537">
        <v>1</v>
      </c>
      <c r="I537" t="s">
        <v>840</v>
      </c>
      <c r="J537" t="s">
        <v>3</v>
      </c>
      <c r="K537" t="s">
        <v>841</v>
      </c>
      <c r="L537">
        <v>1191</v>
      </c>
      <c r="N537">
        <v>1013</v>
      </c>
      <c r="O537" t="s">
        <v>839</v>
      </c>
      <c r="P537" t="s">
        <v>839</v>
      </c>
      <c r="Q537">
        <v>1</v>
      </c>
      <c r="W537">
        <v>0</v>
      </c>
      <c r="X537">
        <v>-1417349443</v>
      </c>
      <c r="Y537">
        <v>0.02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6.53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3</v>
      </c>
      <c r="AT537">
        <v>0.02</v>
      </c>
      <c r="AU537" t="s">
        <v>3</v>
      </c>
      <c r="AV537">
        <v>2</v>
      </c>
      <c r="AW537">
        <v>2</v>
      </c>
      <c r="AX537">
        <v>39084588</v>
      </c>
      <c r="AY537">
        <v>1</v>
      </c>
      <c r="AZ537">
        <v>0</v>
      </c>
      <c r="BA537">
        <v>558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Y537*Source!I362</f>
        <v>3.5999999999999999E-3</v>
      </c>
      <c r="CY537">
        <f>AD537</f>
        <v>0</v>
      </c>
      <c r="CZ537">
        <f>AH537</f>
        <v>0</v>
      </c>
      <c r="DA537">
        <f>AL537</f>
        <v>1</v>
      </c>
      <c r="DB537">
        <v>0</v>
      </c>
    </row>
    <row r="538" spans="1:106" x14ac:dyDescent="0.2">
      <c r="A538">
        <f>ROW(Source!A362)</f>
        <v>362</v>
      </c>
      <c r="B538">
        <v>39083528</v>
      </c>
      <c r="C538">
        <v>39084586</v>
      </c>
      <c r="D538">
        <v>36882159</v>
      </c>
      <c r="E538">
        <v>1</v>
      </c>
      <c r="F538">
        <v>1</v>
      </c>
      <c r="G538">
        <v>1</v>
      </c>
      <c r="H538">
        <v>2</v>
      </c>
      <c r="I538" t="s">
        <v>1037</v>
      </c>
      <c r="J538" t="s">
        <v>1038</v>
      </c>
      <c r="K538" t="s">
        <v>1039</v>
      </c>
      <c r="L538">
        <v>1368</v>
      </c>
      <c r="N538">
        <v>1011</v>
      </c>
      <c r="O538" t="s">
        <v>845</v>
      </c>
      <c r="P538" t="s">
        <v>845</v>
      </c>
      <c r="Q538">
        <v>1</v>
      </c>
      <c r="W538">
        <v>0</v>
      </c>
      <c r="X538">
        <v>-1718674368</v>
      </c>
      <c r="Y538">
        <v>0.01</v>
      </c>
      <c r="AA538">
        <v>0</v>
      </c>
      <c r="AB538">
        <v>731.29</v>
      </c>
      <c r="AC538">
        <v>13.5</v>
      </c>
      <c r="AD538">
        <v>0</v>
      </c>
      <c r="AE538">
        <v>0</v>
      </c>
      <c r="AF538">
        <v>111.99</v>
      </c>
      <c r="AG538">
        <v>13.5</v>
      </c>
      <c r="AH538">
        <v>0</v>
      </c>
      <c r="AI538">
        <v>1</v>
      </c>
      <c r="AJ538">
        <v>6.53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0.01</v>
      </c>
      <c r="AU538" t="s">
        <v>3</v>
      </c>
      <c r="AV538">
        <v>0</v>
      </c>
      <c r="AW538">
        <v>2</v>
      </c>
      <c r="AX538">
        <v>39084589</v>
      </c>
      <c r="AY538">
        <v>1</v>
      </c>
      <c r="AZ538">
        <v>0</v>
      </c>
      <c r="BA538">
        <v>559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Y538*Source!I362</f>
        <v>1.8E-3</v>
      </c>
      <c r="CY538">
        <f>AB538</f>
        <v>731.29</v>
      </c>
      <c r="CZ538">
        <f>AF538</f>
        <v>111.99</v>
      </c>
      <c r="DA538">
        <f>AJ538</f>
        <v>6.53</v>
      </c>
      <c r="DB538">
        <v>0</v>
      </c>
    </row>
    <row r="539" spans="1:106" x14ac:dyDescent="0.2">
      <c r="A539">
        <f>ROW(Source!A362)</f>
        <v>362</v>
      </c>
      <c r="B539">
        <v>39083528</v>
      </c>
      <c r="C539">
        <v>39084586</v>
      </c>
      <c r="D539">
        <v>36883554</v>
      </c>
      <c r="E539">
        <v>1</v>
      </c>
      <c r="F539">
        <v>1</v>
      </c>
      <c r="G539">
        <v>1</v>
      </c>
      <c r="H539">
        <v>2</v>
      </c>
      <c r="I539" t="s">
        <v>848</v>
      </c>
      <c r="J539" t="s">
        <v>849</v>
      </c>
      <c r="K539" t="s">
        <v>850</v>
      </c>
      <c r="L539">
        <v>1368</v>
      </c>
      <c r="N539">
        <v>1011</v>
      </c>
      <c r="O539" t="s">
        <v>845</v>
      </c>
      <c r="P539" t="s">
        <v>845</v>
      </c>
      <c r="Q539">
        <v>1</v>
      </c>
      <c r="W539">
        <v>0</v>
      </c>
      <c r="X539">
        <v>1372534845</v>
      </c>
      <c r="Y539">
        <v>0.01</v>
      </c>
      <c r="AA539">
        <v>0</v>
      </c>
      <c r="AB539">
        <v>429.09</v>
      </c>
      <c r="AC539">
        <v>11.6</v>
      </c>
      <c r="AD539">
        <v>0</v>
      </c>
      <c r="AE539">
        <v>0</v>
      </c>
      <c r="AF539">
        <v>65.709999999999994</v>
      </c>
      <c r="AG539">
        <v>11.6</v>
      </c>
      <c r="AH539">
        <v>0</v>
      </c>
      <c r="AI539">
        <v>1</v>
      </c>
      <c r="AJ539">
        <v>6.53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0.01</v>
      </c>
      <c r="AU539" t="s">
        <v>3</v>
      </c>
      <c r="AV539">
        <v>0</v>
      </c>
      <c r="AW539">
        <v>2</v>
      </c>
      <c r="AX539">
        <v>39084590</v>
      </c>
      <c r="AY539">
        <v>1</v>
      </c>
      <c r="AZ539">
        <v>0</v>
      </c>
      <c r="BA539">
        <v>560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Y539*Source!I362</f>
        <v>1.8E-3</v>
      </c>
      <c r="CY539">
        <f>AB539</f>
        <v>429.09</v>
      </c>
      <c r="CZ539">
        <f>AF539</f>
        <v>65.709999999999994</v>
      </c>
      <c r="DA539">
        <f>AJ539</f>
        <v>6.53</v>
      </c>
      <c r="DB539">
        <v>0</v>
      </c>
    </row>
    <row r="540" spans="1:106" x14ac:dyDescent="0.2">
      <c r="A540">
        <f>ROW(Source!A362)</f>
        <v>362</v>
      </c>
      <c r="B540">
        <v>39083528</v>
      </c>
      <c r="C540">
        <v>39084586</v>
      </c>
      <c r="D540">
        <v>36802094</v>
      </c>
      <c r="E540">
        <v>1</v>
      </c>
      <c r="F540">
        <v>1</v>
      </c>
      <c r="G540">
        <v>1</v>
      </c>
      <c r="H540">
        <v>3</v>
      </c>
      <c r="I540" t="s">
        <v>1180</v>
      </c>
      <c r="J540" t="s">
        <v>1181</v>
      </c>
      <c r="K540" t="s">
        <v>1182</v>
      </c>
      <c r="L540">
        <v>1346</v>
      </c>
      <c r="N540">
        <v>1009</v>
      </c>
      <c r="O540" t="s">
        <v>173</v>
      </c>
      <c r="P540" t="s">
        <v>173</v>
      </c>
      <c r="Q540">
        <v>1</v>
      </c>
      <c r="W540">
        <v>0</v>
      </c>
      <c r="X540">
        <v>-1088866022</v>
      </c>
      <c r="Y540">
        <v>0.16</v>
      </c>
      <c r="AA540">
        <v>198.51</v>
      </c>
      <c r="AB540">
        <v>0</v>
      </c>
      <c r="AC540">
        <v>0</v>
      </c>
      <c r="AD540">
        <v>0</v>
      </c>
      <c r="AE540">
        <v>30.4</v>
      </c>
      <c r="AF540">
        <v>0</v>
      </c>
      <c r="AG540">
        <v>0</v>
      </c>
      <c r="AH540">
        <v>0</v>
      </c>
      <c r="AI540">
        <v>6.53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0.16</v>
      </c>
      <c r="AU540" t="s">
        <v>3</v>
      </c>
      <c r="AV540">
        <v>0</v>
      </c>
      <c r="AW540">
        <v>2</v>
      </c>
      <c r="AX540">
        <v>39084591</v>
      </c>
      <c r="AY540">
        <v>1</v>
      </c>
      <c r="AZ540">
        <v>0</v>
      </c>
      <c r="BA540">
        <v>561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Y540*Source!I362</f>
        <v>2.8799999999999999E-2</v>
      </c>
      <c r="CY540">
        <f>AA540</f>
        <v>198.51</v>
      </c>
      <c r="CZ540">
        <f>AE540</f>
        <v>30.4</v>
      </c>
      <c r="DA540">
        <f>AI540</f>
        <v>6.53</v>
      </c>
      <c r="DB540">
        <v>0</v>
      </c>
    </row>
    <row r="541" spans="1:106" x14ac:dyDescent="0.2">
      <c r="A541">
        <f>ROW(Source!A362)</f>
        <v>362</v>
      </c>
      <c r="B541">
        <v>39083528</v>
      </c>
      <c r="C541">
        <v>39084586</v>
      </c>
      <c r="D541">
        <v>36802106</v>
      </c>
      <c r="E541">
        <v>1</v>
      </c>
      <c r="F541">
        <v>1</v>
      </c>
      <c r="G541">
        <v>1</v>
      </c>
      <c r="H541">
        <v>3</v>
      </c>
      <c r="I541" t="s">
        <v>1244</v>
      </c>
      <c r="J541" t="s">
        <v>1245</v>
      </c>
      <c r="K541" t="s">
        <v>1246</v>
      </c>
      <c r="L541">
        <v>1308</v>
      </c>
      <c r="N541">
        <v>1003</v>
      </c>
      <c r="O541" t="s">
        <v>30</v>
      </c>
      <c r="P541" t="s">
        <v>30</v>
      </c>
      <c r="Q541">
        <v>100</v>
      </c>
      <c r="W541">
        <v>0</v>
      </c>
      <c r="X541">
        <v>568244124</v>
      </c>
      <c r="Y541">
        <v>5.5E-2</v>
      </c>
      <c r="AA541">
        <v>783.6</v>
      </c>
      <c r="AB541">
        <v>0</v>
      </c>
      <c r="AC541">
        <v>0</v>
      </c>
      <c r="AD541">
        <v>0</v>
      </c>
      <c r="AE541">
        <v>120</v>
      </c>
      <c r="AF541">
        <v>0</v>
      </c>
      <c r="AG541">
        <v>0</v>
      </c>
      <c r="AH541">
        <v>0</v>
      </c>
      <c r="AI541">
        <v>6.53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5.5E-2</v>
      </c>
      <c r="AU541" t="s">
        <v>3</v>
      </c>
      <c r="AV541">
        <v>0</v>
      </c>
      <c r="AW541">
        <v>2</v>
      </c>
      <c r="AX541">
        <v>39084592</v>
      </c>
      <c r="AY541">
        <v>1</v>
      </c>
      <c r="AZ541">
        <v>0</v>
      </c>
      <c r="BA541">
        <v>562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Y541*Source!I362</f>
        <v>9.8999999999999991E-3</v>
      </c>
      <c r="CY541">
        <f>AA541</f>
        <v>783.6</v>
      </c>
      <c r="CZ541">
        <f>AE541</f>
        <v>120</v>
      </c>
      <c r="DA541">
        <f>AI541</f>
        <v>6.53</v>
      </c>
      <c r="DB541">
        <v>0</v>
      </c>
    </row>
    <row r="542" spans="1:106" x14ac:dyDescent="0.2">
      <c r="A542">
        <f>ROW(Source!A362)</f>
        <v>362</v>
      </c>
      <c r="B542">
        <v>39083528</v>
      </c>
      <c r="C542">
        <v>39084586</v>
      </c>
      <c r="D542">
        <v>36838317</v>
      </c>
      <c r="E542">
        <v>1</v>
      </c>
      <c r="F542">
        <v>1</v>
      </c>
      <c r="G542">
        <v>1</v>
      </c>
      <c r="H542">
        <v>3</v>
      </c>
      <c r="I542" t="s">
        <v>1197</v>
      </c>
      <c r="J542" t="s">
        <v>1198</v>
      </c>
      <c r="K542" t="s">
        <v>1199</v>
      </c>
      <c r="L542">
        <v>1346</v>
      </c>
      <c r="N542">
        <v>1009</v>
      </c>
      <c r="O542" t="s">
        <v>173</v>
      </c>
      <c r="P542" t="s">
        <v>173</v>
      </c>
      <c r="Q542">
        <v>1</v>
      </c>
      <c r="W542">
        <v>0</v>
      </c>
      <c r="X542">
        <v>210558753</v>
      </c>
      <c r="Y542">
        <v>0.05</v>
      </c>
      <c r="AA542">
        <v>186.76</v>
      </c>
      <c r="AB542">
        <v>0</v>
      </c>
      <c r="AC542">
        <v>0</v>
      </c>
      <c r="AD542">
        <v>0</v>
      </c>
      <c r="AE542">
        <v>28.6</v>
      </c>
      <c r="AF542">
        <v>0</v>
      </c>
      <c r="AG542">
        <v>0</v>
      </c>
      <c r="AH542">
        <v>0</v>
      </c>
      <c r="AI542">
        <v>6.53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0.05</v>
      </c>
      <c r="AU542" t="s">
        <v>3</v>
      </c>
      <c r="AV542">
        <v>0</v>
      </c>
      <c r="AW542">
        <v>2</v>
      </c>
      <c r="AX542">
        <v>39084593</v>
      </c>
      <c r="AY542">
        <v>1</v>
      </c>
      <c r="AZ542">
        <v>0</v>
      </c>
      <c r="BA542">
        <v>563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Y542*Source!I362</f>
        <v>8.9999999999999993E-3</v>
      </c>
      <c r="CY542">
        <f>AA542</f>
        <v>186.76</v>
      </c>
      <c r="CZ542">
        <f>AE542</f>
        <v>28.6</v>
      </c>
      <c r="DA542">
        <f>AI542</f>
        <v>6.53</v>
      </c>
      <c r="DB542">
        <v>0</v>
      </c>
    </row>
    <row r="543" spans="1:106" x14ac:dyDescent="0.2">
      <c r="A543">
        <f>ROW(Source!A362)</f>
        <v>362</v>
      </c>
      <c r="B543">
        <v>39083528</v>
      </c>
      <c r="C543">
        <v>39084586</v>
      </c>
      <c r="D543">
        <v>36857511</v>
      </c>
      <c r="E543">
        <v>1</v>
      </c>
      <c r="F543">
        <v>1</v>
      </c>
      <c r="G543">
        <v>1</v>
      </c>
      <c r="H543">
        <v>3</v>
      </c>
      <c r="I543" t="s">
        <v>667</v>
      </c>
      <c r="J543" t="s">
        <v>669</v>
      </c>
      <c r="K543" t="s">
        <v>668</v>
      </c>
      <c r="L543">
        <v>1477</v>
      </c>
      <c r="N543">
        <v>1013</v>
      </c>
      <c r="O543" t="s">
        <v>659</v>
      </c>
      <c r="P543" t="s">
        <v>661</v>
      </c>
      <c r="Q543">
        <v>1</v>
      </c>
      <c r="W543">
        <v>0</v>
      </c>
      <c r="X543">
        <v>559331636</v>
      </c>
      <c r="Y543">
        <v>0.1</v>
      </c>
      <c r="AA543">
        <v>45190.28</v>
      </c>
      <c r="AB543">
        <v>0</v>
      </c>
      <c r="AC543">
        <v>0</v>
      </c>
      <c r="AD543">
        <v>0</v>
      </c>
      <c r="AE543">
        <v>6920.41</v>
      </c>
      <c r="AF543">
        <v>0</v>
      </c>
      <c r="AG543">
        <v>0</v>
      </c>
      <c r="AH543">
        <v>0</v>
      </c>
      <c r="AI543">
        <v>6.53</v>
      </c>
      <c r="AJ543">
        <v>1</v>
      </c>
      <c r="AK543">
        <v>1</v>
      </c>
      <c r="AL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3</v>
      </c>
      <c r="AT543">
        <v>0.1</v>
      </c>
      <c r="AU543" t="s">
        <v>3</v>
      </c>
      <c r="AV543">
        <v>0</v>
      </c>
      <c r="AW543">
        <v>1</v>
      </c>
      <c r="AX543">
        <v>-1</v>
      </c>
      <c r="AY543">
        <v>0</v>
      </c>
      <c r="AZ543">
        <v>0</v>
      </c>
      <c r="BA543" t="s">
        <v>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Y543*Source!I362</f>
        <v>1.7999999999999999E-2</v>
      </c>
      <c r="CY543">
        <f>AA543</f>
        <v>45190.28</v>
      </c>
      <c r="CZ543">
        <f>AE543</f>
        <v>6920.41</v>
      </c>
      <c r="DA543">
        <f>AI543</f>
        <v>6.53</v>
      </c>
      <c r="DB543">
        <v>0</v>
      </c>
    </row>
    <row r="544" spans="1:106" x14ac:dyDescent="0.2">
      <c r="A544">
        <f>ROW(Source!A362)</f>
        <v>362</v>
      </c>
      <c r="B544">
        <v>39083528</v>
      </c>
      <c r="C544">
        <v>39084586</v>
      </c>
      <c r="D544">
        <v>36799065</v>
      </c>
      <c r="E544">
        <v>17</v>
      </c>
      <c r="F544">
        <v>1</v>
      </c>
      <c r="G544">
        <v>1</v>
      </c>
      <c r="H544">
        <v>3</v>
      </c>
      <c r="I544" t="s">
        <v>1209</v>
      </c>
      <c r="J544" t="s">
        <v>3</v>
      </c>
      <c r="K544" t="s">
        <v>1210</v>
      </c>
      <c r="L544">
        <v>1374</v>
      </c>
      <c r="N544">
        <v>1013</v>
      </c>
      <c r="O544" t="s">
        <v>1211</v>
      </c>
      <c r="P544" t="s">
        <v>1211</v>
      </c>
      <c r="Q544">
        <v>1</v>
      </c>
      <c r="W544">
        <v>0</v>
      </c>
      <c r="X544">
        <v>-1731369543</v>
      </c>
      <c r="Y544">
        <v>0.71</v>
      </c>
      <c r="AA544">
        <v>1</v>
      </c>
      <c r="AB544">
        <v>0</v>
      </c>
      <c r="AC544">
        <v>0</v>
      </c>
      <c r="AD544">
        <v>0</v>
      </c>
      <c r="AE544">
        <v>1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0.71</v>
      </c>
      <c r="AU544" t="s">
        <v>3</v>
      </c>
      <c r="AV544">
        <v>0</v>
      </c>
      <c r="AW544">
        <v>2</v>
      </c>
      <c r="AX544">
        <v>39084594</v>
      </c>
      <c r="AY544">
        <v>1</v>
      </c>
      <c r="AZ544">
        <v>0</v>
      </c>
      <c r="BA544">
        <v>564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Y544*Source!I362</f>
        <v>0.1278</v>
      </c>
      <c r="CY544">
        <f>AA544</f>
        <v>1</v>
      </c>
      <c r="CZ544">
        <f>AE544</f>
        <v>1</v>
      </c>
      <c r="DA544">
        <f>AI544</f>
        <v>1</v>
      </c>
      <c r="DB544">
        <v>0</v>
      </c>
    </row>
    <row r="545" spans="1:106" x14ac:dyDescent="0.2">
      <c r="A545">
        <f>ROW(Source!A364)</f>
        <v>364</v>
      </c>
      <c r="B545">
        <v>39083528</v>
      </c>
      <c r="C545">
        <v>39084595</v>
      </c>
      <c r="D545">
        <v>37072767</v>
      </c>
      <c r="E545">
        <v>1</v>
      </c>
      <c r="F545">
        <v>1</v>
      </c>
      <c r="G545">
        <v>1</v>
      </c>
      <c r="H545">
        <v>1</v>
      </c>
      <c r="I545" t="s">
        <v>869</v>
      </c>
      <c r="J545" t="s">
        <v>3</v>
      </c>
      <c r="K545" t="s">
        <v>870</v>
      </c>
      <c r="L545">
        <v>1191</v>
      </c>
      <c r="N545">
        <v>1013</v>
      </c>
      <c r="O545" t="s">
        <v>839</v>
      </c>
      <c r="P545" t="s">
        <v>839</v>
      </c>
      <c r="Q545">
        <v>1</v>
      </c>
      <c r="W545">
        <v>0</v>
      </c>
      <c r="X545">
        <v>-1027537862</v>
      </c>
      <c r="Y545">
        <v>15.2</v>
      </c>
      <c r="AA545">
        <v>0</v>
      </c>
      <c r="AB545">
        <v>0</v>
      </c>
      <c r="AC545">
        <v>0</v>
      </c>
      <c r="AD545">
        <v>59.95</v>
      </c>
      <c r="AE545">
        <v>0</v>
      </c>
      <c r="AF545">
        <v>0</v>
      </c>
      <c r="AG545">
        <v>0</v>
      </c>
      <c r="AH545">
        <v>9.18</v>
      </c>
      <c r="AI545">
        <v>1</v>
      </c>
      <c r="AJ545">
        <v>1</v>
      </c>
      <c r="AK545">
        <v>1</v>
      </c>
      <c r="AL545">
        <v>6.53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3</v>
      </c>
      <c r="AT545">
        <v>15.2</v>
      </c>
      <c r="AU545" t="s">
        <v>3</v>
      </c>
      <c r="AV545">
        <v>1</v>
      </c>
      <c r="AW545">
        <v>2</v>
      </c>
      <c r="AX545">
        <v>39084596</v>
      </c>
      <c r="AY545">
        <v>1</v>
      </c>
      <c r="AZ545">
        <v>0</v>
      </c>
      <c r="BA545">
        <v>565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Y545*Source!I364</f>
        <v>13.984</v>
      </c>
      <c r="CY545">
        <f>AD545</f>
        <v>59.95</v>
      </c>
      <c r="CZ545">
        <f>AH545</f>
        <v>9.18</v>
      </c>
      <c r="DA545">
        <f>AL545</f>
        <v>6.53</v>
      </c>
      <c r="DB545">
        <v>0</v>
      </c>
    </row>
    <row r="546" spans="1:106" x14ac:dyDescent="0.2">
      <c r="A546">
        <f>ROW(Source!A364)</f>
        <v>364</v>
      </c>
      <c r="B546">
        <v>39083528</v>
      </c>
      <c r="C546">
        <v>39084595</v>
      </c>
      <c r="D546">
        <v>36804661</v>
      </c>
      <c r="E546">
        <v>1</v>
      </c>
      <c r="F546">
        <v>1</v>
      </c>
      <c r="G546">
        <v>1</v>
      </c>
      <c r="H546">
        <v>3</v>
      </c>
      <c r="I546" t="s">
        <v>1218</v>
      </c>
      <c r="J546" t="s">
        <v>1219</v>
      </c>
      <c r="K546" t="s">
        <v>1220</v>
      </c>
      <c r="L546">
        <v>1355</v>
      </c>
      <c r="N546">
        <v>1010</v>
      </c>
      <c r="O546" t="s">
        <v>370</v>
      </c>
      <c r="P546" t="s">
        <v>370</v>
      </c>
      <c r="Q546">
        <v>100</v>
      </c>
      <c r="W546">
        <v>0</v>
      </c>
      <c r="X546">
        <v>1135215184</v>
      </c>
      <c r="Y546">
        <v>1.75</v>
      </c>
      <c r="AA546">
        <v>52.24</v>
      </c>
      <c r="AB546">
        <v>0</v>
      </c>
      <c r="AC546">
        <v>0</v>
      </c>
      <c r="AD546">
        <v>0</v>
      </c>
      <c r="AE546">
        <v>8</v>
      </c>
      <c r="AF546">
        <v>0</v>
      </c>
      <c r="AG546">
        <v>0</v>
      </c>
      <c r="AH546">
        <v>0</v>
      </c>
      <c r="AI546">
        <v>6.53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3</v>
      </c>
      <c r="AT546">
        <v>1.75</v>
      </c>
      <c r="AU546" t="s">
        <v>3</v>
      </c>
      <c r="AV546">
        <v>0</v>
      </c>
      <c r="AW546">
        <v>2</v>
      </c>
      <c r="AX546">
        <v>39084597</v>
      </c>
      <c r="AY546">
        <v>1</v>
      </c>
      <c r="AZ546">
        <v>0</v>
      </c>
      <c r="BA546">
        <v>566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Y546*Source!I364</f>
        <v>1.61</v>
      </c>
      <c r="CY546">
        <f>AA546</f>
        <v>52.24</v>
      </c>
      <c r="CZ546">
        <f>AE546</f>
        <v>8</v>
      </c>
      <c r="DA546">
        <f>AI546</f>
        <v>6.53</v>
      </c>
      <c r="DB546">
        <v>0</v>
      </c>
    </row>
    <row r="547" spans="1:106" x14ac:dyDescent="0.2">
      <c r="A547">
        <f>ROW(Source!A364)</f>
        <v>364</v>
      </c>
      <c r="B547">
        <v>39083528</v>
      </c>
      <c r="C547">
        <v>39084595</v>
      </c>
      <c r="D547">
        <v>36867815</v>
      </c>
      <c r="E547">
        <v>1</v>
      </c>
      <c r="F547">
        <v>1</v>
      </c>
      <c r="G547">
        <v>1</v>
      </c>
      <c r="H547">
        <v>3</v>
      </c>
      <c r="I547" t="s">
        <v>649</v>
      </c>
      <c r="J547" t="s">
        <v>651</v>
      </c>
      <c r="K547" t="s">
        <v>650</v>
      </c>
      <c r="L547">
        <v>1302</v>
      </c>
      <c r="N547">
        <v>1003</v>
      </c>
      <c r="O547" t="s">
        <v>182</v>
      </c>
      <c r="P547" t="s">
        <v>182</v>
      </c>
      <c r="Q547">
        <v>10</v>
      </c>
      <c r="W547">
        <v>0</v>
      </c>
      <c r="X547">
        <v>-823341834</v>
      </c>
      <c r="Y547">
        <v>10</v>
      </c>
      <c r="AA547">
        <v>105.2</v>
      </c>
      <c r="AB547">
        <v>0</v>
      </c>
      <c r="AC547">
        <v>0</v>
      </c>
      <c r="AD547">
        <v>0</v>
      </c>
      <c r="AE547">
        <v>16.11</v>
      </c>
      <c r="AF547">
        <v>0</v>
      </c>
      <c r="AG547">
        <v>0</v>
      </c>
      <c r="AH547">
        <v>0</v>
      </c>
      <c r="AI547">
        <v>6.53</v>
      </c>
      <c r="AJ547">
        <v>1</v>
      </c>
      <c r="AK547">
        <v>1</v>
      </c>
      <c r="AL547">
        <v>1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3</v>
      </c>
      <c r="AT547">
        <v>10</v>
      </c>
      <c r="AU547" t="s">
        <v>3</v>
      </c>
      <c r="AV547">
        <v>0</v>
      </c>
      <c r="AW547">
        <v>1</v>
      </c>
      <c r="AX547">
        <v>-1</v>
      </c>
      <c r="AY547">
        <v>0</v>
      </c>
      <c r="AZ547">
        <v>0</v>
      </c>
      <c r="BA547" t="s">
        <v>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Y547*Source!I364</f>
        <v>9.2000000000000011</v>
      </c>
      <c r="CY547">
        <f>AA547</f>
        <v>105.2</v>
      </c>
      <c r="CZ547">
        <f>AE547</f>
        <v>16.11</v>
      </c>
      <c r="DA547">
        <f>AI547</f>
        <v>6.53</v>
      </c>
      <c r="DB547">
        <v>0</v>
      </c>
    </row>
    <row r="548" spans="1:106" x14ac:dyDescent="0.2">
      <c r="A548">
        <f>ROW(Source!A364)</f>
        <v>364</v>
      </c>
      <c r="B548">
        <v>39083528</v>
      </c>
      <c r="C548">
        <v>39084595</v>
      </c>
      <c r="D548">
        <v>36799065</v>
      </c>
      <c r="E548">
        <v>17</v>
      </c>
      <c r="F548">
        <v>1</v>
      </c>
      <c r="G548">
        <v>1</v>
      </c>
      <c r="H548">
        <v>3</v>
      </c>
      <c r="I548" t="s">
        <v>1209</v>
      </c>
      <c r="J548" t="s">
        <v>3</v>
      </c>
      <c r="K548" t="s">
        <v>1210</v>
      </c>
      <c r="L548">
        <v>1374</v>
      </c>
      <c r="N548">
        <v>1013</v>
      </c>
      <c r="O548" t="s">
        <v>1211</v>
      </c>
      <c r="P548" t="s">
        <v>1211</v>
      </c>
      <c r="Q548">
        <v>1</v>
      </c>
      <c r="W548">
        <v>0</v>
      </c>
      <c r="X548">
        <v>-1731369543</v>
      </c>
      <c r="Y548">
        <v>2.79</v>
      </c>
      <c r="AA548">
        <v>1</v>
      </c>
      <c r="AB548">
        <v>0</v>
      </c>
      <c r="AC548">
        <v>0</v>
      </c>
      <c r="AD548">
        <v>0</v>
      </c>
      <c r="AE548">
        <v>1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2.79</v>
      </c>
      <c r="AU548" t="s">
        <v>3</v>
      </c>
      <c r="AV548">
        <v>0</v>
      </c>
      <c r="AW548">
        <v>2</v>
      </c>
      <c r="AX548">
        <v>39084598</v>
      </c>
      <c r="AY548">
        <v>1</v>
      </c>
      <c r="AZ548">
        <v>0</v>
      </c>
      <c r="BA548">
        <v>567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Y548*Source!I364</f>
        <v>2.5668000000000002</v>
      </c>
      <c r="CY548">
        <f>AA548</f>
        <v>1</v>
      </c>
      <c r="CZ548">
        <f>AE548</f>
        <v>1</v>
      </c>
      <c r="DA548">
        <f>AI548</f>
        <v>1</v>
      </c>
      <c r="DB548">
        <v>0</v>
      </c>
    </row>
    <row r="549" spans="1:106" x14ac:dyDescent="0.2">
      <c r="A549">
        <f>ROW(Source!A366)</f>
        <v>366</v>
      </c>
      <c r="B549">
        <v>39083528</v>
      </c>
      <c r="C549">
        <v>39084599</v>
      </c>
      <c r="D549">
        <v>37064878</v>
      </c>
      <c r="E549">
        <v>1</v>
      </c>
      <c r="F549">
        <v>1</v>
      </c>
      <c r="G549">
        <v>1</v>
      </c>
      <c r="H549">
        <v>1</v>
      </c>
      <c r="I549" t="s">
        <v>927</v>
      </c>
      <c r="J549" t="s">
        <v>3</v>
      </c>
      <c r="K549" t="s">
        <v>928</v>
      </c>
      <c r="L549">
        <v>1191</v>
      </c>
      <c r="N549">
        <v>1013</v>
      </c>
      <c r="O549" t="s">
        <v>839</v>
      </c>
      <c r="P549" t="s">
        <v>839</v>
      </c>
      <c r="Q549">
        <v>1</v>
      </c>
      <c r="W549">
        <v>0</v>
      </c>
      <c r="X549">
        <v>-1081351934</v>
      </c>
      <c r="Y549">
        <v>6.29</v>
      </c>
      <c r="AA549">
        <v>0</v>
      </c>
      <c r="AB549">
        <v>0</v>
      </c>
      <c r="AC549">
        <v>0</v>
      </c>
      <c r="AD549">
        <v>61.38</v>
      </c>
      <c r="AE549">
        <v>0</v>
      </c>
      <c r="AF549">
        <v>0</v>
      </c>
      <c r="AG549">
        <v>0</v>
      </c>
      <c r="AH549">
        <v>9.4</v>
      </c>
      <c r="AI549">
        <v>1</v>
      </c>
      <c r="AJ549">
        <v>1</v>
      </c>
      <c r="AK549">
        <v>1</v>
      </c>
      <c r="AL549">
        <v>6.53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6.29</v>
      </c>
      <c r="AU549" t="s">
        <v>3</v>
      </c>
      <c r="AV549">
        <v>1</v>
      </c>
      <c r="AW549">
        <v>2</v>
      </c>
      <c r="AX549">
        <v>39084600</v>
      </c>
      <c r="AY549">
        <v>1</v>
      </c>
      <c r="AZ549">
        <v>0</v>
      </c>
      <c r="BA549">
        <v>568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Y549*Source!I366</f>
        <v>5.7868000000000004</v>
      </c>
      <c r="CY549">
        <f>AD549</f>
        <v>61.38</v>
      </c>
      <c r="CZ549">
        <f>AH549</f>
        <v>9.4</v>
      </c>
      <c r="DA549">
        <f>AL549</f>
        <v>6.53</v>
      </c>
      <c r="DB549">
        <v>0</v>
      </c>
    </row>
    <row r="550" spans="1:106" x14ac:dyDescent="0.2">
      <c r="A550">
        <f>ROW(Source!A366)</f>
        <v>366</v>
      </c>
      <c r="B550">
        <v>39083528</v>
      </c>
      <c r="C550">
        <v>39084599</v>
      </c>
      <c r="D550">
        <v>37064876</v>
      </c>
      <c r="E550">
        <v>1</v>
      </c>
      <c r="F550">
        <v>1</v>
      </c>
      <c r="G550">
        <v>1</v>
      </c>
      <c r="H550">
        <v>1</v>
      </c>
      <c r="I550" t="s">
        <v>840</v>
      </c>
      <c r="J550" t="s">
        <v>3</v>
      </c>
      <c r="K550" t="s">
        <v>841</v>
      </c>
      <c r="L550">
        <v>1191</v>
      </c>
      <c r="N550">
        <v>1013</v>
      </c>
      <c r="O550" t="s">
        <v>839</v>
      </c>
      <c r="P550" t="s">
        <v>839</v>
      </c>
      <c r="Q550">
        <v>1</v>
      </c>
      <c r="W550">
        <v>0</v>
      </c>
      <c r="X550">
        <v>-1417349443</v>
      </c>
      <c r="Y550">
        <v>0.06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6.53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0.06</v>
      </c>
      <c r="AU550" t="s">
        <v>3</v>
      </c>
      <c r="AV550">
        <v>2</v>
      </c>
      <c r="AW550">
        <v>2</v>
      </c>
      <c r="AX550">
        <v>39084601</v>
      </c>
      <c r="AY550">
        <v>1</v>
      </c>
      <c r="AZ550">
        <v>0</v>
      </c>
      <c r="BA550">
        <v>569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Y550*Source!I366</f>
        <v>5.5199999999999999E-2</v>
      </c>
      <c r="CY550">
        <f>AD550</f>
        <v>0</v>
      </c>
      <c r="CZ550">
        <f>AH550</f>
        <v>0</v>
      </c>
      <c r="DA550">
        <f>AL550</f>
        <v>1</v>
      </c>
      <c r="DB550">
        <v>0</v>
      </c>
    </row>
    <row r="551" spans="1:106" x14ac:dyDescent="0.2">
      <c r="A551">
        <f>ROW(Source!A366)</f>
        <v>366</v>
      </c>
      <c r="B551">
        <v>39083528</v>
      </c>
      <c r="C551">
        <v>39084599</v>
      </c>
      <c r="D551">
        <v>36882159</v>
      </c>
      <c r="E551">
        <v>1</v>
      </c>
      <c r="F551">
        <v>1</v>
      </c>
      <c r="G551">
        <v>1</v>
      </c>
      <c r="H551">
        <v>2</v>
      </c>
      <c r="I551" t="s">
        <v>1037</v>
      </c>
      <c r="J551" t="s">
        <v>1038</v>
      </c>
      <c r="K551" t="s">
        <v>1039</v>
      </c>
      <c r="L551">
        <v>1368</v>
      </c>
      <c r="N551">
        <v>1011</v>
      </c>
      <c r="O551" t="s">
        <v>845</v>
      </c>
      <c r="P551" t="s">
        <v>845</v>
      </c>
      <c r="Q551">
        <v>1</v>
      </c>
      <c r="W551">
        <v>0</v>
      </c>
      <c r="X551">
        <v>-1718674368</v>
      </c>
      <c r="Y551">
        <v>0.03</v>
      </c>
      <c r="AA551">
        <v>0</v>
      </c>
      <c r="AB551">
        <v>731.29</v>
      </c>
      <c r="AC551">
        <v>13.5</v>
      </c>
      <c r="AD551">
        <v>0</v>
      </c>
      <c r="AE551">
        <v>0</v>
      </c>
      <c r="AF551">
        <v>111.99</v>
      </c>
      <c r="AG551">
        <v>13.5</v>
      </c>
      <c r="AH551">
        <v>0</v>
      </c>
      <c r="AI551">
        <v>1</v>
      </c>
      <c r="AJ551">
        <v>6.53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0.03</v>
      </c>
      <c r="AU551" t="s">
        <v>3</v>
      </c>
      <c r="AV551">
        <v>0</v>
      </c>
      <c r="AW551">
        <v>2</v>
      </c>
      <c r="AX551">
        <v>39084602</v>
      </c>
      <c r="AY551">
        <v>1</v>
      </c>
      <c r="AZ551">
        <v>0</v>
      </c>
      <c r="BA551">
        <v>570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Y551*Source!I366</f>
        <v>2.76E-2</v>
      </c>
      <c r="CY551">
        <f>AB551</f>
        <v>731.29</v>
      </c>
      <c r="CZ551">
        <f>AF551</f>
        <v>111.99</v>
      </c>
      <c r="DA551">
        <f>AJ551</f>
        <v>6.53</v>
      </c>
      <c r="DB551">
        <v>0</v>
      </c>
    </row>
    <row r="552" spans="1:106" x14ac:dyDescent="0.2">
      <c r="A552">
        <f>ROW(Source!A366)</f>
        <v>366</v>
      </c>
      <c r="B552">
        <v>39083528</v>
      </c>
      <c r="C552">
        <v>39084599</v>
      </c>
      <c r="D552">
        <v>36883554</v>
      </c>
      <c r="E552">
        <v>1</v>
      </c>
      <c r="F552">
        <v>1</v>
      </c>
      <c r="G552">
        <v>1</v>
      </c>
      <c r="H552">
        <v>2</v>
      </c>
      <c r="I552" t="s">
        <v>848</v>
      </c>
      <c r="J552" t="s">
        <v>849</v>
      </c>
      <c r="K552" t="s">
        <v>850</v>
      </c>
      <c r="L552">
        <v>1368</v>
      </c>
      <c r="N552">
        <v>1011</v>
      </c>
      <c r="O552" t="s">
        <v>845</v>
      </c>
      <c r="P552" t="s">
        <v>845</v>
      </c>
      <c r="Q552">
        <v>1</v>
      </c>
      <c r="W552">
        <v>0</v>
      </c>
      <c r="X552">
        <v>1372534845</v>
      </c>
      <c r="Y552">
        <v>0.03</v>
      </c>
      <c r="AA552">
        <v>0</v>
      </c>
      <c r="AB552">
        <v>429.09</v>
      </c>
      <c r="AC552">
        <v>11.6</v>
      </c>
      <c r="AD552">
        <v>0</v>
      </c>
      <c r="AE552">
        <v>0</v>
      </c>
      <c r="AF552">
        <v>65.709999999999994</v>
      </c>
      <c r="AG552">
        <v>11.6</v>
      </c>
      <c r="AH552">
        <v>0</v>
      </c>
      <c r="AI552">
        <v>1</v>
      </c>
      <c r="AJ552">
        <v>6.53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0.03</v>
      </c>
      <c r="AU552" t="s">
        <v>3</v>
      </c>
      <c r="AV552">
        <v>0</v>
      </c>
      <c r="AW552">
        <v>2</v>
      </c>
      <c r="AX552">
        <v>39084603</v>
      </c>
      <c r="AY552">
        <v>1</v>
      </c>
      <c r="AZ552">
        <v>0</v>
      </c>
      <c r="BA552">
        <v>571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Y552*Source!I366</f>
        <v>2.76E-2</v>
      </c>
      <c r="CY552">
        <f>AB552</f>
        <v>429.09</v>
      </c>
      <c r="CZ552">
        <f>AF552</f>
        <v>65.709999999999994</v>
      </c>
      <c r="DA552">
        <f>AJ552</f>
        <v>6.53</v>
      </c>
      <c r="DB552">
        <v>0</v>
      </c>
    </row>
    <row r="553" spans="1:106" x14ac:dyDescent="0.2">
      <c r="A553">
        <f>ROW(Source!A366)</f>
        <v>366</v>
      </c>
      <c r="B553">
        <v>39083528</v>
      </c>
      <c r="C553">
        <v>39084599</v>
      </c>
      <c r="D553">
        <v>36802094</v>
      </c>
      <c r="E553">
        <v>1</v>
      </c>
      <c r="F553">
        <v>1</v>
      </c>
      <c r="G553">
        <v>1</v>
      </c>
      <c r="H553">
        <v>3</v>
      </c>
      <c r="I553" t="s">
        <v>1180</v>
      </c>
      <c r="J553" t="s">
        <v>1181</v>
      </c>
      <c r="K553" t="s">
        <v>1182</v>
      </c>
      <c r="L553">
        <v>1346</v>
      </c>
      <c r="N553">
        <v>1009</v>
      </c>
      <c r="O553" t="s">
        <v>173</v>
      </c>
      <c r="P553" t="s">
        <v>173</v>
      </c>
      <c r="Q553">
        <v>1</v>
      </c>
      <c r="W553">
        <v>0</v>
      </c>
      <c r="X553">
        <v>-1088866022</v>
      </c>
      <c r="Y553">
        <v>0.32</v>
      </c>
      <c r="AA553">
        <v>198.51</v>
      </c>
      <c r="AB553">
        <v>0</v>
      </c>
      <c r="AC553">
        <v>0</v>
      </c>
      <c r="AD553">
        <v>0</v>
      </c>
      <c r="AE553">
        <v>30.4</v>
      </c>
      <c r="AF553">
        <v>0</v>
      </c>
      <c r="AG553">
        <v>0</v>
      </c>
      <c r="AH553">
        <v>0</v>
      </c>
      <c r="AI553">
        <v>6.53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3</v>
      </c>
      <c r="AT553">
        <v>0.32</v>
      </c>
      <c r="AU553" t="s">
        <v>3</v>
      </c>
      <c r="AV553">
        <v>0</v>
      </c>
      <c r="AW553">
        <v>2</v>
      </c>
      <c r="AX553">
        <v>39084604</v>
      </c>
      <c r="AY553">
        <v>1</v>
      </c>
      <c r="AZ553">
        <v>0</v>
      </c>
      <c r="BA553">
        <v>572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Y553*Source!I366</f>
        <v>0.2944</v>
      </c>
      <c r="CY553">
        <f t="shared" ref="CY553:CY559" si="45">AA553</f>
        <v>198.51</v>
      </c>
      <c r="CZ553">
        <f t="shared" ref="CZ553:CZ559" si="46">AE553</f>
        <v>30.4</v>
      </c>
      <c r="DA553">
        <f t="shared" ref="DA553:DA559" si="47">AI553</f>
        <v>6.53</v>
      </c>
      <c r="DB553">
        <v>0</v>
      </c>
    </row>
    <row r="554" spans="1:106" x14ac:dyDescent="0.2">
      <c r="A554">
        <f>ROW(Source!A366)</f>
        <v>366</v>
      </c>
      <c r="B554">
        <v>39083528</v>
      </c>
      <c r="C554">
        <v>39084599</v>
      </c>
      <c r="D554">
        <v>36802373</v>
      </c>
      <c r="E554">
        <v>1</v>
      </c>
      <c r="F554">
        <v>1</v>
      </c>
      <c r="G554">
        <v>1</v>
      </c>
      <c r="H554">
        <v>3</v>
      </c>
      <c r="I554" t="s">
        <v>1221</v>
      </c>
      <c r="J554" t="s">
        <v>1222</v>
      </c>
      <c r="K554" t="s">
        <v>1223</v>
      </c>
      <c r="L554">
        <v>1348</v>
      </c>
      <c r="N554">
        <v>1009</v>
      </c>
      <c r="O554" t="s">
        <v>64</v>
      </c>
      <c r="P554" t="s">
        <v>64</v>
      </c>
      <c r="Q554">
        <v>1000</v>
      </c>
      <c r="W554">
        <v>0</v>
      </c>
      <c r="X554">
        <v>1012095217</v>
      </c>
      <c r="Y554">
        <v>1.0499999999999999E-3</v>
      </c>
      <c r="AA554">
        <v>11884.6</v>
      </c>
      <c r="AB554">
        <v>0</v>
      </c>
      <c r="AC554">
        <v>0</v>
      </c>
      <c r="AD554">
        <v>0</v>
      </c>
      <c r="AE554">
        <v>1820</v>
      </c>
      <c r="AF554">
        <v>0</v>
      </c>
      <c r="AG554">
        <v>0</v>
      </c>
      <c r="AH554">
        <v>0</v>
      </c>
      <c r="AI554">
        <v>6.53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1.0499999999999999E-3</v>
      </c>
      <c r="AU554" t="s">
        <v>3</v>
      </c>
      <c r="AV554">
        <v>0</v>
      </c>
      <c r="AW554">
        <v>2</v>
      </c>
      <c r="AX554">
        <v>39084605</v>
      </c>
      <c r="AY554">
        <v>1</v>
      </c>
      <c r="AZ554">
        <v>0</v>
      </c>
      <c r="BA554">
        <v>573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Y554*Source!I366</f>
        <v>9.6599999999999995E-4</v>
      </c>
      <c r="CY554">
        <f t="shared" si="45"/>
        <v>11884.6</v>
      </c>
      <c r="CZ554">
        <f t="shared" si="46"/>
        <v>1820</v>
      </c>
      <c r="DA554">
        <f t="shared" si="47"/>
        <v>6.53</v>
      </c>
      <c r="DB554">
        <v>0</v>
      </c>
    </row>
    <row r="555" spans="1:106" x14ac:dyDescent="0.2">
      <c r="A555">
        <f>ROW(Source!A366)</f>
        <v>366</v>
      </c>
      <c r="B555">
        <v>39083528</v>
      </c>
      <c r="C555">
        <v>39084599</v>
      </c>
      <c r="D555">
        <v>36838317</v>
      </c>
      <c r="E555">
        <v>1</v>
      </c>
      <c r="F555">
        <v>1</v>
      </c>
      <c r="G555">
        <v>1</v>
      </c>
      <c r="H555">
        <v>3</v>
      </c>
      <c r="I555" t="s">
        <v>1197</v>
      </c>
      <c r="J555" t="s">
        <v>1198</v>
      </c>
      <c r="K555" t="s">
        <v>1199</v>
      </c>
      <c r="L555">
        <v>1346</v>
      </c>
      <c r="N555">
        <v>1009</v>
      </c>
      <c r="O555" t="s">
        <v>173</v>
      </c>
      <c r="P555" t="s">
        <v>173</v>
      </c>
      <c r="Q555">
        <v>1</v>
      </c>
      <c r="W555">
        <v>0</v>
      </c>
      <c r="X555">
        <v>210558753</v>
      </c>
      <c r="Y555">
        <v>0.02</v>
      </c>
      <c r="AA555">
        <v>186.76</v>
      </c>
      <c r="AB555">
        <v>0</v>
      </c>
      <c r="AC555">
        <v>0</v>
      </c>
      <c r="AD555">
        <v>0</v>
      </c>
      <c r="AE555">
        <v>28.6</v>
      </c>
      <c r="AF555">
        <v>0</v>
      </c>
      <c r="AG555">
        <v>0</v>
      </c>
      <c r="AH555">
        <v>0</v>
      </c>
      <c r="AI555">
        <v>6.53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0.02</v>
      </c>
      <c r="AU555" t="s">
        <v>3</v>
      </c>
      <c r="AV555">
        <v>0</v>
      </c>
      <c r="AW555">
        <v>2</v>
      </c>
      <c r="AX555">
        <v>39084606</v>
      </c>
      <c r="AY555">
        <v>1</v>
      </c>
      <c r="AZ555">
        <v>0</v>
      </c>
      <c r="BA555">
        <v>574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Y555*Source!I366</f>
        <v>1.84E-2</v>
      </c>
      <c r="CY555">
        <f t="shared" si="45"/>
        <v>186.76</v>
      </c>
      <c r="CZ555">
        <f t="shared" si="46"/>
        <v>28.6</v>
      </c>
      <c r="DA555">
        <f t="shared" si="47"/>
        <v>6.53</v>
      </c>
      <c r="DB555">
        <v>0</v>
      </c>
    </row>
    <row r="556" spans="1:106" x14ac:dyDescent="0.2">
      <c r="A556">
        <f>ROW(Source!A366)</f>
        <v>366</v>
      </c>
      <c r="B556">
        <v>39083528</v>
      </c>
      <c r="C556">
        <v>39084599</v>
      </c>
      <c r="D556">
        <v>36852011</v>
      </c>
      <c r="E556">
        <v>1</v>
      </c>
      <c r="F556">
        <v>1</v>
      </c>
      <c r="G556">
        <v>1</v>
      </c>
      <c r="H556">
        <v>3</v>
      </c>
      <c r="I556" t="s">
        <v>1230</v>
      </c>
      <c r="J556" t="s">
        <v>1231</v>
      </c>
      <c r="K556" t="s">
        <v>1232</v>
      </c>
      <c r="L556">
        <v>1355</v>
      </c>
      <c r="N556">
        <v>1010</v>
      </c>
      <c r="O556" t="s">
        <v>370</v>
      </c>
      <c r="P556" t="s">
        <v>370</v>
      </c>
      <c r="Q556">
        <v>100</v>
      </c>
      <c r="W556">
        <v>0</v>
      </c>
      <c r="X556">
        <v>-1427219203</v>
      </c>
      <c r="Y556">
        <v>0.05</v>
      </c>
      <c r="AA556">
        <v>933.79</v>
      </c>
      <c r="AB556">
        <v>0</v>
      </c>
      <c r="AC556">
        <v>0</v>
      </c>
      <c r="AD556">
        <v>0</v>
      </c>
      <c r="AE556">
        <v>143</v>
      </c>
      <c r="AF556">
        <v>0</v>
      </c>
      <c r="AG556">
        <v>0</v>
      </c>
      <c r="AH556">
        <v>0</v>
      </c>
      <c r="AI556">
        <v>6.53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0.05</v>
      </c>
      <c r="AU556" t="s">
        <v>3</v>
      </c>
      <c r="AV556">
        <v>0</v>
      </c>
      <c r="AW556">
        <v>2</v>
      </c>
      <c r="AX556">
        <v>39084607</v>
      </c>
      <c r="AY556">
        <v>1</v>
      </c>
      <c r="AZ556">
        <v>0</v>
      </c>
      <c r="BA556">
        <v>575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Y556*Source!I366</f>
        <v>4.6000000000000006E-2</v>
      </c>
      <c r="CY556">
        <f t="shared" si="45"/>
        <v>933.79</v>
      </c>
      <c r="CZ556">
        <f t="shared" si="46"/>
        <v>143</v>
      </c>
      <c r="DA556">
        <f t="shared" si="47"/>
        <v>6.53</v>
      </c>
      <c r="DB556">
        <v>0</v>
      </c>
    </row>
    <row r="557" spans="1:106" x14ac:dyDescent="0.2">
      <c r="A557">
        <f>ROW(Source!A366)</f>
        <v>366</v>
      </c>
      <c r="B557">
        <v>39083528</v>
      </c>
      <c r="C557">
        <v>39084599</v>
      </c>
      <c r="D557">
        <v>36852061</v>
      </c>
      <c r="E557">
        <v>1</v>
      </c>
      <c r="F557">
        <v>1</v>
      </c>
      <c r="G557">
        <v>1</v>
      </c>
      <c r="H557">
        <v>3</v>
      </c>
      <c r="I557" t="s">
        <v>1233</v>
      </c>
      <c r="J557" t="s">
        <v>1234</v>
      </c>
      <c r="K557" t="s">
        <v>1235</v>
      </c>
      <c r="L557">
        <v>1356</v>
      </c>
      <c r="N557">
        <v>1010</v>
      </c>
      <c r="O557" t="s">
        <v>1030</v>
      </c>
      <c r="P557" t="s">
        <v>1030</v>
      </c>
      <c r="Q557">
        <v>1000</v>
      </c>
      <c r="W557">
        <v>0</v>
      </c>
      <c r="X557">
        <v>2033598199</v>
      </c>
      <c r="Y557">
        <v>1.2200000000000001E-2</v>
      </c>
      <c r="AA557">
        <v>1150.6500000000001</v>
      </c>
      <c r="AB557">
        <v>0</v>
      </c>
      <c r="AC557">
        <v>0</v>
      </c>
      <c r="AD557">
        <v>0</v>
      </c>
      <c r="AE557">
        <v>176.21</v>
      </c>
      <c r="AF557">
        <v>0</v>
      </c>
      <c r="AG557">
        <v>0</v>
      </c>
      <c r="AH557">
        <v>0</v>
      </c>
      <c r="AI557">
        <v>6.53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1.2200000000000001E-2</v>
      </c>
      <c r="AU557" t="s">
        <v>3</v>
      </c>
      <c r="AV557">
        <v>0</v>
      </c>
      <c r="AW557">
        <v>2</v>
      </c>
      <c r="AX557">
        <v>39084608</v>
      </c>
      <c r="AY557">
        <v>1</v>
      </c>
      <c r="AZ557">
        <v>0</v>
      </c>
      <c r="BA557">
        <v>576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Y557*Source!I366</f>
        <v>1.1224000000000001E-2</v>
      </c>
      <c r="CY557">
        <f t="shared" si="45"/>
        <v>1150.6500000000001</v>
      </c>
      <c r="CZ557">
        <f t="shared" si="46"/>
        <v>176.21</v>
      </c>
      <c r="DA557">
        <f t="shared" si="47"/>
        <v>6.53</v>
      </c>
      <c r="DB557">
        <v>0</v>
      </c>
    </row>
    <row r="558" spans="1:106" x14ac:dyDescent="0.2">
      <c r="A558">
        <f>ROW(Source!A366)</f>
        <v>366</v>
      </c>
      <c r="B558">
        <v>39083528</v>
      </c>
      <c r="C558">
        <v>39084599</v>
      </c>
      <c r="D558">
        <v>36857511</v>
      </c>
      <c r="E558">
        <v>1</v>
      </c>
      <c r="F558">
        <v>1</v>
      </c>
      <c r="G558">
        <v>1</v>
      </c>
      <c r="H558">
        <v>3</v>
      </c>
      <c r="I558" t="s">
        <v>667</v>
      </c>
      <c r="J558" t="s">
        <v>669</v>
      </c>
      <c r="K558" t="s">
        <v>668</v>
      </c>
      <c r="L558">
        <v>1477</v>
      </c>
      <c r="N558">
        <v>1013</v>
      </c>
      <c r="O558" t="s">
        <v>659</v>
      </c>
      <c r="P558" t="s">
        <v>661</v>
      </c>
      <c r="Q558">
        <v>1</v>
      </c>
      <c r="W558">
        <v>0</v>
      </c>
      <c r="X558">
        <v>559331636</v>
      </c>
      <c r="Y558">
        <v>0.1</v>
      </c>
      <c r="AA558">
        <v>45190.28</v>
      </c>
      <c r="AB558">
        <v>0</v>
      </c>
      <c r="AC558">
        <v>0</v>
      </c>
      <c r="AD558">
        <v>0</v>
      </c>
      <c r="AE558">
        <v>6920.41</v>
      </c>
      <c r="AF558">
        <v>0</v>
      </c>
      <c r="AG558">
        <v>0</v>
      </c>
      <c r="AH558">
        <v>0</v>
      </c>
      <c r="AI558">
        <v>6.53</v>
      </c>
      <c r="AJ558">
        <v>1</v>
      </c>
      <c r="AK558">
        <v>1</v>
      </c>
      <c r="AL558">
        <v>1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3</v>
      </c>
      <c r="AT558">
        <v>0.1</v>
      </c>
      <c r="AU558" t="s">
        <v>3</v>
      </c>
      <c r="AV558">
        <v>0</v>
      </c>
      <c r="AW558">
        <v>1</v>
      </c>
      <c r="AX558">
        <v>-1</v>
      </c>
      <c r="AY558">
        <v>0</v>
      </c>
      <c r="AZ558">
        <v>0</v>
      </c>
      <c r="BA558" t="s">
        <v>3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Y558*Source!I366</f>
        <v>9.2000000000000012E-2</v>
      </c>
      <c r="CY558">
        <f t="shared" si="45"/>
        <v>45190.28</v>
      </c>
      <c r="CZ558">
        <f t="shared" si="46"/>
        <v>6920.41</v>
      </c>
      <c r="DA558">
        <f t="shared" si="47"/>
        <v>6.53</v>
      </c>
      <c r="DB558">
        <v>0</v>
      </c>
    </row>
    <row r="559" spans="1:106" x14ac:dyDescent="0.2">
      <c r="A559">
        <f>ROW(Source!A366)</f>
        <v>366</v>
      </c>
      <c r="B559">
        <v>39083528</v>
      </c>
      <c r="C559">
        <v>39084599</v>
      </c>
      <c r="D559">
        <v>36799065</v>
      </c>
      <c r="E559">
        <v>17</v>
      </c>
      <c r="F559">
        <v>1</v>
      </c>
      <c r="G559">
        <v>1</v>
      </c>
      <c r="H559">
        <v>3</v>
      </c>
      <c r="I559" t="s">
        <v>1209</v>
      </c>
      <c r="J559" t="s">
        <v>3</v>
      </c>
      <c r="K559" t="s">
        <v>1210</v>
      </c>
      <c r="L559">
        <v>1374</v>
      </c>
      <c r="N559">
        <v>1013</v>
      </c>
      <c r="O559" t="s">
        <v>1211</v>
      </c>
      <c r="P559" t="s">
        <v>1211</v>
      </c>
      <c r="Q559">
        <v>1</v>
      </c>
      <c r="W559">
        <v>0</v>
      </c>
      <c r="X559">
        <v>-1731369543</v>
      </c>
      <c r="Y559">
        <v>1.18</v>
      </c>
      <c r="AA559">
        <v>1</v>
      </c>
      <c r="AB559">
        <v>0</v>
      </c>
      <c r="AC559">
        <v>0</v>
      </c>
      <c r="AD559">
        <v>0</v>
      </c>
      <c r="AE559">
        <v>1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3</v>
      </c>
      <c r="AT559">
        <v>1.18</v>
      </c>
      <c r="AU559" t="s">
        <v>3</v>
      </c>
      <c r="AV559">
        <v>0</v>
      </c>
      <c r="AW559">
        <v>2</v>
      </c>
      <c r="AX559">
        <v>39084609</v>
      </c>
      <c r="AY559">
        <v>1</v>
      </c>
      <c r="AZ559">
        <v>0</v>
      </c>
      <c r="BA559">
        <v>577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Y559*Source!I366</f>
        <v>1.0855999999999999</v>
      </c>
      <c r="CY559">
        <f t="shared" si="45"/>
        <v>1</v>
      </c>
      <c r="CZ559">
        <f t="shared" si="46"/>
        <v>1</v>
      </c>
      <c r="DA559">
        <f t="shared" si="47"/>
        <v>1</v>
      </c>
      <c r="DB559">
        <v>0</v>
      </c>
    </row>
    <row r="560" spans="1:106" x14ac:dyDescent="0.2">
      <c r="A560">
        <f>ROW(Source!A368)</f>
        <v>368</v>
      </c>
      <c r="B560">
        <v>39083528</v>
      </c>
      <c r="C560">
        <v>39084610</v>
      </c>
      <c r="D560">
        <v>37080781</v>
      </c>
      <c r="E560">
        <v>1</v>
      </c>
      <c r="F560">
        <v>1</v>
      </c>
      <c r="G560">
        <v>1</v>
      </c>
      <c r="H560">
        <v>1</v>
      </c>
      <c r="I560" t="s">
        <v>883</v>
      </c>
      <c r="J560" t="s">
        <v>3</v>
      </c>
      <c r="K560" t="s">
        <v>884</v>
      </c>
      <c r="L560">
        <v>1191</v>
      </c>
      <c r="N560">
        <v>1013</v>
      </c>
      <c r="O560" t="s">
        <v>839</v>
      </c>
      <c r="P560" t="s">
        <v>839</v>
      </c>
      <c r="Q560">
        <v>1</v>
      </c>
      <c r="W560">
        <v>0</v>
      </c>
      <c r="X560">
        <v>912892513</v>
      </c>
      <c r="Y560">
        <v>31.6</v>
      </c>
      <c r="AA560">
        <v>0</v>
      </c>
      <c r="AB560">
        <v>0</v>
      </c>
      <c r="AC560">
        <v>0</v>
      </c>
      <c r="AD560">
        <v>64.78</v>
      </c>
      <c r="AE560">
        <v>0</v>
      </c>
      <c r="AF560">
        <v>0</v>
      </c>
      <c r="AG560">
        <v>0</v>
      </c>
      <c r="AH560">
        <v>9.92</v>
      </c>
      <c r="AI560">
        <v>1</v>
      </c>
      <c r="AJ560">
        <v>1</v>
      </c>
      <c r="AK560">
        <v>1</v>
      </c>
      <c r="AL560">
        <v>6.53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31.6</v>
      </c>
      <c r="AU560" t="s">
        <v>3</v>
      </c>
      <c r="AV560">
        <v>1</v>
      </c>
      <c r="AW560">
        <v>2</v>
      </c>
      <c r="AX560">
        <v>39084611</v>
      </c>
      <c r="AY560">
        <v>1</v>
      </c>
      <c r="AZ560">
        <v>0</v>
      </c>
      <c r="BA560">
        <v>578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Y560*Source!I368</f>
        <v>1.264</v>
      </c>
      <c r="CY560">
        <f>AD560</f>
        <v>64.78</v>
      </c>
      <c r="CZ560">
        <f>AH560</f>
        <v>9.92</v>
      </c>
      <c r="DA560">
        <f>AL560</f>
        <v>6.53</v>
      </c>
      <c r="DB560">
        <v>0</v>
      </c>
    </row>
    <row r="561" spans="1:106" x14ac:dyDescent="0.2">
      <c r="A561">
        <f>ROW(Source!A368)</f>
        <v>368</v>
      </c>
      <c r="B561">
        <v>39083528</v>
      </c>
      <c r="C561">
        <v>39084610</v>
      </c>
      <c r="D561">
        <v>37064876</v>
      </c>
      <c r="E561">
        <v>1</v>
      </c>
      <c r="F561">
        <v>1</v>
      </c>
      <c r="G561">
        <v>1</v>
      </c>
      <c r="H561">
        <v>1</v>
      </c>
      <c r="I561" t="s">
        <v>840</v>
      </c>
      <c r="J561" t="s">
        <v>3</v>
      </c>
      <c r="K561" t="s">
        <v>841</v>
      </c>
      <c r="L561">
        <v>1191</v>
      </c>
      <c r="N561">
        <v>1013</v>
      </c>
      <c r="O561" t="s">
        <v>839</v>
      </c>
      <c r="P561" t="s">
        <v>839</v>
      </c>
      <c r="Q561">
        <v>1</v>
      </c>
      <c r="W561">
        <v>0</v>
      </c>
      <c r="X561">
        <v>-1417349443</v>
      </c>
      <c r="Y561">
        <v>0.05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6.53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0.05</v>
      </c>
      <c r="AU561" t="s">
        <v>3</v>
      </c>
      <c r="AV561">
        <v>2</v>
      </c>
      <c r="AW561">
        <v>2</v>
      </c>
      <c r="AX561">
        <v>39084612</v>
      </c>
      <c r="AY561">
        <v>1</v>
      </c>
      <c r="AZ561">
        <v>0</v>
      </c>
      <c r="BA561">
        <v>579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Y561*Source!I368</f>
        <v>2E-3</v>
      </c>
      <c r="CY561">
        <f>AD561</f>
        <v>0</v>
      </c>
      <c r="CZ561">
        <f>AH561</f>
        <v>0</v>
      </c>
      <c r="DA561">
        <f>AL561</f>
        <v>1</v>
      </c>
      <c r="DB561">
        <v>0</v>
      </c>
    </row>
    <row r="562" spans="1:106" x14ac:dyDescent="0.2">
      <c r="A562">
        <f>ROW(Source!A368)</f>
        <v>368</v>
      </c>
      <c r="B562">
        <v>39083528</v>
      </c>
      <c r="C562">
        <v>39084610</v>
      </c>
      <c r="D562">
        <v>36882159</v>
      </c>
      <c r="E562">
        <v>1</v>
      </c>
      <c r="F562">
        <v>1</v>
      </c>
      <c r="G562">
        <v>1</v>
      </c>
      <c r="H562">
        <v>2</v>
      </c>
      <c r="I562" t="s">
        <v>1037</v>
      </c>
      <c r="J562" t="s">
        <v>1038</v>
      </c>
      <c r="K562" t="s">
        <v>1039</v>
      </c>
      <c r="L562">
        <v>1368</v>
      </c>
      <c r="N562">
        <v>1011</v>
      </c>
      <c r="O562" t="s">
        <v>845</v>
      </c>
      <c r="P562" t="s">
        <v>845</v>
      </c>
      <c r="Q562">
        <v>1</v>
      </c>
      <c r="W562">
        <v>0</v>
      </c>
      <c r="X562">
        <v>-1718674368</v>
      </c>
      <c r="Y562">
        <v>0.03</v>
      </c>
      <c r="AA562">
        <v>0</v>
      </c>
      <c r="AB562">
        <v>731.29</v>
      </c>
      <c r="AC562">
        <v>13.5</v>
      </c>
      <c r="AD562">
        <v>0</v>
      </c>
      <c r="AE562">
        <v>0</v>
      </c>
      <c r="AF562">
        <v>111.99</v>
      </c>
      <c r="AG562">
        <v>13.5</v>
      </c>
      <c r="AH562">
        <v>0</v>
      </c>
      <c r="AI562">
        <v>1</v>
      </c>
      <c r="AJ562">
        <v>6.53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0.03</v>
      </c>
      <c r="AU562" t="s">
        <v>3</v>
      </c>
      <c r="AV562">
        <v>0</v>
      </c>
      <c r="AW562">
        <v>2</v>
      </c>
      <c r="AX562">
        <v>39084613</v>
      </c>
      <c r="AY562">
        <v>1</v>
      </c>
      <c r="AZ562">
        <v>0</v>
      </c>
      <c r="BA562">
        <v>580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Y562*Source!I368</f>
        <v>1.1999999999999999E-3</v>
      </c>
      <c r="CY562">
        <f>AB562</f>
        <v>731.29</v>
      </c>
      <c r="CZ562">
        <f>AF562</f>
        <v>111.99</v>
      </c>
      <c r="DA562">
        <f>AJ562</f>
        <v>6.53</v>
      </c>
      <c r="DB562">
        <v>0</v>
      </c>
    </row>
    <row r="563" spans="1:106" x14ac:dyDescent="0.2">
      <c r="A563">
        <f>ROW(Source!A368)</f>
        <v>368</v>
      </c>
      <c r="B563">
        <v>39083528</v>
      </c>
      <c r="C563">
        <v>39084610</v>
      </c>
      <c r="D563">
        <v>36883554</v>
      </c>
      <c r="E563">
        <v>1</v>
      </c>
      <c r="F563">
        <v>1</v>
      </c>
      <c r="G563">
        <v>1</v>
      </c>
      <c r="H563">
        <v>2</v>
      </c>
      <c r="I563" t="s">
        <v>848</v>
      </c>
      <c r="J563" t="s">
        <v>849</v>
      </c>
      <c r="K563" t="s">
        <v>850</v>
      </c>
      <c r="L563">
        <v>1368</v>
      </c>
      <c r="N563">
        <v>1011</v>
      </c>
      <c r="O563" t="s">
        <v>845</v>
      </c>
      <c r="P563" t="s">
        <v>845</v>
      </c>
      <c r="Q563">
        <v>1</v>
      </c>
      <c r="W563">
        <v>0</v>
      </c>
      <c r="X563">
        <v>1372534845</v>
      </c>
      <c r="Y563">
        <v>0.02</v>
      </c>
      <c r="AA563">
        <v>0</v>
      </c>
      <c r="AB563">
        <v>429.09</v>
      </c>
      <c r="AC563">
        <v>11.6</v>
      </c>
      <c r="AD563">
        <v>0</v>
      </c>
      <c r="AE563">
        <v>0</v>
      </c>
      <c r="AF563">
        <v>65.709999999999994</v>
      </c>
      <c r="AG563">
        <v>11.6</v>
      </c>
      <c r="AH563">
        <v>0</v>
      </c>
      <c r="AI563">
        <v>1</v>
      </c>
      <c r="AJ563">
        <v>6.53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3</v>
      </c>
      <c r="AT563">
        <v>0.02</v>
      </c>
      <c r="AU563" t="s">
        <v>3</v>
      </c>
      <c r="AV563">
        <v>0</v>
      </c>
      <c r="AW563">
        <v>2</v>
      </c>
      <c r="AX563">
        <v>39084614</v>
      </c>
      <c r="AY563">
        <v>1</v>
      </c>
      <c r="AZ563">
        <v>0</v>
      </c>
      <c r="BA563">
        <v>581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Y563*Source!I368</f>
        <v>8.0000000000000004E-4</v>
      </c>
      <c r="CY563">
        <f>AB563</f>
        <v>429.09</v>
      </c>
      <c r="CZ563">
        <f>AF563</f>
        <v>65.709999999999994</v>
      </c>
      <c r="DA563">
        <f>AJ563</f>
        <v>6.53</v>
      </c>
      <c r="DB563">
        <v>0</v>
      </c>
    </row>
    <row r="564" spans="1:106" x14ac:dyDescent="0.2">
      <c r="A564">
        <f>ROW(Source!A368)</f>
        <v>368</v>
      </c>
      <c r="B564">
        <v>39083528</v>
      </c>
      <c r="C564">
        <v>39084610</v>
      </c>
      <c r="D564">
        <v>36802094</v>
      </c>
      <c r="E564">
        <v>1</v>
      </c>
      <c r="F564">
        <v>1</v>
      </c>
      <c r="G564">
        <v>1</v>
      </c>
      <c r="H564">
        <v>3</v>
      </c>
      <c r="I564" t="s">
        <v>1180</v>
      </c>
      <c r="J564" t="s">
        <v>1181</v>
      </c>
      <c r="K564" t="s">
        <v>1182</v>
      </c>
      <c r="L564">
        <v>1346</v>
      </c>
      <c r="N564">
        <v>1009</v>
      </c>
      <c r="O564" t="s">
        <v>173</v>
      </c>
      <c r="P564" t="s">
        <v>173</v>
      </c>
      <c r="Q564">
        <v>1</v>
      </c>
      <c r="W564">
        <v>0</v>
      </c>
      <c r="X564">
        <v>-1088866022</v>
      </c>
      <c r="Y564">
        <v>0.11</v>
      </c>
      <c r="AA564">
        <v>198.51</v>
      </c>
      <c r="AB564">
        <v>0</v>
      </c>
      <c r="AC564">
        <v>0</v>
      </c>
      <c r="AD564">
        <v>0</v>
      </c>
      <c r="AE564">
        <v>30.4</v>
      </c>
      <c r="AF564">
        <v>0</v>
      </c>
      <c r="AG564">
        <v>0</v>
      </c>
      <c r="AH564">
        <v>0</v>
      </c>
      <c r="AI564">
        <v>6.53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3</v>
      </c>
      <c r="AT564">
        <v>0.11</v>
      </c>
      <c r="AU564" t="s">
        <v>3</v>
      </c>
      <c r="AV564">
        <v>0</v>
      </c>
      <c r="AW564">
        <v>2</v>
      </c>
      <c r="AX564">
        <v>39084615</v>
      </c>
      <c r="AY564">
        <v>1</v>
      </c>
      <c r="AZ564">
        <v>0</v>
      </c>
      <c r="BA564">
        <v>582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Y564*Source!I368</f>
        <v>4.4000000000000003E-3</v>
      </c>
      <c r="CY564">
        <f t="shared" ref="CY564:CY569" si="48">AA564</f>
        <v>198.51</v>
      </c>
      <c r="CZ564">
        <f t="shared" ref="CZ564:CZ569" si="49">AE564</f>
        <v>30.4</v>
      </c>
      <c r="DA564">
        <f t="shared" ref="DA564:DA569" si="50">AI564</f>
        <v>6.53</v>
      </c>
      <c r="DB564">
        <v>0</v>
      </c>
    </row>
    <row r="565" spans="1:106" x14ac:dyDescent="0.2">
      <c r="A565">
        <f>ROW(Source!A368)</f>
        <v>368</v>
      </c>
      <c r="B565">
        <v>39083528</v>
      </c>
      <c r="C565">
        <v>39084610</v>
      </c>
      <c r="D565">
        <v>36804580</v>
      </c>
      <c r="E565">
        <v>1</v>
      </c>
      <c r="F565">
        <v>1</v>
      </c>
      <c r="G565">
        <v>1</v>
      </c>
      <c r="H565">
        <v>3</v>
      </c>
      <c r="I565" t="s">
        <v>1188</v>
      </c>
      <c r="J565" t="s">
        <v>1189</v>
      </c>
      <c r="K565" t="s">
        <v>1190</v>
      </c>
      <c r="L565">
        <v>1355</v>
      </c>
      <c r="N565">
        <v>1010</v>
      </c>
      <c r="O565" t="s">
        <v>370</v>
      </c>
      <c r="P565" t="s">
        <v>370</v>
      </c>
      <c r="Q565">
        <v>100</v>
      </c>
      <c r="W565">
        <v>0</v>
      </c>
      <c r="X565">
        <v>1794244060</v>
      </c>
      <c r="Y565">
        <v>1.02</v>
      </c>
      <c r="AA565">
        <v>561.58000000000004</v>
      </c>
      <c r="AB565">
        <v>0</v>
      </c>
      <c r="AC565">
        <v>0</v>
      </c>
      <c r="AD565">
        <v>0</v>
      </c>
      <c r="AE565">
        <v>86</v>
      </c>
      <c r="AF565">
        <v>0</v>
      </c>
      <c r="AG565">
        <v>0</v>
      </c>
      <c r="AH565">
        <v>0</v>
      </c>
      <c r="AI565">
        <v>6.53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3</v>
      </c>
      <c r="AT565">
        <v>1.02</v>
      </c>
      <c r="AU565" t="s">
        <v>3</v>
      </c>
      <c r="AV565">
        <v>0</v>
      </c>
      <c r="AW565">
        <v>2</v>
      </c>
      <c r="AX565">
        <v>39084616</v>
      </c>
      <c r="AY565">
        <v>1</v>
      </c>
      <c r="AZ565">
        <v>0</v>
      </c>
      <c r="BA565">
        <v>583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Y565*Source!I368</f>
        <v>4.0800000000000003E-2</v>
      </c>
      <c r="CY565">
        <f t="shared" si="48"/>
        <v>561.58000000000004</v>
      </c>
      <c r="CZ565">
        <f t="shared" si="49"/>
        <v>86</v>
      </c>
      <c r="DA565">
        <f t="shared" si="50"/>
        <v>6.53</v>
      </c>
      <c r="DB565">
        <v>0</v>
      </c>
    </row>
    <row r="566" spans="1:106" x14ac:dyDescent="0.2">
      <c r="A566">
        <f>ROW(Source!A368)</f>
        <v>368</v>
      </c>
      <c r="B566">
        <v>39083528</v>
      </c>
      <c r="C566">
        <v>39084610</v>
      </c>
      <c r="D566">
        <v>36804940</v>
      </c>
      <c r="E566">
        <v>1</v>
      </c>
      <c r="F566">
        <v>1</v>
      </c>
      <c r="G566">
        <v>1</v>
      </c>
      <c r="H566">
        <v>3</v>
      </c>
      <c r="I566" t="s">
        <v>1247</v>
      </c>
      <c r="J566" t="s">
        <v>1248</v>
      </c>
      <c r="K566" t="s">
        <v>1249</v>
      </c>
      <c r="L566">
        <v>1348</v>
      </c>
      <c r="N566">
        <v>1009</v>
      </c>
      <c r="O566" t="s">
        <v>64</v>
      </c>
      <c r="P566" t="s">
        <v>64</v>
      </c>
      <c r="Q566">
        <v>1000</v>
      </c>
      <c r="W566">
        <v>0</v>
      </c>
      <c r="X566">
        <v>797358079</v>
      </c>
      <c r="Y566">
        <v>1.6000000000000001E-4</v>
      </c>
      <c r="AA566">
        <v>194594</v>
      </c>
      <c r="AB566">
        <v>0</v>
      </c>
      <c r="AC566">
        <v>0</v>
      </c>
      <c r="AD566">
        <v>0</v>
      </c>
      <c r="AE566">
        <v>29800</v>
      </c>
      <c r="AF566">
        <v>0</v>
      </c>
      <c r="AG566">
        <v>0</v>
      </c>
      <c r="AH566">
        <v>0</v>
      </c>
      <c r="AI566">
        <v>6.53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3</v>
      </c>
      <c r="AT566">
        <v>1.6000000000000001E-4</v>
      </c>
      <c r="AU566" t="s">
        <v>3</v>
      </c>
      <c r="AV566">
        <v>0</v>
      </c>
      <c r="AW566">
        <v>2</v>
      </c>
      <c r="AX566">
        <v>39084617</v>
      </c>
      <c r="AY566">
        <v>1</v>
      </c>
      <c r="AZ566">
        <v>0</v>
      </c>
      <c r="BA566">
        <v>584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Y566*Source!I368</f>
        <v>6.4000000000000006E-6</v>
      </c>
      <c r="CY566">
        <f t="shared" si="48"/>
        <v>194594</v>
      </c>
      <c r="CZ566">
        <f t="shared" si="49"/>
        <v>29800</v>
      </c>
      <c r="DA566">
        <f t="shared" si="50"/>
        <v>6.53</v>
      </c>
      <c r="DB566">
        <v>0</v>
      </c>
    </row>
    <row r="567" spans="1:106" x14ac:dyDescent="0.2">
      <c r="A567">
        <f>ROW(Source!A368)</f>
        <v>368</v>
      </c>
      <c r="B567">
        <v>39083528</v>
      </c>
      <c r="C567">
        <v>39084610</v>
      </c>
      <c r="D567">
        <v>36804944</v>
      </c>
      <c r="E567">
        <v>1</v>
      </c>
      <c r="F567">
        <v>1</v>
      </c>
      <c r="G567">
        <v>1</v>
      </c>
      <c r="H567">
        <v>3</v>
      </c>
      <c r="I567" t="s">
        <v>1241</v>
      </c>
      <c r="J567" t="s">
        <v>1242</v>
      </c>
      <c r="K567" t="s">
        <v>1243</v>
      </c>
      <c r="L567">
        <v>1348</v>
      </c>
      <c r="N567">
        <v>1009</v>
      </c>
      <c r="O567" t="s">
        <v>64</v>
      </c>
      <c r="P567" t="s">
        <v>64</v>
      </c>
      <c r="Q567">
        <v>1000</v>
      </c>
      <c r="W567">
        <v>0</v>
      </c>
      <c r="X567">
        <v>-1755229539</v>
      </c>
      <c r="Y567">
        <v>2.9999999999999997E-4</v>
      </c>
      <c r="AA567">
        <v>81167.899999999994</v>
      </c>
      <c r="AB567">
        <v>0</v>
      </c>
      <c r="AC567">
        <v>0</v>
      </c>
      <c r="AD567">
        <v>0</v>
      </c>
      <c r="AE567">
        <v>12430</v>
      </c>
      <c r="AF567">
        <v>0</v>
      </c>
      <c r="AG567">
        <v>0</v>
      </c>
      <c r="AH567">
        <v>0</v>
      </c>
      <c r="AI567">
        <v>6.53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2.9999999999999997E-4</v>
      </c>
      <c r="AU567" t="s">
        <v>3</v>
      </c>
      <c r="AV567">
        <v>0</v>
      </c>
      <c r="AW567">
        <v>2</v>
      </c>
      <c r="AX567">
        <v>39084618</v>
      </c>
      <c r="AY567">
        <v>1</v>
      </c>
      <c r="AZ567">
        <v>0</v>
      </c>
      <c r="BA567">
        <v>585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Y567*Source!I368</f>
        <v>1.1999999999999999E-5</v>
      </c>
      <c r="CY567">
        <f t="shared" si="48"/>
        <v>81167.899999999994</v>
      </c>
      <c r="CZ567">
        <f t="shared" si="49"/>
        <v>12430</v>
      </c>
      <c r="DA567">
        <f t="shared" si="50"/>
        <v>6.53</v>
      </c>
      <c r="DB567">
        <v>0</v>
      </c>
    </row>
    <row r="568" spans="1:106" x14ac:dyDescent="0.2">
      <c r="A568">
        <f>ROW(Source!A368)</f>
        <v>368</v>
      </c>
      <c r="B568">
        <v>39083528</v>
      </c>
      <c r="C568">
        <v>39084610</v>
      </c>
      <c r="D568">
        <v>36855054</v>
      </c>
      <c r="E568">
        <v>1</v>
      </c>
      <c r="F568">
        <v>1</v>
      </c>
      <c r="G568">
        <v>1</v>
      </c>
      <c r="H568">
        <v>3</v>
      </c>
      <c r="I568" t="s">
        <v>702</v>
      </c>
      <c r="J568" t="s">
        <v>704</v>
      </c>
      <c r="K568" t="s">
        <v>703</v>
      </c>
      <c r="L568">
        <v>1358</v>
      </c>
      <c r="N568">
        <v>1010</v>
      </c>
      <c r="O568" t="s">
        <v>342</v>
      </c>
      <c r="P568" t="s">
        <v>342</v>
      </c>
      <c r="Q568">
        <v>10</v>
      </c>
      <c r="W568">
        <v>0</v>
      </c>
      <c r="X568">
        <v>1855036984</v>
      </c>
      <c r="Y568">
        <v>10</v>
      </c>
      <c r="AA568">
        <v>291.89</v>
      </c>
      <c r="AB568">
        <v>0</v>
      </c>
      <c r="AC568">
        <v>0</v>
      </c>
      <c r="AD568">
        <v>0</v>
      </c>
      <c r="AE568">
        <v>44.7</v>
      </c>
      <c r="AF568">
        <v>0</v>
      </c>
      <c r="AG568">
        <v>0</v>
      </c>
      <c r="AH568">
        <v>0</v>
      </c>
      <c r="AI568">
        <v>6.53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3</v>
      </c>
      <c r="AT568">
        <v>10</v>
      </c>
      <c r="AU568" t="s">
        <v>3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3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Y568*Source!I368</f>
        <v>0.4</v>
      </c>
      <c r="CY568">
        <f t="shared" si="48"/>
        <v>291.89</v>
      </c>
      <c r="CZ568">
        <f t="shared" si="49"/>
        <v>44.7</v>
      </c>
      <c r="DA568">
        <f t="shared" si="50"/>
        <v>6.53</v>
      </c>
      <c r="DB568">
        <v>0</v>
      </c>
    </row>
    <row r="569" spans="1:106" x14ac:dyDescent="0.2">
      <c r="A569">
        <f>ROW(Source!A368)</f>
        <v>368</v>
      </c>
      <c r="B569">
        <v>39083528</v>
      </c>
      <c r="C569">
        <v>39084610</v>
      </c>
      <c r="D569">
        <v>36799065</v>
      </c>
      <c r="E569">
        <v>17</v>
      </c>
      <c r="F569">
        <v>1</v>
      </c>
      <c r="G569">
        <v>1</v>
      </c>
      <c r="H569">
        <v>3</v>
      </c>
      <c r="I569" t="s">
        <v>1209</v>
      </c>
      <c r="J569" t="s">
        <v>3</v>
      </c>
      <c r="K569" t="s">
        <v>1210</v>
      </c>
      <c r="L569">
        <v>1374</v>
      </c>
      <c r="N569">
        <v>1013</v>
      </c>
      <c r="O569" t="s">
        <v>1211</v>
      </c>
      <c r="P569" t="s">
        <v>1211</v>
      </c>
      <c r="Q569">
        <v>1</v>
      </c>
      <c r="W569">
        <v>0</v>
      </c>
      <c r="X569">
        <v>-1731369543</v>
      </c>
      <c r="Y569">
        <v>6.27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6.27</v>
      </c>
      <c r="AU569" t="s">
        <v>3</v>
      </c>
      <c r="AV569">
        <v>0</v>
      </c>
      <c r="AW569">
        <v>2</v>
      </c>
      <c r="AX569">
        <v>39084619</v>
      </c>
      <c r="AY569">
        <v>1</v>
      </c>
      <c r="AZ569">
        <v>0</v>
      </c>
      <c r="BA569">
        <v>586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Y569*Source!I368</f>
        <v>0.25079999999999997</v>
      </c>
      <c r="CY569">
        <f t="shared" si="48"/>
        <v>1</v>
      </c>
      <c r="CZ569">
        <f t="shared" si="49"/>
        <v>1</v>
      </c>
      <c r="DA569">
        <f t="shared" si="50"/>
        <v>1</v>
      </c>
      <c r="DB569">
        <v>0</v>
      </c>
    </row>
    <row r="570" spans="1:106" x14ac:dyDescent="0.2">
      <c r="A570">
        <f>ROW(Source!A370)</f>
        <v>370</v>
      </c>
      <c r="B570">
        <v>39083528</v>
      </c>
      <c r="C570">
        <v>39084620</v>
      </c>
      <c r="D570">
        <v>37080781</v>
      </c>
      <c r="E570">
        <v>1</v>
      </c>
      <c r="F570">
        <v>1</v>
      </c>
      <c r="G570">
        <v>1</v>
      </c>
      <c r="H570">
        <v>1</v>
      </c>
      <c r="I570" t="s">
        <v>883</v>
      </c>
      <c r="J570" t="s">
        <v>3</v>
      </c>
      <c r="K570" t="s">
        <v>884</v>
      </c>
      <c r="L570">
        <v>1191</v>
      </c>
      <c r="N570">
        <v>1013</v>
      </c>
      <c r="O570" t="s">
        <v>839</v>
      </c>
      <c r="P570" t="s">
        <v>839</v>
      </c>
      <c r="Q570">
        <v>1</v>
      </c>
      <c r="W570">
        <v>0</v>
      </c>
      <c r="X570">
        <v>912892513</v>
      </c>
      <c r="Y570">
        <v>60.88</v>
      </c>
      <c r="AA570">
        <v>0</v>
      </c>
      <c r="AB570">
        <v>0</v>
      </c>
      <c r="AC570">
        <v>0</v>
      </c>
      <c r="AD570">
        <v>64.78</v>
      </c>
      <c r="AE570">
        <v>0</v>
      </c>
      <c r="AF570">
        <v>0</v>
      </c>
      <c r="AG570">
        <v>0</v>
      </c>
      <c r="AH570">
        <v>9.92</v>
      </c>
      <c r="AI570">
        <v>1</v>
      </c>
      <c r="AJ570">
        <v>1</v>
      </c>
      <c r="AK570">
        <v>1</v>
      </c>
      <c r="AL570">
        <v>6.53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60.88</v>
      </c>
      <c r="AU570" t="s">
        <v>3</v>
      </c>
      <c r="AV570">
        <v>1</v>
      </c>
      <c r="AW570">
        <v>2</v>
      </c>
      <c r="AX570">
        <v>39084621</v>
      </c>
      <c r="AY570">
        <v>1</v>
      </c>
      <c r="AZ570">
        <v>0</v>
      </c>
      <c r="BA570">
        <v>587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Y570*Source!I370</f>
        <v>1.2176</v>
      </c>
      <c r="CY570">
        <f>AD570</f>
        <v>64.78</v>
      </c>
      <c r="CZ570">
        <f>AH570</f>
        <v>9.92</v>
      </c>
      <c r="DA570">
        <f>AL570</f>
        <v>6.53</v>
      </c>
      <c r="DB570">
        <v>0</v>
      </c>
    </row>
    <row r="571" spans="1:106" x14ac:dyDescent="0.2">
      <c r="A571">
        <f>ROW(Source!A370)</f>
        <v>370</v>
      </c>
      <c r="B571">
        <v>39083528</v>
      </c>
      <c r="C571">
        <v>39084620</v>
      </c>
      <c r="D571">
        <v>37064876</v>
      </c>
      <c r="E571">
        <v>1</v>
      </c>
      <c r="F571">
        <v>1</v>
      </c>
      <c r="G571">
        <v>1</v>
      </c>
      <c r="H571">
        <v>1</v>
      </c>
      <c r="I571" t="s">
        <v>840</v>
      </c>
      <c r="J571" t="s">
        <v>3</v>
      </c>
      <c r="K571" t="s">
        <v>841</v>
      </c>
      <c r="L571">
        <v>1191</v>
      </c>
      <c r="N571">
        <v>1013</v>
      </c>
      <c r="O571" t="s">
        <v>839</v>
      </c>
      <c r="P571" t="s">
        <v>839</v>
      </c>
      <c r="Q571">
        <v>1</v>
      </c>
      <c r="W571">
        <v>0</v>
      </c>
      <c r="X571">
        <v>-1417349443</v>
      </c>
      <c r="Y571">
        <v>0.16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6.53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3</v>
      </c>
      <c r="AT571">
        <v>0.16</v>
      </c>
      <c r="AU571" t="s">
        <v>3</v>
      </c>
      <c r="AV571">
        <v>2</v>
      </c>
      <c r="AW571">
        <v>2</v>
      </c>
      <c r="AX571">
        <v>39084622</v>
      </c>
      <c r="AY571">
        <v>1</v>
      </c>
      <c r="AZ571">
        <v>0</v>
      </c>
      <c r="BA571">
        <v>588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Y571*Source!I370</f>
        <v>3.2000000000000002E-3</v>
      </c>
      <c r="CY571">
        <f>AD571</f>
        <v>0</v>
      </c>
      <c r="CZ571">
        <f>AH571</f>
        <v>0</v>
      </c>
      <c r="DA571">
        <f>AL571</f>
        <v>1</v>
      </c>
      <c r="DB571">
        <v>0</v>
      </c>
    </row>
    <row r="572" spans="1:106" x14ac:dyDescent="0.2">
      <c r="A572">
        <f>ROW(Source!A370)</f>
        <v>370</v>
      </c>
      <c r="B572">
        <v>39083528</v>
      </c>
      <c r="C572">
        <v>39084620</v>
      </c>
      <c r="D572">
        <v>36882159</v>
      </c>
      <c r="E572">
        <v>1</v>
      </c>
      <c r="F572">
        <v>1</v>
      </c>
      <c r="G572">
        <v>1</v>
      </c>
      <c r="H572">
        <v>2</v>
      </c>
      <c r="I572" t="s">
        <v>1037</v>
      </c>
      <c r="J572" t="s">
        <v>1038</v>
      </c>
      <c r="K572" t="s">
        <v>1039</v>
      </c>
      <c r="L572">
        <v>1368</v>
      </c>
      <c r="N572">
        <v>1011</v>
      </c>
      <c r="O572" t="s">
        <v>845</v>
      </c>
      <c r="P572" t="s">
        <v>845</v>
      </c>
      <c r="Q572">
        <v>1</v>
      </c>
      <c r="W572">
        <v>0</v>
      </c>
      <c r="X572">
        <v>-1718674368</v>
      </c>
      <c r="Y572">
        <v>0.08</v>
      </c>
      <c r="AA572">
        <v>0</v>
      </c>
      <c r="AB572">
        <v>731.29</v>
      </c>
      <c r="AC572">
        <v>13.5</v>
      </c>
      <c r="AD572">
        <v>0</v>
      </c>
      <c r="AE572">
        <v>0</v>
      </c>
      <c r="AF572">
        <v>111.99</v>
      </c>
      <c r="AG572">
        <v>13.5</v>
      </c>
      <c r="AH572">
        <v>0</v>
      </c>
      <c r="AI572">
        <v>1</v>
      </c>
      <c r="AJ572">
        <v>6.53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3</v>
      </c>
      <c r="AT572">
        <v>0.08</v>
      </c>
      <c r="AU572" t="s">
        <v>3</v>
      </c>
      <c r="AV572">
        <v>0</v>
      </c>
      <c r="AW572">
        <v>2</v>
      </c>
      <c r="AX572">
        <v>39084623</v>
      </c>
      <c r="AY572">
        <v>1</v>
      </c>
      <c r="AZ572">
        <v>0</v>
      </c>
      <c r="BA572">
        <v>589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Y572*Source!I370</f>
        <v>1.6000000000000001E-3</v>
      </c>
      <c r="CY572">
        <f>AB572</f>
        <v>731.29</v>
      </c>
      <c r="CZ572">
        <f>AF572</f>
        <v>111.99</v>
      </c>
      <c r="DA572">
        <f>AJ572</f>
        <v>6.53</v>
      </c>
      <c r="DB572">
        <v>0</v>
      </c>
    </row>
    <row r="573" spans="1:106" x14ac:dyDescent="0.2">
      <c r="A573">
        <f>ROW(Source!A370)</f>
        <v>370</v>
      </c>
      <c r="B573">
        <v>39083528</v>
      </c>
      <c r="C573">
        <v>39084620</v>
      </c>
      <c r="D573">
        <v>36883554</v>
      </c>
      <c r="E573">
        <v>1</v>
      </c>
      <c r="F573">
        <v>1</v>
      </c>
      <c r="G573">
        <v>1</v>
      </c>
      <c r="H573">
        <v>2</v>
      </c>
      <c r="I573" t="s">
        <v>848</v>
      </c>
      <c r="J573" t="s">
        <v>849</v>
      </c>
      <c r="K573" t="s">
        <v>850</v>
      </c>
      <c r="L573">
        <v>1368</v>
      </c>
      <c r="N573">
        <v>1011</v>
      </c>
      <c r="O573" t="s">
        <v>845</v>
      </c>
      <c r="P573" t="s">
        <v>845</v>
      </c>
      <c r="Q573">
        <v>1</v>
      </c>
      <c r="W573">
        <v>0</v>
      </c>
      <c r="X573">
        <v>1372534845</v>
      </c>
      <c r="Y573">
        <v>0.08</v>
      </c>
      <c r="AA573">
        <v>0</v>
      </c>
      <c r="AB573">
        <v>429.09</v>
      </c>
      <c r="AC573">
        <v>11.6</v>
      </c>
      <c r="AD573">
        <v>0</v>
      </c>
      <c r="AE573">
        <v>0</v>
      </c>
      <c r="AF573">
        <v>65.709999999999994</v>
      </c>
      <c r="AG573">
        <v>11.6</v>
      </c>
      <c r="AH573">
        <v>0</v>
      </c>
      <c r="AI573">
        <v>1</v>
      </c>
      <c r="AJ573">
        <v>6.53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3</v>
      </c>
      <c r="AT573">
        <v>0.08</v>
      </c>
      <c r="AU573" t="s">
        <v>3</v>
      </c>
      <c r="AV573">
        <v>0</v>
      </c>
      <c r="AW573">
        <v>2</v>
      </c>
      <c r="AX573">
        <v>39084624</v>
      </c>
      <c r="AY573">
        <v>1</v>
      </c>
      <c r="AZ573">
        <v>0</v>
      </c>
      <c r="BA573">
        <v>590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Y573*Source!I370</f>
        <v>1.6000000000000001E-3</v>
      </c>
      <c r="CY573">
        <f>AB573</f>
        <v>429.09</v>
      </c>
      <c r="CZ573">
        <f>AF573</f>
        <v>65.709999999999994</v>
      </c>
      <c r="DA573">
        <f>AJ573</f>
        <v>6.53</v>
      </c>
      <c r="DB573">
        <v>0</v>
      </c>
    </row>
    <row r="574" spans="1:106" x14ac:dyDescent="0.2">
      <c r="A574">
        <f>ROW(Source!A370)</f>
        <v>370</v>
      </c>
      <c r="B574">
        <v>39083528</v>
      </c>
      <c r="C574">
        <v>39084620</v>
      </c>
      <c r="D574">
        <v>36883858</v>
      </c>
      <c r="E574">
        <v>1</v>
      </c>
      <c r="F574">
        <v>1</v>
      </c>
      <c r="G574">
        <v>1</v>
      </c>
      <c r="H574">
        <v>2</v>
      </c>
      <c r="I574" t="s">
        <v>885</v>
      </c>
      <c r="J574" t="s">
        <v>886</v>
      </c>
      <c r="K574" t="s">
        <v>887</v>
      </c>
      <c r="L574">
        <v>1368</v>
      </c>
      <c r="N574">
        <v>1011</v>
      </c>
      <c r="O574" t="s">
        <v>845</v>
      </c>
      <c r="P574" t="s">
        <v>845</v>
      </c>
      <c r="Q574">
        <v>1</v>
      </c>
      <c r="W574">
        <v>0</v>
      </c>
      <c r="X574">
        <v>-353815937</v>
      </c>
      <c r="Y574">
        <v>2.97</v>
      </c>
      <c r="AA574">
        <v>0</v>
      </c>
      <c r="AB574">
        <v>52.89</v>
      </c>
      <c r="AC574">
        <v>0</v>
      </c>
      <c r="AD574">
        <v>0</v>
      </c>
      <c r="AE574">
        <v>0</v>
      </c>
      <c r="AF574">
        <v>8.1</v>
      </c>
      <c r="AG574">
        <v>0</v>
      </c>
      <c r="AH574">
        <v>0</v>
      </c>
      <c r="AI574">
        <v>1</v>
      </c>
      <c r="AJ574">
        <v>6.53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2.97</v>
      </c>
      <c r="AU574" t="s">
        <v>3</v>
      </c>
      <c r="AV574">
        <v>0</v>
      </c>
      <c r="AW574">
        <v>2</v>
      </c>
      <c r="AX574">
        <v>39084625</v>
      </c>
      <c r="AY574">
        <v>1</v>
      </c>
      <c r="AZ574">
        <v>0</v>
      </c>
      <c r="BA574">
        <v>591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Y574*Source!I370</f>
        <v>5.9400000000000008E-2</v>
      </c>
      <c r="CY574">
        <f>AB574</f>
        <v>52.89</v>
      </c>
      <c r="CZ574">
        <f>AF574</f>
        <v>8.1</v>
      </c>
      <c r="DA574">
        <f>AJ574</f>
        <v>6.53</v>
      </c>
      <c r="DB574">
        <v>0</v>
      </c>
    </row>
    <row r="575" spans="1:106" x14ac:dyDescent="0.2">
      <c r="A575">
        <f>ROW(Source!A370)</f>
        <v>370</v>
      </c>
      <c r="B575">
        <v>39083528</v>
      </c>
      <c r="C575">
        <v>39084620</v>
      </c>
      <c r="D575">
        <v>36803258</v>
      </c>
      <c r="E575">
        <v>1</v>
      </c>
      <c r="F575">
        <v>1</v>
      </c>
      <c r="G575">
        <v>1</v>
      </c>
      <c r="H575">
        <v>3</v>
      </c>
      <c r="I575" t="s">
        <v>1183</v>
      </c>
      <c r="J575" t="s">
        <v>1184</v>
      </c>
      <c r="K575" t="s">
        <v>1185</v>
      </c>
      <c r="L575">
        <v>1346</v>
      </c>
      <c r="N575">
        <v>1009</v>
      </c>
      <c r="O575" t="s">
        <v>173</v>
      </c>
      <c r="P575" t="s">
        <v>173</v>
      </c>
      <c r="Q575">
        <v>1</v>
      </c>
      <c r="W575">
        <v>0</v>
      </c>
      <c r="X575">
        <v>586013393</v>
      </c>
      <c r="Y575">
        <v>2.4E-2</v>
      </c>
      <c r="AA575">
        <v>69.02</v>
      </c>
      <c r="AB575">
        <v>0</v>
      </c>
      <c r="AC575">
        <v>0</v>
      </c>
      <c r="AD575">
        <v>0</v>
      </c>
      <c r="AE575">
        <v>10.57</v>
      </c>
      <c r="AF575">
        <v>0</v>
      </c>
      <c r="AG575">
        <v>0</v>
      </c>
      <c r="AH575">
        <v>0</v>
      </c>
      <c r="AI575">
        <v>6.53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2.4E-2</v>
      </c>
      <c r="AU575" t="s">
        <v>3</v>
      </c>
      <c r="AV575">
        <v>0</v>
      </c>
      <c r="AW575">
        <v>2</v>
      </c>
      <c r="AX575">
        <v>39084626</v>
      </c>
      <c r="AY575">
        <v>1</v>
      </c>
      <c r="AZ575">
        <v>0</v>
      </c>
      <c r="BA575">
        <v>592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Y575*Source!I370</f>
        <v>4.8000000000000001E-4</v>
      </c>
      <c r="CY575">
        <f t="shared" ref="CY575:CY580" si="51">AA575</f>
        <v>69.02</v>
      </c>
      <c r="CZ575">
        <f t="shared" ref="CZ575:CZ580" si="52">AE575</f>
        <v>10.57</v>
      </c>
      <c r="DA575">
        <f t="shared" ref="DA575:DA580" si="53">AI575</f>
        <v>6.53</v>
      </c>
      <c r="DB575">
        <v>0</v>
      </c>
    </row>
    <row r="576" spans="1:106" x14ac:dyDescent="0.2">
      <c r="A576">
        <f>ROW(Source!A370)</f>
        <v>370</v>
      </c>
      <c r="B576">
        <v>39083528</v>
      </c>
      <c r="C576">
        <v>39084620</v>
      </c>
      <c r="D576">
        <v>36804448</v>
      </c>
      <c r="E576">
        <v>1</v>
      </c>
      <c r="F576">
        <v>1</v>
      </c>
      <c r="G576">
        <v>1</v>
      </c>
      <c r="H576">
        <v>3</v>
      </c>
      <c r="I576" t="s">
        <v>1186</v>
      </c>
      <c r="J576" t="s">
        <v>1187</v>
      </c>
      <c r="K576" t="s">
        <v>1168</v>
      </c>
      <c r="L576">
        <v>1346</v>
      </c>
      <c r="N576">
        <v>1009</v>
      </c>
      <c r="O576" t="s">
        <v>173</v>
      </c>
      <c r="P576" t="s">
        <v>173</v>
      </c>
      <c r="Q576">
        <v>1</v>
      </c>
      <c r="W576">
        <v>0</v>
      </c>
      <c r="X576">
        <v>103900845</v>
      </c>
      <c r="Y576">
        <v>2.73</v>
      </c>
      <c r="AA576">
        <v>59.03</v>
      </c>
      <c r="AB576">
        <v>0</v>
      </c>
      <c r="AC576">
        <v>0</v>
      </c>
      <c r="AD576">
        <v>0</v>
      </c>
      <c r="AE576">
        <v>9.0399999999999991</v>
      </c>
      <c r="AF576">
        <v>0</v>
      </c>
      <c r="AG576">
        <v>0</v>
      </c>
      <c r="AH576">
        <v>0</v>
      </c>
      <c r="AI576">
        <v>6.53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2.73</v>
      </c>
      <c r="AU576" t="s">
        <v>3</v>
      </c>
      <c r="AV576">
        <v>0</v>
      </c>
      <c r="AW576">
        <v>2</v>
      </c>
      <c r="AX576">
        <v>39084627</v>
      </c>
      <c r="AY576">
        <v>1</v>
      </c>
      <c r="AZ576">
        <v>0</v>
      </c>
      <c r="BA576">
        <v>593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Y576*Source!I370</f>
        <v>5.4600000000000003E-2</v>
      </c>
      <c r="CY576">
        <f t="shared" si="51"/>
        <v>59.03</v>
      </c>
      <c r="CZ576">
        <f t="shared" si="52"/>
        <v>9.0399999999999991</v>
      </c>
      <c r="DA576">
        <f t="shared" si="53"/>
        <v>6.53</v>
      </c>
      <c r="DB576">
        <v>0</v>
      </c>
    </row>
    <row r="577" spans="1:106" x14ac:dyDescent="0.2">
      <c r="A577">
        <f>ROW(Source!A370)</f>
        <v>370</v>
      </c>
      <c r="B577">
        <v>39083528</v>
      </c>
      <c r="C577">
        <v>39084620</v>
      </c>
      <c r="D577">
        <v>36825981</v>
      </c>
      <c r="E577">
        <v>1</v>
      </c>
      <c r="F577">
        <v>1</v>
      </c>
      <c r="G577">
        <v>1</v>
      </c>
      <c r="H577">
        <v>3</v>
      </c>
      <c r="I577" t="s">
        <v>1250</v>
      </c>
      <c r="J577" t="s">
        <v>1251</v>
      </c>
      <c r="K577" t="s">
        <v>1252</v>
      </c>
      <c r="L577">
        <v>1348</v>
      </c>
      <c r="N577">
        <v>1009</v>
      </c>
      <c r="O577" t="s">
        <v>64</v>
      </c>
      <c r="P577" t="s">
        <v>64</v>
      </c>
      <c r="Q577">
        <v>1000</v>
      </c>
      <c r="W577">
        <v>0</v>
      </c>
      <c r="X577">
        <v>-1598896989</v>
      </c>
      <c r="Y577">
        <v>1.4E-2</v>
      </c>
      <c r="AA577">
        <v>32650</v>
      </c>
      <c r="AB577">
        <v>0</v>
      </c>
      <c r="AC577">
        <v>0</v>
      </c>
      <c r="AD577">
        <v>0</v>
      </c>
      <c r="AE577">
        <v>5000</v>
      </c>
      <c r="AF577">
        <v>0</v>
      </c>
      <c r="AG577">
        <v>0</v>
      </c>
      <c r="AH577">
        <v>0</v>
      </c>
      <c r="AI577">
        <v>6.53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1.4E-2</v>
      </c>
      <c r="AU577" t="s">
        <v>3</v>
      </c>
      <c r="AV577">
        <v>0</v>
      </c>
      <c r="AW577">
        <v>2</v>
      </c>
      <c r="AX577">
        <v>39084628</v>
      </c>
      <c r="AY577">
        <v>1</v>
      </c>
      <c r="AZ577">
        <v>0</v>
      </c>
      <c r="BA577">
        <v>594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Y577*Source!I370</f>
        <v>2.8000000000000003E-4</v>
      </c>
      <c r="CY577">
        <f t="shared" si="51"/>
        <v>32650</v>
      </c>
      <c r="CZ577">
        <f t="shared" si="52"/>
        <v>5000</v>
      </c>
      <c r="DA577">
        <f t="shared" si="53"/>
        <v>6.53</v>
      </c>
      <c r="DB577">
        <v>0</v>
      </c>
    </row>
    <row r="578" spans="1:106" x14ac:dyDescent="0.2">
      <c r="A578">
        <f>ROW(Source!A370)</f>
        <v>370</v>
      </c>
      <c r="B578">
        <v>39083528</v>
      </c>
      <c r="C578">
        <v>39084620</v>
      </c>
      <c r="D578">
        <v>36838354</v>
      </c>
      <c r="E578">
        <v>1</v>
      </c>
      <c r="F578">
        <v>1</v>
      </c>
      <c r="G578">
        <v>1</v>
      </c>
      <c r="H578">
        <v>3</v>
      </c>
      <c r="I578" t="s">
        <v>1253</v>
      </c>
      <c r="J578" t="s">
        <v>1254</v>
      </c>
      <c r="K578" t="s">
        <v>1255</v>
      </c>
      <c r="L578">
        <v>1348</v>
      </c>
      <c r="N578">
        <v>1009</v>
      </c>
      <c r="O578" t="s">
        <v>64</v>
      </c>
      <c r="P578" t="s">
        <v>64</v>
      </c>
      <c r="Q578">
        <v>1000</v>
      </c>
      <c r="W578">
        <v>0</v>
      </c>
      <c r="X578">
        <v>-108263514</v>
      </c>
      <c r="Y578">
        <v>2.7000000000000001E-3</v>
      </c>
      <c r="AA578">
        <v>51109.66</v>
      </c>
      <c r="AB578">
        <v>0</v>
      </c>
      <c r="AC578">
        <v>0</v>
      </c>
      <c r="AD578">
        <v>0</v>
      </c>
      <c r="AE578">
        <v>7826.9</v>
      </c>
      <c r="AF578">
        <v>0</v>
      </c>
      <c r="AG578">
        <v>0</v>
      </c>
      <c r="AH578">
        <v>0</v>
      </c>
      <c r="AI578">
        <v>6.53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2.7000000000000001E-3</v>
      </c>
      <c r="AU578" t="s">
        <v>3</v>
      </c>
      <c r="AV578">
        <v>0</v>
      </c>
      <c r="AW578">
        <v>2</v>
      </c>
      <c r="AX578">
        <v>39084629</v>
      </c>
      <c r="AY578">
        <v>1</v>
      </c>
      <c r="AZ578">
        <v>0</v>
      </c>
      <c r="BA578">
        <v>595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Y578*Source!I370</f>
        <v>5.4000000000000005E-5</v>
      </c>
      <c r="CY578">
        <f t="shared" si="51"/>
        <v>51109.66</v>
      </c>
      <c r="CZ578">
        <f t="shared" si="52"/>
        <v>7826.9</v>
      </c>
      <c r="DA578">
        <f t="shared" si="53"/>
        <v>6.53</v>
      </c>
      <c r="DB578">
        <v>0</v>
      </c>
    </row>
    <row r="579" spans="1:106" x14ac:dyDescent="0.2">
      <c r="A579">
        <f>ROW(Source!A370)</f>
        <v>370</v>
      </c>
      <c r="B579">
        <v>39083528</v>
      </c>
      <c r="C579">
        <v>39084620</v>
      </c>
      <c r="D579">
        <v>36855295</v>
      </c>
      <c r="E579">
        <v>1</v>
      </c>
      <c r="F579">
        <v>1</v>
      </c>
      <c r="G579">
        <v>1</v>
      </c>
      <c r="H579">
        <v>3</v>
      </c>
      <c r="I579" t="s">
        <v>710</v>
      </c>
      <c r="J579" t="s">
        <v>712</v>
      </c>
      <c r="K579" t="s">
        <v>711</v>
      </c>
      <c r="L579">
        <v>1355</v>
      </c>
      <c r="N579">
        <v>1010</v>
      </c>
      <c r="O579" t="s">
        <v>370</v>
      </c>
      <c r="P579" t="s">
        <v>370</v>
      </c>
      <c r="Q579">
        <v>100</v>
      </c>
      <c r="W579">
        <v>0</v>
      </c>
      <c r="X579">
        <v>-755771357</v>
      </c>
      <c r="Y579">
        <v>1</v>
      </c>
      <c r="AA579">
        <v>21009.69</v>
      </c>
      <c r="AB579">
        <v>0</v>
      </c>
      <c r="AC579">
        <v>0</v>
      </c>
      <c r="AD579">
        <v>0</v>
      </c>
      <c r="AE579">
        <v>3217.41</v>
      </c>
      <c r="AF579">
        <v>0</v>
      </c>
      <c r="AG579">
        <v>0</v>
      </c>
      <c r="AH579">
        <v>0</v>
      </c>
      <c r="AI579">
        <v>6.53</v>
      </c>
      <c r="AJ579">
        <v>1</v>
      </c>
      <c r="AK579">
        <v>1</v>
      </c>
      <c r="AL579">
        <v>1</v>
      </c>
      <c r="AN579">
        <v>0</v>
      </c>
      <c r="AO579">
        <v>0</v>
      </c>
      <c r="AP579">
        <v>0</v>
      </c>
      <c r="AQ579">
        <v>0</v>
      </c>
      <c r="AR579">
        <v>0</v>
      </c>
      <c r="AS579" t="s">
        <v>3</v>
      </c>
      <c r="AT579">
        <v>1</v>
      </c>
      <c r="AU579" t="s">
        <v>3</v>
      </c>
      <c r="AV579">
        <v>0</v>
      </c>
      <c r="AW579">
        <v>1</v>
      </c>
      <c r="AX579">
        <v>-1</v>
      </c>
      <c r="AY579">
        <v>0</v>
      </c>
      <c r="AZ579">
        <v>0</v>
      </c>
      <c r="BA579" t="s">
        <v>3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Y579*Source!I370</f>
        <v>0.02</v>
      </c>
      <c r="CY579">
        <f t="shared" si="51"/>
        <v>21009.69</v>
      </c>
      <c r="CZ579">
        <f t="shared" si="52"/>
        <v>3217.41</v>
      </c>
      <c r="DA579">
        <f t="shared" si="53"/>
        <v>6.53</v>
      </c>
      <c r="DB579">
        <v>0</v>
      </c>
    </row>
    <row r="580" spans="1:106" x14ac:dyDescent="0.2">
      <c r="A580">
        <f>ROW(Source!A370)</f>
        <v>370</v>
      </c>
      <c r="B580">
        <v>39083528</v>
      </c>
      <c r="C580">
        <v>39084620</v>
      </c>
      <c r="D580">
        <v>36799065</v>
      </c>
      <c r="E580">
        <v>17</v>
      </c>
      <c r="F580">
        <v>1</v>
      </c>
      <c r="G580">
        <v>1</v>
      </c>
      <c r="H580">
        <v>3</v>
      </c>
      <c r="I580" t="s">
        <v>1209</v>
      </c>
      <c r="J580" t="s">
        <v>3</v>
      </c>
      <c r="K580" t="s">
        <v>1210</v>
      </c>
      <c r="L580">
        <v>1374</v>
      </c>
      <c r="N580">
        <v>1013</v>
      </c>
      <c r="O580" t="s">
        <v>1211</v>
      </c>
      <c r="P580" t="s">
        <v>1211</v>
      </c>
      <c r="Q580">
        <v>1</v>
      </c>
      <c r="W580">
        <v>0</v>
      </c>
      <c r="X580">
        <v>-1731369543</v>
      </c>
      <c r="Y580">
        <v>12.08</v>
      </c>
      <c r="AA580">
        <v>1</v>
      </c>
      <c r="AB580">
        <v>0</v>
      </c>
      <c r="AC580">
        <v>0</v>
      </c>
      <c r="AD580">
        <v>0</v>
      </c>
      <c r="AE580">
        <v>1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12.08</v>
      </c>
      <c r="AU580" t="s">
        <v>3</v>
      </c>
      <c r="AV580">
        <v>0</v>
      </c>
      <c r="AW580">
        <v>2</v>
      </c>
      <c r="AX580">
        <v>39084630</v>
      </c>
      <c r="AY580">
        <v>1</v>
      </c>
      <c r="AZ580">
        <v>0</v>
      </c>
      <c r="BA580">
        <v>596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Y580*Source!I370</f>
        <v>0.24160000000000001</v>
      </c>
      <c r="CY580">
        <f t="shared" si="51"/>
        <v>1</v>
      </c>
      <c r="CZ580">
        <f t="shared" si="52"/>
        <v>1</v>
      </c>
      <c r="DA580">
        <f t="shared" si="53"/>
        <v>1</v>
      </c>
      <c r="DB580">
        <v>0</v>
      </c>
    </row>
    <row r="581" spans="1:106" x14ac:dyDescent="0.2">
      <c r="A581">
        <f>ROW(Source!A372)</f>
        <v>372</v>
      </c>
      <c r="B581">
        <v>39083528</v>
      </c>
      <c r="C581">
        <v>39084647</v>
      </c>
      <c r="D581">
        <v>37070202</v>
      </c>
      <c r="E581">
        <v>1</v>
      </c>
      <c r="F581">
        <v>1</v>
      </c>
      <c r="G581">
        <v>1</v>
      </c>
      <c r="H581">
        <v>1</v>
      </c>
      <c r="I581" t="s">
        <v>1083</v>
      </c>
      <c r="J581" t="s">
        <v>3</v>
      </c>
      <c r="K581" t="s">
        <v>1084</v>
      </c>
      <c r="L581">
        <v>1191</v>
      </c>
      <c r="N581">
        <v>1013</v>
      </c>
      <c r="O581" t="s">
        <v>839</v>
      </c>
      <c r="P581" t="s">
        <v>839</v>
      </c>
      <c r="Q581">
        <v>1</v>
      </c>
      <c r="W581">
        <v>0</v>
      </c>
      <c r="X581">
        <v>1983201532</v>
      </c>
      <c r="Y581">
        <v>1.56</v>
      </c>
      <c r="AA581">
        <v>0</v>
      </c>
      <c r="AB581">
        <v>0</v>
      </c>
      <c r="AC581">
        <v>0</v>
      </c>
      <c r="AD581">
        <v>62.1</v>
      </c>
      <c r="AE581">
        <v>0</v>
      </c>
      <c r="AF581">
        <v>0</v>
      </c>
      <c r="AG581">
        <v>0</v>
      </c>
      <c r="AH581">
        <v>9.51</v>
      </c>
      <c r="AI581">
        <v>1</v>
      </c>
      <c r="AJ581">
        <v>1</v>
      </c>
      <c r="AK581">
        <v>1</v>
      </c>
      <c r="AL581">
        <v>6.53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1.56</v>
      </c>
      <c r="AU581" t="s">
        <v>3</v>
      </c>
      <c r="AV581">
        <v>1</v>
      </c>
      <c r="AW581">
        <v>2</v>
      </c>
      <c r="AX581">
        <v>39084648</v>
      </c>
      <c r="AY581">
        <v>1</v>
      </c>
      <c r="AZ581">
        <v>0</v>
      </c>
      <c r="BA581">
        <v>597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Y581*Source!I372</f>
        <v>6.24</v>
      </c>
      <c r="CY581">
        <f>AD581</f>
        <v>62.1</v>
      </c>
      <c r="CZ581">
        <f>AH581</f>
        <v>9.51</v>
      </c>
      <c r="DA581">
        <f>AL581</f>
        <v>6.53</v>
      </c>
      <c r="DB581">
        <v>0</v>
      </c>
    </row>
    <row r="582" spans="1:106" x14ac:dyDescent="0.2">
      <c r="A582">
        <f>ROW(Source!A372)</f>
        <v>372</v>
      </c>
      <c r="B582">
        <v>39083528</v>
      </c>
      <c r="C582">
        <v>39084647</v>
      </c>
      <c r="D582">
        <v>36883858</v>
      </c>
      <c r="E582">
        <v>1</v>
      </c>
      <c r="F582">
        <v>1</v>
      </c>
      <c r="G582">
        <v>1</v>
      </c>
      <c r="H582">
        <v>2</v>
      </c>
      <c r="I582" t="s">
        <v>885</v>
      </c>
      <c r="J582" t="s">
        <v>886</v>
      </c>
      <c r="K582" t="s">
        <v>887</v>
      </c>
      <c r="L582">
        <v>1368</v>
      </c>
      <c r="N582">
        <v>1011</v>
      </c>
      <c r="O582" t="s">
        <v>845</v>
      </c>
      <c r="P582" t="s">
        <v>845</v>
      </c>
      <c r="Q582">
        <v>1</v>
      </c>
      <c r="W582">
        <v>0</v>
      </c>
      <c r="X582">
        <v>-353815937</v>
      </c>
      <c r="Y582">
        <v>0.13</v>
      </c>
      <c r="AA582">
        <v>0</v>
      </c>
      <c r="AB582">
        <v>52.89</v>
      </c>
      <c r="AC582">
        <v>0</v>
      </c>
      <c r="AD582">
        <v>0</v>
      </c>
      <c r="AE582">
        <v>0</v>
      </c>
      <c r="AF582">
        <v>8.1</v>
      </c>
      <c r="AG582">
        <v>0</v>
      </c>
      <c r="AH582">
        <v>0</v>
      </c>
      <c r="AI582">
        <v>1</v>
      </c>
      <c r="AJ582">
        <v>6.53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0.13</v>
      </c>
      <c r="AU582" t="s">
        <v>3</v>
      </c>
      <c r="AV582">
        <v>0</v>
      </c>
      <c r="AW582">
        <v>2</v>
      </c>
      <c r="AX582">
        <v>39084649</v>
      </c>
      <c r="AY582">
        <v>1</v>
      </c>
      <c r="AZ582">
        <v>0</v>
      </c>
      <c r="BA582">
        <v>598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Y582*Source!I372</f>
        <v>0.52</v>
      </c>
      <c r="CY582">
        <f>AB582</f>
        <v>52.89</v>
      </c>
      <c r="CZ582">
        <f>AF582</f>
        <v>8.1</v>
      </c>
      <c r="DA582">
        <f>AJ582</f>
        <v>6.53</v>
      </c>
      <c r="DB582">
        <v>0</v>
      </c>
    </row>
    <row r="583" spans="1:106" x14ac:dyDescent="0.2">
      <c r="A583">
        <f>ROW(Source!A372)</f>
        <v>372</v>
      </c>
      <c r="B583">
        <v>39083528</v>
      </c>
      <c r="C583">
        <v>39084647</v>
      </c>
      <c r="D583">
        <v>36800043</v>
      </c>
      <c r="E583">
        <v>1</v>
      </c>
      <c r="F583">
        <v>1</v>
      </c>
      <c r="G583">
        <v>1</v>
      </c>
      <c r="H583">
        <v>3</v>
      </c>
      <c r="I583" t="s">
        <v>1174</v>
      </c>
      <c r="J583" t="s">
        <v>1175</v>
      </c>
      <c r="K583" t="s">
        <v>1176</v>
      </c>
      <c r="L583">
        <v>1346</v>
      </c>
      <c r="N583">
        <v>1009</v>
      </c>
      <c r="O583" t="s">
        <v>173</v>
      </c>
      <c r="P583" t="s">
        <v>173</v>
      </c>
      <c r="Q583">
        <v>1</v>
      </c>
      <c r="W583">
        <v>0</v>
      </c>
      <c r="X583">
        <v>618806536</v>
      </c>
      <c r="Y583">
        <v>6.0000000000000001E-3</v>
      </c>
      <c r="AA583">
        <v>293.64999999999998</v>
      </c>
      <c r="AB583">
        <v>0</v>
      </c>
      <c r="AC583">
        <v>0</v>
      </c>
      <c r="AD583">
        <v>0</v>
      </c>
      <c r="AE583">
        <v>44.97</v>
      </c>
      <c r="AF583">
        <v>0</v>
      </c>
      <c r="AG583">
        <v>0</v>
      </c>
      <c r="AH583">
        <v>0</v>
      </c>
      <c r="AI583">
        <v>6.53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3</v>
      </c>
      <c r="AT583">
        <v>6.0000000000000001E-3</v>
      </c>
      <c r="AU583" t="s">
        <v>3</v>
      </c>
      <c r="AV583">
        <v>0</v>
      </c>
      <c r="AW583">
        <v>2</v>
      </c>
      <c r="AX583">
        <v>39084650</v>
      </c>
      <c r="AY583">
        <v>1</v>
      </c>
      <c r="AZ583">
        <v>0</v>
      </c>
      <c r="BA583">
        <v>599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Y583*Source!I372</f>
        <v>2.4E-2</v>
      </c>
      <c r="CY583">
        <f t="shared" ref="CY583:CY596" si="54">AA583</f>
        <v>293.64999999999998</v>
      </c>
      <c r="CZ583">
        <f t="shared" ref="CZ583:CZ596" si="55">AE583</f>
        <v>44.97</v>
      </c>
      <c r="DA583">
        <f t="shared" ref="DA583:DA596" si="56">AI583</f>
        <v>6.53</v>
      </c>
      <c r="DB583">
        <v>0</v>
      </c>
    </row>
    <row r="584" spans="1:106" x14ac:dyDescent="0.2">
      <c r="A584">
        <f>ROW(Source!A372)</f>
        <v>372</v>
      </c>
      <c r="B584">
        <v>39083528</v>
      </c>
      <c r="C584">
        <v>39084647</v>
      </c>
      <c r="D584">
        <v>36801775</v>
      </c>
      <c r="E584">
        <v>1</v>
      </c>
      <c r="F584">
        <v>1</v>
      </c>
      <c r="G584">
        <v>1</v>
      </c>
      <c r="H584">
        <v>3</v>
      </c>
      <c r="I584" t="s">
        <v>1177</v>
      </c>
      <c r="J584" t="s">
        <v>1178</v>
      </c>
      <c r="K584" t="s">
        <v>1179</v>
      </c>
      <c r="L584">
        <v>1346</v>
      </c>
      <c r="N584">
        <v>1009</v>
      </c>
      <c r="O584" t="s">
        <v>173</v>
      </c>
      <c r="P584" t="s">
        <v>173</v>
      </c>
      <c r="Q584">
        <v>1</v>
      </c>
      <c r="W584">
        <v>0</v>
      </c>
      <c r="X584">
        <v>56922527</v>
      </c>
      <c r="Y584">
        <v>1E-3</v>
      </c>
      <c r="AA584">
        <v>75.099999999999994</v>
      </c>
      <c r="AB584">
        <v>0</v>
      </c>
      <c r="AC584">
        <v>0</v>
      </c>
      <c r="AD584">
        <v>0</v>
      </c>
      <c r="AE584">
        <v>11.5</v>
      </c>
      <c r="AF584">
        <v>0</v>
      </c>
      <c r="AG584">
        <v>0</v>
      </c>
      <c r="AH584">
        <v>0</v>
      </c>
      <c r="AI584">
        <v>6.53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1E-3</v>
      </c>
      <c r="AU584" t="s">
        <v>3</v>
      </c>
      <c r="AV584">
        <v>0</v>
      </c>
      <c r="AW584">
        <v>2</v>
      </c>
      <c r="AX584">
        <v>39084651</v>
      </c>
      <c r="AY584">
        <v>1</v>
      </c>
      <c r="AZ584">
        <v>0</v>
      </c>
      <c r="BA584">
        <v>600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Y584*Source!I372</f>
        <v>4.0000000000000001E-3</v>
      </c>
      <c r="CY584">
        <f t="shared" si="54"/>
        <v>75.099999999999994</v>
      </c>
      <c r="CZ584">
        <f t="shared" si="55"/>
        <v>11.5</v>
      </c>
      <c r="DA584">
        <f t="shared" si="56"/>
        <v>6.53</v>
      </c>
      <c r="DB584">
        <v>0</v>
      </c>
    </row>
    <row r="585" spans="1:106" x14ac:dyDescent="0.2">
      <c r="A585">
        <f>ROW(Source!A372)</f>
        <v>372</v>
      </c>
      <c r="B585">
        <v>39083528</v>
      </c>
      <c r="C585">
        <v>39084647</v>
      </c>
      <c r="D585">
        <v>36802094</v>
      </c>
      <c r="E585">
        <v>1</v>
      </c>
      <c r="F585">
        <v>1</v>
      </c>
      <c r="G585">
        <v>1</v>
      </c>
      <c r="H585">
        <v>3</v>
      </c>
      <c r="I585" t="s">
        <v>1180</v>
      </c>
      <c r="J585" t="s">
        <v>1181</v>
      </c>
      <c r="K585" t="s">
        <v>1182</v>
      </c>
      <c r="L585">
        <v>1346</v>
      </c>
      <c r="N585">
        <v>1009</v>
      </c>
      <c r="O585" t="s">
        <v>173</v>
      </c>
      <c r="P585" t="s">
        <v>173</v>
      </c>
      <c r="Q585">
        <v>1</v>
      </c>
      <c r="W585">
        <v>0</v>
      </c>
      <c r="X585">
        <v>-1088866022</v>
      </c>
      <c r="Y585">
        <v>1.2E-2</v>
      </c>
      <c r="AA585">
        <v>198.51</v>
      </c>
      <c r="AB585">
        <v>0</v>
      </c>
      <c r="AC585">
        <v>0</v>
      </c>
      <c r="AD585">
        <v>0</v>
      </c>
      <c r="AE585">
        <v>30.4</v>
      </c>
      <c r="AF585">
        <v>0</v>
      </c>
      <c r="AG585">
        <v>0</v>
      </c>
      <c r="AH585">
        <v>0</v>
      </c>
      <c r="AI585">
        <v>6.53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1.2E-2</v>
      </c>
      <c r="AU585" t="s">
        <v>3</v>
      </c>
      <c r="AV585">
        <v>0</v>
      </c>
      <c r="AW585">
        <v>2</v>
      </c>
      <c r="AX585">
        <v>39084652</v>
      </c>
      <c r="AY585">
        <v>1</v>
      </c>
      <c r="AZ585">
        <v>0</v>
      </c>
      <c r="BA585">
        <v>601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Y585*Source!I372</f>
        <v>4.8000000000000001E-2</v>
      </c>
      <c r="CY585">
        <f t="shared" si="54"/>
        <v>198.51</v>
      </c>
      <c r="CZ585">
        <f t="shared" si="55"/>
        <v>30.4</v>
      </c>
      <c r="DA585">
        <f t="shared" si="56"/>
        <v>6.53</v>
      </c>
      <c r="DB585">
        <v>0</v>
      </c>
    </row>
    <row r="586" spans="1:106" x14ac:dyDescent="0.2">
      <c r="A586">
        <f>ROW(Source!A372)</f>
        <v>372</v>
      </c>
      <c r="B586">
        <v>39083528</v>
      </c>
      <c r="C586">
        <v>39084647</v>
      </c>
      <c r="D586">
        <v>36803258</v>
      </c>
      <c r="E586">
        <v>1</v>
      </c>
      <c r="F586">
        <v>1</v>
      </c>
      <c r="G586">
        <v>1</v>
      </c>
      <c r="H586">
        <v>3</v>
      </c>
      <c r="I586" t="s">
        <v>1183</v>
      </c>
      <c r="J586" t="s">
        <v>1184</v>
      </c>
      <c r="K586" t="s">
        <v>1185</v>
      </c>
      <c r="L586">
        <v>1346</v>
      </c>
      <c r="N586">
        <v>1009</v>
      </c>
      <c r="O586" t="s">
        <v>173</v>
      </c>
      <c r="P586" t="s">
        <v>173</v>
      </c>
      <c r="Q586">
        <v>1</v>
      </c>
      <c r="W586">
        <v>0</v>
      </c>
      <c r="X586">
        <v>586013393</v>
      </c>
      <c r="Y586">
        <v>7.0000000000000007E-2</v>
      </c>
      <c r="AA586">
        <v>69.02</v>
      </c>
      <c r="AB586">
        <v>0</v>
      </c>
      <c r="AC586">
        <v>0</v>
      </c>
      <c r="AD586">
        <v>0</v>
      </c>
      <c r="AE586">
        <v>10.57</v>
      </c>
      <c r="AF586">
        <v>0</v>
      </c>
      <c r="AG586">
        <v>0</v>
      </c>
      <c r="AH586">
        <v>0</v>
      </c>
      <c r="AI586">
        <v>6.53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3</v>
      </c>
      <c r="AT586">
        <v>7.0000000000000007E-2</v>
      </c>
      <c r="AU586" t="s">
        <v>3</v>
      </c>
      <c r="AV586">
        <v>0</v>
      </c>
      <c r="AW586">
        <v>2</v>
      </c>
      <c r="AX586">
        <v>39084653</v>
      </c>
      <c r="AY586">
        <v>1</v>
      </c>
      <c r="AZ586">
        <v>0</v>
      </c>
      <c r="BA586">
        <v>602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Y586*Source!I372</f>
        <v>0.28000000000000003</v>
      </c>
      <c r="CY586">
        <f t="shared" si="54"/>
        <v>69.02</v>
      </c>
      <c r="CZ586">
        <f t="shared" si="55"/>
        <v>10.57</v>
      </c>
      <c r="DA586">
        <f t="shared" si="56"/>
        <v>6.53</v>
      </c>
      <c r="DB586">
        <v>0</v>
      </c>
    </row>
    <row r="587" spans="1:106" x14ac:dyDescent="0.2">
      <c r="A587">
        <f>ROW(Source!A372)</f>
        <v>372</v>
      </c>
      <c r="B587">
        <v>39083528</v>
      </c>
      <c r="C587">
        <v>39084647</v>
      </c>
      <c r="D587">
        <v>36804448</v>
      </c>
      <c r="E587">
        <v>1</v>
      </c>
      <c r="F587">
        <v>1</v>
      </c>
      <c r="G587">
        <v>1</v>
      </c>
      <c r="H587">
        <v>3</v>
      </c>
      <c r="I587" t="s">
        <v>1186</v>
      </c>
      <c r="J587" t="s">
        <v>1187</v>
      </c>
      <c r="K587" t="s">
        <v>1168</v>
      </c>
      <c r="L587">
        <v>1346</v>
      </c>
      <c r="N587">
        <v>1009</v>
      </c>
      <c r="O587" t="s">
        <v>173</v>
      </c>
      <c r="P587" t="s">
        <v>173</v>
      </c>
      <c r="Q587">
        <v>1</v>
      </c>
      <c r="W587">
        <v>0</v>
      </c>
      <c r="X587">
        <v>103900845</v>
      </c>
      <c r="Y587">
        <v>4.9000000000000002E-2</v>
      </c>
      <c r="AA587">
        <v>59.03</v>
      </c>
      <c r="AB587">
        <v>0</v>
      </c>
      <c r="AC587">
        <v>0</v>
      </c>
      <c r="AD587">
        <v>0</v>
      </c>
      <c r="AE587">
        <v>9.0399999999999991</v>
      </c>
      <c r="AF587">
        <v>0</v>
      </c>
      <c r="AG587">
        <v>0</v>
      </c>
      <c r="AH587">
        <v>0</v>
      </c>
      <c r="AI587">
        <v>6.53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4.9000000000000002E-2</v>
      </c>
      <c r="AU587" t="s">
        <v>3</v>
      </c>
      <c r="AV587">
        <v>0</v>
      </c>
      <c r="AW587">
        <v>2</v>
      </c>
      <c r="AX587">
        <v>39084654</v>
      </c>
      <c r="AY587">
        <v>1</v>
      </c>
      <c r="AZ587">
        <v>0</v>
      </c>
      <c r="BA587">
        <v>603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Y587*Source!I372</f>
        <v>0.19600000000000001</v>
      </c>
      <c r="CY587">
        <f t="shared" si="54"/>
        <v>59.03</v>
      </c>
      <c r="CZ587">
        <f t="shared" si="55"/>
        <v>9.0399999999999991</v>
      </c>
      <c r="DA587">
        <f t="shared" si="56"/>
        <v>6.53</v>
      </c>
      <c r="DB587">
        <v>0</v>
      </c>
    </row>
    <row r="588" spans="1:106" x14ac:dyDescent="0.2">
      <c r="A588">
        <f>ROW(Source!A372)</f>
        <v>372</v>
      </c>
      <c r="B588">
        <v>39083528</v>
      </c>
      <c r="C588">
        <v>39084647</v>
      </c>
      <c r="D588">
        <v>36804580</v>
      </c>
      <c r="E588">
        <v>1</v>
      </c>
      <c r="F588">
        <v>1</v>
      </c>
      <c r="G588">
        <v>1</v>
      </c>
      <c r="H588">
        <v>3</v>
      </c>
      <c r="I588" t="s">
        <v>1188</v>
      </c>
      <c r="J588" t="s">
        <v>1189</v>
      </c>
      <c r="K588" t="s">
        <v>1190</v>
      </c>
      <c r="L588">
        <v>1355</v>
      </c>
      <c r="N588">
        <v>1010</v>
      </c>
      <c r="O588" t="s">
        <v>370</v>
      </c>
      <c r="P588" t="s">
        <v>370</v>
      </c>
      <c r="Q588">
        <v>100</v>
      </c>
      <c r="W588">
        <v>0</v>
      </c>
      <c r="X588">
        <v>1794244060</v>
      </c>
      <c r="Y588">
        <v>1.4E-2</v>
      </c>
      <c r="AA588">
        <v>561.58000000000004</v>
      </c>
      <c r="AB588">
        <v>0</v>
      </c>
      <c r="AC588">
        <v>0</v>
      </c>
      <c r="AD588">
        <v>0</v>
      </c>
      <c r="AE588">
        <v>86</v>
      </c>
      <c r="AF588">
        <v>0</v>
      </c>
      <c r="AG588">
        <v>0</v>
      </c>
      <c r="AH588">
        <v>0</v>
      </c>
      <c r="AI588">
        <v>6.53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1.4E-2</v>
      </c>
      <c r="AU588" t="s">
        <v>3</v>
      </c>
      <c r="AV588">
        <v>0</v>
      </c>
      <c r="AW588">
        <v>2</v>
      </c>
      <c r="AX588">
        <v>39084655</v>
      </c>
      <c r="AY588">
        <v>1</v>
      </c>
      <c r="AZ588">
        <v>0</v>
      </c>
      <c r="BA588">
        <v>604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Y588*Source!I372</f>
        <v>5.6000000000000001E-2</v>
      </c>
      <c r="CY588">
        <f t="shared" si="54"/>
        <v>561.58000000000004</v>
      </c>
      <c r="CZ588">
        <f t="shared" si="55"/>
        <v>86</v>
      </c>
      <c r="DA588">
        <f t="shared" si="56"/>
        <v>6.53</v>
      </c>
      <c r="DB588">
        <v>0</v>
      </c>
    </row>
    <row r="589" spans="1:106" x14ac:dyDescent="0.2">
      <c r="A589">
        <f>ROW(Source!A372)</f>
        <v>372</v>
      </c>
      <c r="B589">
        <v>39083528</v>
      </c>
      <c r="C589">
        <v>39084647</v>
      </c>
      <c r="D589">
        <v>36805500</v>
      </c>
      <c r="E589">
        <v>1</v>
      </c>
      <c r="F589">
        <v>1</v>
      </c>
      <c r="G589">
        <v>1</v>
      </c>
      <c r="H589">
        <v>3</v>
      </c>
      <c r="I589" t="s">
        <v>1191</v>
      </c>
      <c r="J589" t="s">
        <v>1192</v>
      </c>
      <c r="K589" t="s">
        <v>1193</v>
      </c>
      <c r="L589">
        <v>1346</v>
      </c>
      <c r="N589">
        <v>1009</v>
      </c>
      <c r="O589" t="s">
        <v>173</v>
      </c>
      <c r="P589" t="s">
        <v>173</v>
      </c>
      <c r="Q589">
        <v>1</v>
      </c>
      <c r="W589">
        <v>0</v>
      </c>
      <c r="X589">
        <v>-856710481</v>
      </c>
      <c r="Y589">
        <v>1E-3</v>
      </c>
      <c r="AA589">
        <v>868.82</v>
      </c>
      <c r="AB589">
        <v>0</v>
      </c>
      <c r="AC589">
        <v>0</v>
      </c>
      <c r="AD589">
        <v>0</v>
      </c>
      <c r="AE589">
        <v>133.05000000000001</v>
      </c>
      <c r="AF589">
        <v>0</v>
      </c>
      <c r="AG589">
        <v>0</v>
      </c>
      <c r="AH589">
        <v>0</v>
      </c>
      <c r="AI589">
        <v>6.53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1E-3</v>
      </c>
      <c r="AU589" t="s">
        <v>3</v>
      </c>
      <c r="AV589">
        <v>0</v>
      </c>
      <c r="AW589">
        <v>2</v>
      </c>
      <c r="AX589">
        <v>39084656</v>
      </c>
      <c r="AY589">
        <v>1</v>
      </c>
      <c r="AZ589">
        <v>0</v>
      </c>
      <c r="BA589">
        <v>605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Y589*Source!I372</f>
        <v>4.0000000000000001E-3</v>
      </c>
      <c r="CY589">
        <f t="shared" si="54"/>
        <v>868.82</v>
      </c>
      <c r="CZ589">
        <f t="shared" si="55"/>
        <v>133.05000000000001</v>
      </c>
      <c r="DA589">
        <f t="shared" si="56"/>
        <v>6.53</v>
      </c>
      <c r="DB589">
        <v>0</v>
      </c>
    </row>
    <row r="590" spans="1:106" x14ac:dyDescent="0.2">
      <c r="A590">
        <f>ROW(Source!A372)</f>
        <v>372</v>
      </c>
      <c r="B590">
        <v>39083528</v>
      </c>
      <c r="C590">
        <v>39084647</v>
      </c>
      <c r="D590">
        <v>36823140</v>
      </c>
      <c r="E590">
        <v>1</v>
      </c>
      <c r="F590">
        <v>1</v>
      </c>
      <c r="G590">
        <v>1</v>
      </c>
      <c r="H590">
        <v>3</v>
      </c>
      <c r="I590" t="s">
        <v>1194</v>
      </c>
      <c r="J590" t="s">
        <v>1195</v>
      </c>
      <c r="K590" t="s">
        <v>1196</v>
      </c>
      <c r="L590">
        <v>1348</v>
      </c>
      <c r="N590">
        <v>1009</v>
      </c>
      <c r="O590" t="s">
        <v>64</v>
      </c>
      <c r="P590" t="s">
        <v>64</v>
      </c>
      <c r="Q590">
        <v>1000</v>
      </c>
      <c r="W590">
        <v>0</v>
      </c>
      <c r="X590">
        <v>426000481</v>
      </c>
      <c r="Y590">
        <v>1E-3</v>
      </c>
      <c r="AA590">
        <v>75095</v>
      </c>
      <c r="AB590">
        <v>0</v>
      </c>
      <c r="AC590">
        <v>0</v>
      </c>
      <c r="AD590">
        <v>0</v>
      </c>
      <c r="AE590">
        <v>11500</v>
      </c>
      <c r="AF590">
        <v>0</v>
      </c>
      <c r="AG590">
        <v>0</v>
      </c>
      <c r="AH590">
        <v>0</v>
      </c>
      <c r="AI590">
        <v>6.53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1E-3</v>
      </c>
      <c r="AU590" t="s">
        <v>3</v>
      </c>
      <c r="AV590">
        <v>0</v>
      </c>
      <c r="AW590">
        <v>2</v>
      </c>
      <c r="AX590">
        <v>39084657</v>
      </c>
      <c r="AY590">
        <v>1</v>
      </c>
      <c r="AZ590">
        <v>0</v>
      </c>
      <c r="BA590">
        <v>606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Y590*Source!I372</f>
        <v>4.0000000000000001E-3</v>
      </c>
      <c r="CY590">
        <f t="shared" si="54"/>
        <v>75095</v>
      </c>
      <c r="CZ590">
        <f t="shared" si="55"/>
        <v>11500</v>
      </c>
      <c r="DA590">
        <f t="shared" si="56"/>
        <v>6.53</v>
      </c>
      <c r="DB590">
        <v>0</v>
      </c>
    </row>
    <row r="591" spans="1:106" x14ac:dyDescent="0.2">
      <c r="A591">
        <f>ROW(Source!A372)</f>
        <v>372</v>
      </c>
      <c r="B591">
        <v>39083528</v>
      </c>
      <c r="C591">
        <v>39084647</v>
      </c>
      <c r="D591">
        <v>36838317</v>
      </c>
      <c r="E591">
        <v>1</v>
      </c>
      <c r="F591">
        <v>1</v>
      </c>
      <c r="G591">
        <v>1</v>
      </c>
      <c r="H591">
        <v>3</v>
      </c>
      <c r="I591" t="s">
        <v>1197</v>
      </c>
      <c r="J591" t="s">
        <v>1198</v>
      </c>
      <c r="K591" t="s">
        <v>1199</v>
      </c>
      <c r="L591">
        <v>1346</v>
      </c>
      <c r="N591">
        <v>1009</v>
      </c>
      <c r="O591" t="s">
        <v>173</v>
      </c>
      <c r="P591" t="s">
        <v>173</v>
      </c>
      <c r="Q591">
        <v>1</v>
      </c>
      <c r="W591">
        <v>0</v>
      </c>
      <c r="X591">
        <v>210558753</v>
      </c>
      <c r="Y591">
        <v>3.5999999999999997E-2</v>
      </c>
      <c r="AA591">
        <v>186.76</v>
      </c>
      <c r="AB591">
        <v>0</v>
      </c>
      <c r="AC591">
        <v>0</v>
      </c>
      <c r="AD591">
        <v>0</v>
      </c>
      <c r="AE591">
        <v>28.6</v>
      </c>
      <c r="AF591">
        <v>0</v>
      </c>
      <c r="AG591">
        <v>0</v>
      </c>
      <c r="AH591">
        <v>0</v>
      </c>
      <c r="AI591">
        <v>6.53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3.5999999999999997E-2</v>
      </c>
      <c r="AU591" t="s">
        <v>3</v>
      </c>
      <c r="AV591">
        <v>0</v>
      </c>
      <c r="AW591">
        <v>2</v>
      </c>
      <c r="AX591">
        <v>39084658</v>
      </c>
      <c r="AY591">
        <v>1</v>
      </c>
      <c r="AZ591">
        <v>0</v>
      </c>
      <c r="BA591">
        <v>607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Y591*Source!I372</f>
        <v>0.14399999999999999</v>
      </c>
      <c r="CY591">
        <f t="shared" si="54"/>
        <v>186.76</v>
      </c>
      <c r="CZ591">
        <f t="shared" si="55"/>
        <v>28.6</v>
      </c>
      <c r="DA591">
        <f t="shared" si="56"/>
        <v>6.53</v>
      </c>
      <c r="DB591">
        <v>0</v>
      </c>
    </row>
    <row r="592" spans="1:106" x14ac:dyDescent="0.2">
      <c r="A592">
        <f>ROW(Source!A372)</f>
        <v>372</v>
      </c>
      <c r="B592">
        <v>39083528</v>
      </c>
      <c r="C592">
        <v>39084647</v>
      </c>
      <c r="D592">
        <v>36838470</v>
      </c>
      <c r="E592">
        <v>1</v>
      </c>
      <c r="F592">
        <v>1</v>
      </c>
      <c r="G592">
        <v>1</v>
      </c>
      <c r="H592">
        <v>3</v>
      </c>
      <c r="I592" t="s">
        <v>1200</v>
      </c>
      <c r="J592" t="s">
        <v>1201</v>
      </c>
      <c r="K592" t="s">
        <v>1202</v>
      </c>
      <c r="L592">
        <v>1346</v>
      </c>
      <c r="N592">
        <v>1009</v>
      </c>
      <c r="O592" t="s">
        <v>173</v>
      </c>
      <c r="P592" t="s">
        <v>173</v>
      </c>
      <c r="Q592">
        <v>1</v>
      </c>
      <c r="W592">
        <v>0</v>
      </c>
      <c r="X592">
        <v>-1274984028</v>
      </c>
      <c r="Y592">
        <v>6.0000000000000001E-3</v>
      </c>
      <c r="AA592">
        <v>232.66</v>
      </c>
      <c r="AB592">
        <v>0</v>
      </c>
      <c r="AC592">
        <v>0</v>
      </c>
      <c r="AD592">
        <v>0</v>
      </c>
      <c r="AE592">
        <v>35.630000000000003</v>
      </c>
      <c r="AF592">
        <v>0</v>
      </c>
      <c r="AG592">
        <v>0</v>
      </c>
      <c r="AH592">
        <v>0</v>
      </c>
      <c r="AI592">
        <v>6.53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6.0000000000000001E-3</v>
      </c>
      <c r="AU592" t="s">
        <v>3</v>
      </c>
      <c r="AV592">
        <v>0</v>
      </c>
      <c r="AW592">
        <v>2</v>
      </c>
      <c r="AX592">
        <v>39084659</v>
      </c>
      <c r="AY592">
        <v>1</v>
      </c>
      <c r="AZ592">
        <v>0</v>
      </c>
      <c r="BA592">
        <v>608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Y592*Source!I372</f>
        <v>2.4E-2</v>
      </c>
      <c r="CY592">
        <f t="shared" si="54"/>
        <v>232.66</v>
      </c>
      <c r="CZ592">
        <f t="shared" si="55"/>
        <v>35.630000000000003</v>
      </c>
      <c r="DA592">
        <f t="shared" si="56"/>
        <v>6.53</v>
      </c>
      <c r="DB592">
        <v>0</v>
      </c>
    </row>
    <row r="593" spans="1:106" x14ac:dyDescent="0.2">
      <c r="A593">
        <f>ROW(Source!A372)</f>
        <v>372</v>
      </c>
      <c r="B593">
        <v>39083528</v>
      </c>
      <c r="C593">
        <v>39084647</v>
      </c>
      <c r="D593">
        <v>36851945</v>
      </c>
      <c r="E593">
        <v>1</v>
      </c>
      <c r="F593">
        <v>1</v>
      </c>
      <c r="G593">
        <v>1</v>
      </c>
      <c r="H593">
        <v>3</v>
      </c>
      <c r="I593" t="s">
        <v>1203</v>
      </c>
      <c r="J593" t="s">
        <v>1204</v>
      </c>
      <c r="K593" t="s">
        <v>1205</v>
      </c>
      <c r="L593">
        <v>1358</v>
      </c>
      <c r="N593">
        <v>1010</v>
      </c>
      <c r="O593" t="s">
        <v>342</v>
      </c>
      <c r="P593" t="s">
        <v>342</v>
      </c>
      <c r="Q593">
        <v>10</v>
      </c>
      <c r="W593">
        <v>0</v>
      </c>
      <c r="X593">
        <v>1386890308</v>
      </c>
      <c r="Y593">
        <v>0.1</v>
      </c>
      <c r="AA593">
        <v>254.67</v>
      </c>
      <c r="AB593">
        <v>0</v>
      </c>
      <c r="AC593">
        <v>0</v>
      </c>
      <c r="AD593">
        <v>0</v>
      </c>
      <c r="AE593">
        <v>39</v>
      </c>
      <c r="AF593">
        <v>0</v>
      </c>
      <c r="AG593">
        <v>0</v>
      </c>
      <c r="AH593">
        <v>0</v>
      </c>
      <c r="AI593">
        <v>6.53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0.1</v>
      </c>
      <c r="AU593" t="s">
        <v>3</v>
      </c>
      <c r="AV593">
        <v>0</v>
      </c>
      <c r="AW593">
        <v>2</v>
      </c>
      <c r="AX593">
        <v>39084660</v>
      </c>
      <c r="AY593">
        <v>1</v>
      </c>
      <c r="AZ593">
        <v>0</v>
      </c>
      <c r="BA593">
        <v>609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Y593*Source!I372</f>
        <v>0.4</v>
      </c>
      <c r="CY593">
        <f t="shared" si="54"/>
        <v>254.67</v>
      </c>
      <c r="CZ593">
        <f t="shared" si="55"/>
        <v>39</v>
      </c>
      <c r="DA593">
        <f t="shared" si="56"/>
        <v>6.53</v>
      </c>
      <c r="DB593">
        <v>0</v>
      </c>
    </row>
    <row r="594" spans="1:106" x14ac:dyDescent="0.2">
      <c r="A594">
        <f>ROW(Source!A372)</f>
        <v>372</v>
      </c>
      <c r="B594">
        <v>39083528</v>
      </c>
      <c r="C594">
        <v>39084647</v>
      </c>
      <c r="D594">
        <v>36873257</v>
      </c>
      <c r="E594">
        <v>1</v>
      </c>
      <c r="F594">
        <v>1</v>
      </c>
      <c r="G594">
        <v>1</v>
      </c>
      <c r="H594">
        <v>3</v>
      </c>
      <c r="I594" t="s">
        <v>722</v>
      </c>
      <c r="J594" t="s">
        <v>724</v>
      </c>
      <c r="K594" t="s">
        <v>723</v>
      </c>
      <c r="L594">
        <v>1354</v>
      </c>
      <c r="N594">
        <v>1010</v>
      </c>
      <c r="O594" t="s">
        <v>109</v>
      </c>
      <c r="P594" t="s">
        <v>109</v>
      </c>
      <c r="Q594">
        <v>1</v>
      </c>
      <c r="W594">
        <v>0</v>
      </c>
      <c r="X594">
        <v>-119210525</v>
      </c>
      <c r="Y594">
        <v>0.5</v>
      </c>
      <c r="AA594">
        <v>931.44</v>
      </c>
      <c r="AB594">
        <v>0</v>
      </c>
      <c r="AC594">
        <v>0</v>
      </c>
      <c r="AD594">
        <v>0</v>
      </c>
      <c r="AE594">
        <v>142.63999999999999</v>
      </c>
      <c r="AF594">
        <v>0</v>
      </c>
      <c r="AG594">
        <v>0</v>
      </c>
      <c r="AH594">
        <v>0</v>
      </c>
      <c r="AI594">
        <v>6.53</v>
      </c>
      <c r="AJ594">
        <v>1</v>
      </c>
      <c r="AK594">
        <v>1</v>
      </c>
      <c r="AL594">
        <v>1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3</v>
      </c>
      <c r="AT594">
        <v>0.5</v>
      </c>
      <c r="AU594" t="s">
        <v>3</v>
      </c>
      <c r="AV594">
        <v>0</v>
      </c>
      <c r="AW594">
        <v>1</v>
      </c>
      <c r="AX594">
        <v>-1</v>
      </c>
      <c r="AY594">
        <v>0</v>
      </c>
      <c r="AZ594">
        <v>0</v>
      </c>
      <c r="BA594" t="s">
        <v>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Y594*Source!I372</f>
        <v>2</v>
      </c>
      <c r="CY594">
        <f t="shared" si="54"/>
        <v>931.44</v>
      </c>
      <c r="CZ594">
        <f t="shared" si="55"/>
        <v>142.63999999999999</v>
      </c>
      <c r="DA594">
        <f t="shared" si="56"/>
        <v>6.53</v>
      </c>
      <c r="DB594">
        <v>0</v>
      </c>
    </row>
    <row r="595" spans="1:106" x14ac:dyDescent="0.2">
      <c r="A595">
        <f>ROW(Source!A372)</f>
        <v>372</v>
      </c>
      <c r="B595">
        <v>39083528</v>
      </c>
      <c r="C595">
        <v>39084647</v>
      </c>
      <c r="D595">
        <v>36873427</v>
      </c>
      <c r="E595">
        <v>1</v>
      </c>
      <c r="F595">
        <v>1</v>
      </c>
      <c r="G595">
        <v>1</v>
      </c>
      <c r="H595">
        <v>3</v>
      </c>
      <c r="I595" t="s">
        <v>718</v>
      </c>
      <c r="J595" t="s">
        <v>720</v>
      </c>
      <c r="K595" t="s">
        <v>719</v>
      </c>
      <c r="L595">
        <v>1354</v>
      </c>
      <c r="N595">
        <v>1010</v>
      </c>
      <c r="O595" t="s">
        <v>109</v>
      </c>
      <c r="P595" t="s">
        <v>109</v>
      </c>
      <c r="Q595">
        <v>1</v>
      </c>
      <c r="W595">
        <v>0</v>
      </c>
      <c r="X595">
        <v>1015789323</v>
      </c>
      <c r="Y595">
        <v>0.5</v>
      </c>
      <c r="AA595">
        <v>532.91</v>
      </c>
      <c r="AB595">
        <v>0</v>
      </c>
      <c r="AC595">
        <v>0</v>
      </c>
      <c r="AD595">
        <v>0</v>
      </c>
      <c r="AE595">
        <v>81.61</v>
      </c>
      <c r="AF595">
        <v>0</v>
      </c>
      <c r="AG595">
        <v>0</v>
      </c>
      <c r="AH595">
        <v>0</v>
      </c>
      <c r="AI595">
        <v>6.53</v>
      </c>
      <c r="AJ595">
        <v>1</v>
      </c>
      <c r="AK595">
        <v>1</v>
      </c>
      <c r="AL595">
        <v>1</v>
      </c>
      <c r="AN595">
        <v>0</v>
      </c>
      <c r="AO595">
        <v>0</v>
      </c>
      <c r="AP595">
        <v>0</v>
      </c>
      <c r="AQ595">
        <v>0</v>
      </c>
      <c r="AR595">
        <v>0</v>
      </c>
      <c r="AS595" t="s">
        <v>3</v>
      </c>
      <c r="AT595">
        <v>0.5</v>
      </c>
      <c r="AU595" t="s">
        <v>3</v>
      </c>
      <c r="AV595">
        <v>0</v>
      </c>
      <c r="AW595">
        <v>1</v>
      </c>
      <c r="AX595">
        <v>-1</v>
      </c>
      <c r="AY595">
        <v>0</v>
      </c>
      <c r="AZ595">
        <v>0</v>
      </c>
      <c r="BA595" t="s">
        <v>3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Y595*Source!I372</f>
        <v>2</v>
      </c>
      <c r="CY595">
        <f t="shared" si="54"/>
        <v>532.91</v>
      </c>
      <c r="CZ595">
        <f t="shared" si="55"/>
        <v>81.61</v>
      </c>
      <c r="DA595">
        <f t="shared" si="56"/>
        <v>6.53</v>
      </c>
      <c r="DB595">
        <v>0</v>
      </c>
    </row>
    <row r="596" spans="1:106" x14ac:dyDescent="0.2">
      <c r="A596">
        <f>ROW(Source!A372)</f>
        <v>372</v>
      </c>
      <c r="B596">
        <v>39083528</v>
      </c>
      <c r="C596">
        <v>39084647</v>
      </c>
      <c r="D596">
        <v>36799065</v>
      </c>
      <c r="E596">
        <v>17</v>
      </c>
      <c r="F596">
        <v>1</v>
      </c>
      <c r="G596">
        <v>1</v>
      </c>
      <c r="H596">
        <v>3</v>
      </c>
      <c r="I596" t="s">
        <v>1209</v>
      </c>
      <c r="J596" t="s">
        <v>3</v>
      </c>
      <c r="K596" t="s">
        <v>1210</v>
      </c>
      <c r="L596">
        <v>1374</v>
      </c>
      <c r="N596">
        <v>1013</v>
      </c>
      <c r="O596" t="s">
        <v>1211</v>
      </c>
      <c r="P596" t="s">
        <v>1211</v>
      </c>
      <c r="Q596">
        <v>1</v>
      </c>
      <c r="W596">
        <v>0</v>
      </c>
      <c r="X596">
        <v>-1731369543</v>
      </c>
      <c r="Y596">
        <v>0.3</v>
      </c>
      <c r="AA596">
        <v>1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0.3</v>
      </c>
      <c r="AU596" t="s">
        <v>3</v>
      </c>
      <c r="AV596">
        <v>0</v>
      </c>
      <c r="AW596">
        <v>2</v>
      </c>
      <c r="AX596">
        <v>39084661</v>
      </c>
      <c r="AY596">
        <v>1</v>
      </c>
      <c r="AZ596">
        <v>0</v>
      </c>
      <c r="BA596">
        <v>610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Y596*Source!I372</f>
        <v>1.2</v>
      </c>
      <c r="CY596">
        <f t="shared" si="54"/>
        <v>1</v>
      </c>
      <c r="CZ596">
        <f t="shared" si="55"/>
        <v>1</v>
      </c>
      <c r="DA596">
        <f t="shared" si="56"/>
        <v>1</v>
      </c>
      <c r="DB596">
        <v>0</v>
      </c>
    </row>
    <row r="597" spans="1:106" x14ac:dyDescent="0.2">
      <c r="A597">
        <f>ROW(Source!A375)</f>
        <v>375</v>
      </c>
      <c r="B597">
        <v>39083528</v>
      </c>
      <c r="C597">
        <v>39084714</v>
      </c>
      <c r="D597">
        <v>37080781</v>
      </c>
      <c r="E597">
        <v>1</v>
      </c>
      <c r="F597">
        <v>1</v>
      </c>
      <c r="G597">
        <v>1</v>
      </c>
      <c r="H597">
        <v>1</v>
      </c>
      <c r="I597" t="s">
        <v>883</v>
      </c>
      <c r="J597" t="s">
        <v>3</v>
      </c>
      <c r="K597" t="s">
        <v>884</v>
      </c>
      <c r="L597">
        <v>1191</v>
      </c>
      <c r="N597">
        <v>1013</v>
      </c>
      <c r="O597" t="s">
        <v>839</v>
      </c>
      <c r="P597" t="s">
        <v>839</v>
      </c>
      <c r="Q597">
        <v>1</v>
      </c>
      <c r="W597">
        <v>0</v>
      </c>
      <c r="X597">
        <v>912892513</v>
      </c>
      <c r="Y597">
        <v>94.4</v>
      </c>
      <c r="AA597">
        <v>0</v>
      </c>
      <c r="AB597">
        <v>0</v>
      </c>
      <c r="AC597">
        <v>0</v>
      </c>
      <c r="AD597">
        <v>64.78</v>
      </c>
      <c r="AE597">
        <v>0</v>
      </c>
      <c r="AF597">
        <v>0</v>
      </c>
      <c r="AG597">
        <v>0</v>
      </c>
      <c r="AH597">
        <v>9.92</v>
      </c>
      <c r="AI597">
        <v>1</v>
      </c>
      <c r="AJ597">
        <v>1</v>
      </c>
      <c r="AK597">
        <v>1</v>
      </c>
      <c r="AL597">
        <v>6.53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94.4</v>
      </c>
      <c r="AU597" t="s">
        <v>3</v>
      </c>
      <c r="AV597">
        <v>1</v>
      </c>
      <c r="AW597">
        <v>2</v>
      </c>
      <c r="AX597">
        <v>39084715</v>
      </c>
      <c r="AY597">
        <v>1</v>
      </c>
      <c r="AZ597">
        <v>0</v>
      </c>
      <c r="BA597">
        <v>611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Y597*Source!I375</f>
        <v>7.5520000000000005</v>
      </c>
      <c r="CY597">
        <f>AD597</f>
        <v>64.78</v>
      </c>
      <c r="CZ597">
        <f>AH597</f>
        <v>9.92</v>
      </c>
      <c r="DA597">
        <f>AL597</f>
        <v>6.53</v>
      </c>
      <c r="DB597">
        <v>0</v>
      </c>
    </row>
    <row r="598" spans="1:106" x14ac:dyDescent="0.2">
      <c r="A598">
        <f>ROW(Source!A375)</f>
        <v>375</v>
      </c>
      <c r="B598">
        <v>39083528</v>
      </c>
      <c r="C598">
        <v>39084714</v>
      </c>
      <c r="D598">
        <v>37064876</v>
      </c>
      <c r="E598">
        <v>1</v>
      </c>
      <c r="F598">
        <v>1</v>
      </c>
      <c r="G598">
        <v>1</v>
      </c>
      <c r="H598">
        <v>1</v>
      </c>
      <c r="I598" t="s">
        <v>840</v>
      </c>
      <c r="J598" t="s">
        <v>3</v>
      </c>
      <c r="K598" t="s">
        <v>841</v>
      </c>
      <c r="L598">
        <v>1191</v>
      </c>
      <c r="N598">
        <v>1013</v>
      </c>
      <c r="O598" t="s">
        <v>839</v>
      </c>
      <c r="P598" t="s">
        <v>839</v>
      </c>
      <c r="Q598">
        <v>1</v>
      </c>
      <c r="W598">
        <v>0</v>
      </c>
      <c r="X598">
        <v>-1417349443</v>
      </c>
      <c r="Y598">
        <v>0.4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6.53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0.4</v>
      </c>
      <c r="AU598" t="s">
        <v>3</v>
      </c>
      <c r="AV598">
        <v>2</v>
      </c>
      <c r="AW598">
        <v>2</v>
      </c>
      <c r="AX598">
        <v>39084716</v>
      </c>
      <c r="AY598">
        <v>1</v>
      </c>
      <c r="AZ598">
        <v>0</v>
      </c>
      <c r="BA598">
        <v>612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Y598*Source!I375</f>
        <v>3.2000000000000001E-2</v>
      </c>
      <c r="CY598">
        <f>AD598</f>
        <v>0</v>
      </c>
      <c r="CZ598">
        <f>AH598</f>
        <v>0</v>
      </c>
      <c r="DA598">
        <f>AL598</f>
        <v>1</v>
      </c>
      <c r="DB598">
        <v>0</v>
      </c>
    </row>
    <row r="599" spans="1:106" x14ac:dyDescent="0.2">
      <c r="A599">
        <f>ROW(Source!A375)</f>
        <v>375</v>
      </c>
      <c r="B599">
        <v>39083528</v>
      </c>
      <c r="C599">
        <v>39084714</v>
      </c>
      <c r="D599">
        <v>36882159</v>
      </c>
      <c r="E599">
        <v>1</v>
      </c>
      <c r="F599">
        <v>1</v>
      </c>
      <c r="G599">
        <v>1</v>
      </c>
      <c r="H599">
        <v>2</v>
      </c>
      <c r="I599" t="s">
        <v>1037</v>
      </c>
      <c r="J599" t="s">
        <v>1038</v>
      </c>
      <c r="K599" t="s">
        <v>1039</v>
      </c>
      <c r="L599">
        <v>1368</v>
      </c>
      <c r="N599">
        <v>1011</v>
      </c>
      <c r="O599" t="s">
        <v>845</v>
      </c>
      <c r="P599" t="s">
        <v>845</v>
      </c>
      <c r="Q599">
        <v>1</v>
      </c>
      <c r="W599">
        <v>0</v>
      </c>
      <c r="X599">
        <v>-1718674368</v>
      </c>
      <c r="Y599">
        <v>0.2</v>
      </c>
      <c r="AA599">
        <v>0</v>
      </c>
      <c r="AB599">
        <v>731.29</v>
      </c>
      <c r="AC599">
        <v>13.5</v>
      </c>
      <c r="AD599">
        <v>0</v>
      </c>
      <c r="AE599">
        <v>0</v>
      </c>
      <c r="AF599">
        <v>111.99</v>
      </c>
      <c r="AG599">
        <v>13.5</v>
      </c>
      <c r="AH599">
        <v>0</v>
      </c>
      <c r="AI599">
        <v>1</v>
      </c>
      <c r="AJ599">
        <v>6.53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3</v>
      </c>
      <c r="AT599">
        <v>0.2</v>
      </c>
      <c r="AU599" t="s">
        <v>3</v>
      </c>
      <c r="AV599">
        <v>0</v>
      </c>
      <c r="AW599">
        <v>2</v>
      </c>
      <c r="AX599">
        <v>39084717</v>
      </c>
      <c r="AY599">
        <v>1</v>
      </c>
      <c r="AZ599">
        <v>0</v>
      </c>
      <c r="BA599">
        <v>613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Y599*Source!I375</f>
        <v>1.6E-2</v>
      </c>
      <c r="CY599">
        <f>AB599</f>
        <v>731.29</v>
      </c>
      <c r="CZ599">
        <f>AF599</f>
        <v>111.99</v>
      </c>
      <c r="DA599">
        <f>AJ599</f>
        <v>6.53</v>
      </c>
      <c r="DB599">
        <v>0</v>
      </c>
    </row>
    <row r="600" spans="1:106" x14ac:dyDescent="0.2">
      <c r="A600">
        <f>ROW(Source!A375)</f>
        <v>375</v>
      </c>
      <c r="B600">
        <v>39083528</v>
      </c>
      <c r="C600">
        <v>39084714</v>
      </c>
      <c r="D600">
        <v>36883554</v>
      </c>
      <c r="E600">
        <v>1</v>
      </c>
      <c r="F600">
        <v>1</v>
      </c>
      <c r="G600">
        <v>1</v>
      </c>
      <c r="H600">
        <v>2</v>
      </c>
      <c r="I600" t="s">
        <v>848</v>
      </c>
      <c r="J600" t="s">
        <v>849</v>
      </c>
      <c r="K600" t="s">
        <v>850</v>
      </c>
      <c r="L600">
        <v>1368</v>
      </c>
      <c r="N600">
        <v>1011</v>
      </c>
      <c r="O600" t="s">
        <v>845</v>
      </c>
      <c r="P600" t="s">
        <v>845</v>
      </c>
      <c r="Q600">
        <v>1</v>
      </c>
      <c r="W600">
        <v>0</v>
      </c>
      <c r="X600">
        <v>1372534845</v>
      </c>
      <c r="Y600">
        <v>0.2</v>
      </c>
      <c r="AA600">
        <v>0</v>
      </c>
      <c r="AB600">
        <v>429.09</v>
      </c>
      <c r="AC600">
        <v>11.6</v>
      </c>
      <c r="AD600">
        <v>0</v>
      </c>
      <c r="AE600">
        <v>0</v>
      </c>
      <c r="AF600">
        <v>65.709999999999994</v>
      </c>
      <c r="AG600">
        <v>11.6</v>
      </c>
      <c r="AH600">
        <v>0</v>
      </c>
      <c r="AI600">
        <v>1</v>
      </c>
      <c r="AJ600">
        <v>6.53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0.2</v>
      </c>
      <c r="AU600" t="s">
        <v>3</v>
      </c>
      <c r="AV600">
        <v>0</v>
      </c>
      <c r="AW600">
        <v>2</v>
      </c>
      <c r="AX600">
        <v>39084718</v>
      </c>
      <c r="AY600">
        <v>1</v>
      </c>
      <c r="AZ600">
        <v>0</v>
      </c>
      <c r="BA600">
        <v>614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Y600*Source!I375</f>
        <v>1.6E-2</v>
      </c>
      <c r="CY600">
        <f>AB600</f>
        <v>429.09</v>
      </c>
      <c r="CZ600">
        <f>AF600</f>
        <v>65.709999999999994</v>
      </c>
      <c r="DA600">
        <f>AJ600</f>
        <v>6.53</v>
      </c>
      <c r="DB600">
        <v>0</v>
      </c>
    </row>
    <row r="601" spans="1:106" x14ac:dyDescent="0.2">
      <c r="A601">
        <f>ROW(Source!A375)</f>
        <v>375</v>
      </c>
      <c r="B601">
        <v>39083528</v>
      </c>
      <c r="C601">
        <v>39084714</v>
      </c>
      <c r="D601">
        <v>36854474</v>
      </c>
      <c r="E601">
        <v>1</v>
      </c>
      <c r="F601">
        <v>1</v>
      </c>
      <c r="G601">
        <v>1</v>
      </c>
      <c r="H601">
        <v>3</v>
      </c>
      <c r="I601" t="s">
        <v>730</v>
      </c>
      <c r="J601" t="s">
        <v>732</v>
      </c>
      <c r="K601" t="s">
        <v>731</v>
      </c>
      <c r="L601">
        <v>1354</v>
      </c>
      <c r="N601">
        <v>1010</v>
      </c>
      <c r="O601" t="s">
        <v>109</v>
      </c>
      <c r="P601" t="s">
        <v>109</v>
      </c>
      <c r="Q601">
        <v>1</v>
      </c>
      <c r="W601">
        <v>0</v>
      </c>
      <c r="X601">
        <v>-145591426</v>
      </c>
      <c r="Y601">
        <v>100</v>
      </c>
      <c r="AA601">
        <v>2151.96</v>
      </c>
      <c r="AB601">
        <v>0</v>
      </c>
      <c r="AC601">
        <v>0</v>
      </c>
      <c r="AD601">
        <v>0</v>
      </c>
      <c r="AE601">
        <v>329.55</v>
      </c>
      <c r="AF601">
        <v>0</v>
      </c>
      <c r="AG601">
        <v>0</v>
      </c>
      <c r="AH601">
        <v>0</v>
      </c>
      <c r="AI601">
        <v>6.53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3</v>
      </c>
      <c r="AT601">
        <v>100</v>
      </c>
      <c r="AU601" t="s">
        <v>3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3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Y601*Source!I375</f>
        <v>8</v>
      </c>
      <c r="CY601">
        <f>AA601</f>
        <v>2151.96</v>
      </c>
      <c r="CZ601">
        <f>AE601</f>
        <v>329.55</v>
      </c>
      <c r="DA601">
        <f>AI601</f>
        <v>6.53</v>
      </c>
      <c r="DB601">
        <v>0</v>
      </c>
    </row>
    <row r="602" spans="1:106" x14ac:dyDescent="0.2">
      <c r="A602">
        <f>ROW(Source!A375)</f>
        <v>375</v>
      </c>
      <c r="B602">
        <v>39083528</v>
      </c>
      <c r="C602">
        <v>39084714</v>
      </c>
      <c r="D602">
        <v>36855778</v>
      </c>
      <c r="E602">
        <v>1</v>
      </c>
      <c r="F602">
        <v>1</v>
      </c>
      <c r="G602">
        <v>1</v>
      </c>
      <c r="H602">
        <v>3</v>
      </c>
      <c r="I602" t="s">
        <v>1256</v>
      </c>
      <c r="J602" t="s">
        <v>1257</v>
      </c>
      <c r="K602" t="s">
        <v>1258</v>
      </c>
      <c r="L602">
        <v>1355</v>
      </c>
      <c r="N602">
        <v>1010</v>
      </c>
      <c r="O602" t="s">
        <v>370</v>
      </c>
      <c r="P602" t="s">
        <v>370</v>
      </c>
      <c r="Q602">
        <v>100</v>
      </c>
      <c r="W602">
        <v>0</v>
      </c>
      <c r="X602">
        <v>783817326</v>
      </c>
      <c r="Y602">
        <v>1.02</v>
      </c>
      <c r="AA602">
        <v>653</v>
      </c>
      <c r="AB602">
        <v>0</v>
      </c>
      <c r="AC602">
        <v>0</v>
      </c>
      <c r="AD602">
        <v>0</v>
      </c>
      <c r="AE602">
        <v>100</v>
      </c>
      <c r="AF602">
        <v>0</v>
      </c>
      <c r="AG602">
        <v>0</v>
      </c>
      <c r="AH602">
        <v>0</v>
      </c>
      <c r="AI602">
        <v>6.53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1.02</v>
      </c>
      <c r="AU602" t="s">
        <v>3</v>
      </c>
      <c r="AV602">
        <v>0</v>
      </c>
      <c r="AW602">
        <v>2</v>
      </c>
      <c r="AX602">
        <v>39084719</v>
      </c>
      <c r="AY602">
        <v>1</v>
      </c>
      <c r="AZ602">
        <v>0</v>
      </c>
      <c r="BA602">
        <v>615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Y602*Source!I375</f>
        <v>8.1600000000000006E-2</v>
      </c>
      <c r="CY602">
        <f>AA602</f>
        <v>653</v>
      </c>
      <c r="CZ602">
        <f>AE602</f>
        <v>100</v>
      </c>
      <c r="DA602">
        <f>AI602</f>
        <v>6.53</v>
      </c>
      <c r="DB602">
        <v>0</v>
      </c>
    </row>
    <row r="603" spans="1:106" x14ac:dyDescent="0.2">
      <c r="A603">
        <f>ROW(Source!A375)</f>
        <v>375</v>
      </c>
      <c r="B603">
        <v>39083528</v>
      </c>
      <c r="C603">
        <v>39084714</v>
      </c>
      <c r="D603">
        <v>36799065</v>
      </c>
      <c r="E603">
        <v>17</v>
      </c>
      <c r="F603">
        <v>1</v>
      </c>
      <c r="G603">
        <v>1</v>
      </c>
      <c r="H603">
        <v>3</v>
      </c>
      <c r="I603" t="s">
        <v>1209</v>
      </c>
      <c r="J603" t="s">
        <v>3</v>
      </c>
      <c r="K603" t="s">
        <v>1210</v>
      </c>
      <c r="L603">
        <v>1374</v>
      </c>
      <c r="N603">
        <v>1013</v>
      </c>
      <c r="O603" t="s">
        <v>1211</v>
      </c>
      <c r="P603" t="s">
        <v>1211</v>
      </c>
      <c r="Q603">
        <v>1</v>
      </c>
      <c r="W603">
        <v>0</v>
      </c>
      <c r="X603">
        <v>-1731369543</v>
      </c>
      <c r="Y603">
        <v>18.73</v>
      </c>
      <c r="AA603">
        <v>1</v>
      </c>
      <c r="AB603">
        <v>0</v>
      </c>
      <c r="AC603">
        <v>0</v>
      </c>
      <c r="AD603">
        <v>0</v>
      </c>
      <c r="AE603">
        <v>1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18.73</v>
      </c>
      <c r="AU603" t="s">
        <v>3</v>
      </c>
      <c r="AV603">
        <v>0</v>
      </c>
      <c r="AW603">
        <v>2</v>
      </c>
      <c r="AX603">
        <v>39084720</v>
      </c>
      <c r="AY603">
        <v>1</v>
      </c>
      <c r="AZ603">
        <v>0</v>
      </c>
      <c r="BA603">
        <v>616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Y603*Source!I375</f>
        <v>1.4984000000000002</v>
      </c>
      <c r="CY603">
        <f>AA603</f>
        <v>1</v>
      </c>
      <c r="CZ603">
        <f>AE603</f>
        <v>1</v>
      </c>
      <c r="DA603">
        <f>AI603</f>
        <v>1</v>
      </c>
      <c r="DB603">
        <v>0</v>
      </c>
    </row>
    <row r="604" spans="1:106" x14ac:dyDescent="0.2">
      <c r="A604">
        <f>ROW(Source!A377)</f>
        <v>377</v>
      </c>
      <c r="B604">
        <v>39083528</v>
      </c>
      <c r="C604">
        <v>39084670</v>
      </c>
      <c r="D604">
        <v>37080781</v>
      </c>
      <c r="E604">
        <v>1</v>
      </c>
      <c r="F604">
        <v>1</v>
      </c>
      <c r="G604">
        <v>1</v>
      </c>
      <c r="H604">
        <v>1</v>
      </c>
      <c r="I604" t="s">
        <v>883</v>
      </c>
      <c r="J604" t="s">
        <v>3</v>
      </c>
      <c r="K604" t="s">
        <v>884</v>
      </c>
      <c r="L604">
        <v>1191</v>
      </c>
      <c r="N604">
        <v>1013</v>
      </c>
      <c r="O604" t="s">
        <v>839</v>
      </c>
      <c r="P604" t="s">
        <v>839</v>
      </c>
      <c r="Q604">
        <v>1</v>
      </c>
      <c r="W604">
        <v>0</v>
      </c>
      <c r="X604">
        <v>912892513</v>
      </c>
      <c r="Y604">
        <v>0.96</v>
      </c>
      <c r="AA604">
        <v>0</v>
      </c>
      <c r="AB604">
        <v>0</v>
      </c>
      <c r="AC604">
        <v>0</v>
      </c>
      <c r="AD604">
        <v>64.78</v>
      </c>
      <c r="AE604">
        <v>0</v>
      </c>
      <c r="AF604">
        <v>0</v>
      </c>
      <c r="AG604">
        <v>0</v>
      </c>
      <c r="AH604">
        <v>9.92</v>
      </c>
      <c r="AI604">
        <v>1</v>
      </c>
      <c r="AJ604">
        <v>1</v>
      </c>
      <c r="AK604">
        <v>1</v>
      </c>
      <c r="AL604">
        <v>6.53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0.96</v>
      </c>
      <c r="AU604" t="s">
        <v>3</v>
      </c>
      <c r="AV604">
        <v>1</v>
      </c>
      <c r="AW604">
        <v>2</v>
      </c>
      <c r="AX604">
        <v>39084671</v>
      </c>
      <c r="AY604">
        <v>1</v>
      </c>
      <c r="AZ604">
        <v>0</v>
      </c>
      <c r="BA604">
        <v>617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Y604*Source!I377</f>
        <v>1.92</v>
      </c>
      <c r="CY604">
        <f>AD604</f>
        <v>64.78</v>
      </c>
      <c r="CZ604">
        <f>AH604</f>
        <v>9.92</v>
      </c>
      <c r="DA604">
        <f>AL604</f>
        <v>6.53</v>
      </c>
      <c r="DB604">
        <v>0</v>
      </c>
    </row>
    <row r="605" spans="1:106" x14ac:dyDescent="0.2">
      <c r="A605">
        <f>ROW(Source!A377)</f>
        <v>377</v>
      </c>
      <c r="B605">
        <v>39083528</v>
      </c>
      <c r="C605">
        <v>39084670</v>
      </c>
      <c r="D605">
        <v>37064876</v>
      </c>
      <c r="E605">
        <v>1</v>
      </c>
      <c r="F605">
        <v>1</v>
      </c>
      <c r="G605">
        <v>1</v>
      </c>
      <c r="H605">
        <v>1</v>
      </c>
      <c r="I605" t="s">
        <v>840</v>
      </c>
      <c r="J605" t="s">
        <v>3</v>
      </c>
      <c r="K605" t="s">
        <v>841</v>
      </c>
      <c r="L605">
        <v>1191</v>
      </c>
      <c r="N605">
        <v>1013</v>
      </c>
      <c r="O605" t="s">
        <v>839</v>
      </c>
      <c r="P605" t="s">
        <v>839</v>
      </c>
      <c r="Q605">
        <v>1</v>
      </c>
      <c r="W605">
        <v>0</v>
      </c>
      <c r="X605">
        <v>-1417349443</v>
      </c>
      <c r="Y605">
        <v>0.02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6.53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3</v>
      </c>
      <c r="AT605">
        <v>0.02</v>
      </c>
      <c r="AU605" t="s">
        <v>3</v>
      </c>
      <c r="AV605">
        <v>2</v>
      </c>
      <c r="AW605">
        <v>2</v>
      </c>
      <c r="AX605">
        <v>39084672</v>
      </c>
      <c r="AY605">
        <v>1</v>
      </c>
      <c r="AZ605">
        <v>0</v>
      </c>
      <c r="BA605">
        <v>618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Y605*Source!I377</f>
        <v>0.04</v>
      </c>
      <c r="CY605">
        <f>AD605</f>
        <v>0</v>
      </c>
      <c r="CZ605">
        <f>AH605</f>
        <v>0</v>
      </c>
      <c r="DA605">
        <f>AL605</f>
        <v>1</v>
      </c>
      <c r="DB605">
        <v>0</v>
      </c>
    </row>
    <row r="606" spans="1:106" x14ac:dyDescent="0.2">
      <c r="A606">
        <f>ROW(Source!A377)</f>
        <v>377</v>
      </c>
      <c r="B606">
        <v>39083528</v>
      </c>
      <c r="C606">
        <v>39084670</v>
      </c>
      <c r="D606">
        <v>36882159</v>
      </c>
      <c r="E606">
        <v>1</v>
      </c>
      <c r="F606">
        <v>1</v>
      </c>
      <c r="G606">
        <v>1</v>
      </c>
      <c r="H606">
        <v>2</v>
      </c>
      <c r="I606" t="s">
        <v>1037</v>
      </c>
      <c r="J606" t="s">
        <v>1038</v>
      </c>
      <c r="K606" t="s">
        <v>1039</v>
      </c>
      <c r="L606">
        <v>1368</v>
      </c>
      <c r="N606">
        <v>1011</v>
      </c>
      <c r="O606" t="s">
        <v>845</v>
      </c>
      <c r="P606" t="s">
        <v>845</v>
      </c>
      <c r="Q606">
        <v>1</v>
      </c>
      <c r="W606">
        <v>0</v>
      </c>
      <c r="X606">
        <v>-1718674368</v>
      </c>
      <c r="Y606">
        <v>0.01</v>
      </c>
      <c r="AA606">
        <v>0</v>
      </c>
      <c r="AB606">
        <v>731.29</v>
      </c>
      <c r="AC606">
        <v>13.5</v>
      </c>
      <c r="AD606">
        <v>0</v>
      </c>
      <c r="AE606">
        <v>0</v>
      </c>
      <c r="AF606">
        <v>111.99</v>
      </c>
      <c r="AG606">
        <v>13.5</v>
      </c>
      <c r="AH606">
        <v>0</v>
      </c>
      <c r="AI606">
        <v>1</v>
      </c>
      <c r="AJ606">
        <v>6.53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3</v>
      </c>
      <c r="AT606">
        <v>0.01</v>
      </c>
      <c r="AU606" t="s">
        <v>3</v>
      </c>
      <c r="AV606">
        <v>0</v>
      </c>
      <c r="AW606">
        <v>2</v>
      </c>
      <c r="AX606">
        <v>39084673</v>
      </c>
      <c r="AY606">
        <v>1</v>
      </c>
      <c r="AZ606">
        <v>0</v>
      </c>
      <c r="BA606">
        <v>619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Y606*Source!I377</f>
        <v>0.02</v>
      </c>
      <c r="CY606">
        <f>AB606</f>
        <v>731.29</v>
      </c>
      <c r="CZ606">
        <f>AF606</f>
        <v>111.99</v>
      </c>
      <c r="DA606">
        <f>AJ606</f>
        <v>6.53</v>
      </c>
      <c r="DB606">
        <v>0</v>
      </c>
    </row>
    <row r="607" spans="1:106" x14ac:dyDescent="0.2">
      <c r="A607">
        <f>ROW(Source!A377)</f>
        <v>377</v>
      </c>
      <c r="B607">
        <v>39083528</v>
      </c>
      <c r="C607">
        <v>39084670</v>
      </c>
      <c r="D607">
        <v>36883554</v>
      </c>
      <c r="E607">
        <v>1</v>
      </c>
      <c r="F607">
        <v>1</v>
      </c>
      <c r="G607">
        <v>1</v>
      </c>
      <c r="H607">
        <v>2</v>
      </c>
      <c r="I607" t="s">
        <v>848</v>
      </c>
      <c r="J607" t="s">
        <v>849</v>
      </c>
      <c r="K607" t="s">
        <v>850</v>
      </c>
      <c r="L607">
        <v>1368</v>
      </c>
      <c r="N607">
        <v>1011</v>
      </c>
      <c r="O607" t="s">
        <v>845</v>
      </c>
      <c r="P607" t="s">
        <v>845</v>
      </c>
      <c r="Q607">
        <v>1</v>
      </c>
      <c r="W607">
        <v>0</v>
      </c>
      <c r="X607">
        <v>1372534845</v>
      </c>
      <c r="Y607">
        <v>0.01</v>
      </c>
      <c r="AA607">
        <v>0</v>
      </c>
      <c r="AB607">
        <v>429.09</v>
      </c>
      <c r="AC607">
        <v>11.6</v>
      </c>
      <c r="AD607">
        <v>0</v>
      </c>
      <c r="AE607">
        <v>0</v>
      </c>
      <c r="AF607">
        <v>65.709999999999994</v>
      </c>
      <c r="AG607">
        <v>11.6</v>
      </c>
      <c r="AH607">
        <v>0</v>
      </c>
      <c r="AI607">
        <v>1</v>
      </c>
      <c r="AJ607">
        <v>6.53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3</v>
      </c>
      <c r="AT607">
        <v>0.01</v>
      </c>
      <c r="AU607" t="s">
        <v>3</v>
      </c>
      <c r="AV607">
        <v>0</v>
      </c>
      <c r="AW607">
        <v>2</v>
      </c>
      <c r="AX607">
        <v>39084674</v>
      </c>
      <c r="AY607">
        <v>1</v>
      </c>
      <c r="AZ607">
        <v>0</v>
      </c>
      <c r="BA607">
        <v>620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Y607*Source!I377</f>
        <v>0.02</v>
      </c>
      <c r="CY607">
        <f>AB607</f>
        <v>429.09</v>
      </c>
      <c r="CZ607">
        <f>AF607</f>
        <v>65.709999999999994</v>
      </c>
      <c r="DA607">
        <f>AJ607</f>
        <v>6.53</v>
      </c>
      <c r="DB607">
        <v>0</v>
      </c>
    </row>
    <row r="608" spans="1:106" x14ac:dyDescent="0.2">
      <c r="A608">
        <f>ROW(Source!A377)</f>
        <v>377</v>
      </c>
      <c r="B608">
        <v>39083528</v>
      </c>
      <c r="C608">
        <v>39084670</v>
      </c>
      <c r="D608">
        <v>36804580</v>
      </c>
      <c r="E608">
        <v>1</v>
      </c>
      <c r="F608">
        <v>1</v>
      </c>
      <c r="G608">
        <v>1</v>
      </c>
      <c r="H608">
        <v>3</v>
      </c>
      <c r="I608" t="s">
        <v>1188</v>
      </c>
      <c r="J608" t="s">
        <v>1189</v>
      </c>
      <c r="K608" t="s">
        <v>1190</v>
      </c>
      <c r="L608">
        <v>1355</v>
      </c>
      <c r="N608">
        <v>1010</v>
      </c>
      <c r="O608" t="s">
        <v>370</v>
      </c>
      <c r="P608" t="s">
        <v>370</v>
      </c>
      <c r="Q608">
        <v>100</v>
      </c>
      <c r="W608">
        <v>0</v>
      </c>
      <c r="X608">
        <v>1794244060</v>
      </c>
      <c r="Y608">
        <v>2.7E-2</v>
      </c>
      <c r="AA608">
        <v>561.58000000000004</v>
      </c>
      <c r="AB608">
        <v>0</v>
      </c>
      <c r="AC608">
        <v>0</v>
      </c>
      <c r="AD608">
        <v>0</v>
      </c>
      <c r="AE608">
        <v>86</v>
      </c>
      <c r="AF608">
        <v>0</v>
      </c>
      <c r="AG608">
        <v>0</v>
      </c>
      <c r="AH608">
        <v>0</v>
      </c>
      <c r="AI608">
        <v>6.53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3</v>
      </c>
      <c r="AT608">
        <v>2.7E-2</v>
      </c>
      <c r="AU608" t="s">
        <v>3</v>
      </c>
      <c r="AV608">
        <v>0</v>
      </c>
      <c r="AW608">
        <v>2</v>
      </c>
      <c r="AX608">
        <v>39084675</v>
      </c>
      <c r="AY608">
        <v>1</v>
      </c>
      <c r="AZ608">
        <v>0</v>
      </c>
      <c r="BA608">
        <v>621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Y608*Source!I377</f>
        <v>5.3999999999999999E-2</v>
      </c>
      <c r="CY608">
        <f>AA608</f>
        <v>561.58000000000004</v>
      </c>
      <c r="CZ608">
        <f>AE608</f>
        <v>86</v>
      </c>
      <c r="DA608">
        <f>AI608</f>
        <v>6.53</v>
      </c>
      <c r="DB608">
        <v>0</v>
      </c>
    </row>
    <row r="609" spans="1:106" x14ac:dyDescent="0.2">
      <c r="A609">
        <f>ROW(Source!A377)</f>
        <v>377</v>
      </c>
      <c r="B609">
        <v>39083528</v>
      </c>
      <c r="C609">
        <v>39084670</v>
      </c>
      <c r="D609">
        <v>36876239</v>
      </c>
      <c r="E609">
        <v>1</v>
      </c>
      <c r="F609">
        <v>1</v>
      </c>
      <c r="G609">
        <v>1</v>
      </c>
      <c r="H609">
        <v>3</v>
      </c>
      <c r="I609" t="s">
        <v>738</v>
      </c>
      <c r="J609" t="s">
        <v>740</v>
      </c>
      <c r="K609" t="s">
        <v>739</v>
      </c>
      <c r="L609">
        <v>1354</v>
      </c>
      <c r="N609">
        <v>1010</v>
      </c>
      <c r="O609" t="s">
        <v>109</v>
      </c>
      <c r="P609" t="s">
        <v>109</v>
      </c>
      <c r="Q609">
        <v>1</v>
      </c>
      <c r="W609">
        <v>0</v>
      </c>
      <c r="X609">
        <v>-193363744</v>
      </c>
      <c r="Y609">
        <v>1</v>
      </c>
      <c r="AA609">
        <v>2825.07</v>
      </c>
      <c r="AB609">
        <v>0</v>
      </c>
      <c r="AC609">
        <v>0</v>
      </c>
      <c r="AD609">
        <v>0</v>
      </c>
      <c r="AE609">
        <v>432.63</v>
      </c>
      <c r="AF609">
        <v>0</v>
      </c>
      <c r="AG609">
        <v>0</v>
      </c>
      <c r="AH609">
        <v>0</v>
      </c>
      <c r="AI609">
        <v>6.53</v>
      </c>
      <c r="AJ609">
        <v>1</v>
      </c>
      <c r="AK609">
        <v>1</v>
      </c>
      <c r="AL609">
        <v>1</v>
      </c>
      <c r="AN609">
        <v>0</v>
      </c>
      <c r="AO609">
        <v>0</v>
      </c>
      <c r="AP609">
        <v>0</v>
      </c>
      <c r="AQ609">
        <v>0</v>
      </c>
      <c r="AR609">
        <v>0</v>
      </c>
      <c r="AS609" t="s">
        <v>3</v>
      </c>
      <c r="AT609">
        <v>1</v>
      </c>
      <c r="AU609" t="s">
        <v>3</v>
      </c>
      <c r="AV609">
        <v>0</v>
      </c>
      <c r="AW609">
        <v>1</v>
      </c>
      <c r="AX609">
        <v>-1</v>
      </c>
      <c r="AY609">
        <v>0</v>
      </c>
      <c r="AZ609">
        <v>0</v>
      </c>
      <c r="BA609" t="s">
        <v>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Y609*Source!I377</f>
        <v>2</v>
      </c>
      <c r="CY609">
        <f>AA609</f>
        <v>2825.07</v>
      </c>
      <c r="CZ609">
        <f>AE609</f>
        <v>432.63</v>
      </c>
      <c r="DA609">
        <f>AI609</f>
        <v>6.53</v>
      </c>
      <c r="DB609">
        <v>0</v>
      </c>
    </row>
    <row r="610" spans="1:106" x14ac:dyDescent="0.2">
      <c r="A610">
        <f>ROW(Source!A377)</f>
        <v>377</v>
      </c>
      <c r="B610">
        <v>39083528</v>
      </c>
      <c r="C610">
        <v>39084670</v>
      </c>
      <c r="D610">
        <v>36799065</v>
      </c>
      <c r="E610">
        <v>17</v>
      </c>
      <c r="F610">
        <v>1</v>
      </c>
      <c r="G610">
        <v>1</v>
      </c>
      <c r="H610">
        <v>3</v>
      </c>
      <c r="I610" t="s">
        <v>1209</v>
      </c>
      <c r="J610" t="s">
        <v>3</v>
      </c>
      <c r="K610" t="s">
        <v>1210</v>
      </c>
      <c r="L610">
        <v>1374</v>
      </c>
      <c r="N610">
        <v>1013</v>
      </c>
      <c r="O610" t="s">
        <v>1211</v>
      </c>
      <c r="P610" t="s">
        <v>1211</v>
      </c>
      <c r="Q610">
        <v>1</v>
      </c>
      <c r="W610">
        <v>0</v>
      </c>
      <c r="X610">
        <v>-1731369543</v>
      </c>
      <c r="Y610">
        <v>0.19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3</v>
      </c>
      <c r="AT610">
        <v>0.19</v>
      </c>
      <c r="AU610" t="s">
        <v>3</v>
      </c>
      <c r="AV610">
        <v>0</v>
      </c>
      <c r="AW610">
        <v>2</v>
      </c>
      <c r="AX610">
        <v>39084676</v>
      </c>
      <c r="AY610">
        <v>1</v>
      </c>
      <c r="AZ610">
        <v>0</v>
      </c>
      <c r="BA610">
        <v>622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Y610*Source!I377</f>
        <v>0.38</v>
      </c>
      <c r="CY610">
        <f>AA610</f>
        <v>1</v>
      </c>
      <c r="CZ610">
        <f>AE610</f>
        <v>1</v>
      </c>
      <c r="DA610">
        <f>AI610</f>
        <v>1</v>
      </c>
      <c r="DB610">
        <v>0</v>
      </c>
    </row>
    <row r="611" spans="1:106" x14ac:dyDescent="0.2">
      <c r="A611">
        <f>ROW(Source!A379)</f>
        <v>379</v>
      </c>
      <c r="B611">
        <v>39083528</v>
      </c>
      <c r="C611">
        <v>39084635</v>
      </c>
      <c r="D611">
        <v>37065248</v>
      </c>
      <c r="E611">
        <v>1</v>
      </c>
      <c r="F611">
        <v>1</v>
      </c>
      <c r="G611">
        <v>1</v>
      </c>
      <c r="H611">
        <v>1</v>
      </c>
      <c r="I611" t="s">
        <v>846</v>
      </c>
      <c r="J611" t="s">
        <v>3</v>
      </c>
      <c r="K611" t="s">
        <v>847</v>
      </c>
      <c r="L611">
        <v>1191</v>
      </c>
      <c r="N611">
        <v>1013</v>
      </c>
      <c r="O611" t="s">
        <v>839</v>
      </c>
      <c r="P611" t="s">
        <v>839</v>
      </c>
      <c r="Q611">
        <v>1</v>
      </c>
      <c r="W611">
        <v>0</v>
      </c>
      <c r="X611">
        <v>-400197608</v>
      </c>
      <c r="Y611">
        <v>4</v>
      </c>
      <c r="AA611">
        <v>0</v>
      </c>
      <c r="AB611">
        <v>0</v>
      </c>
      <c r="AC611">
        <v>0</v>
      </c>
      <c r="AD611">
        <v>55.7</v>
      </c>
      <c r="AE611">
        <v>0</v>
      </c>
      <c r="AF611">
        <v>0</v>
      </c>
      <c r="AG611">
        <v>0</v>
      </c>
      <c r="AH611">
        <v>8.5299999999999994</v>
      </c>
      <c r="AI611">
        <v>1</v>
      </c>
      <c r="AJ611">
        <v>1</v>
      </c>
      <c r="AK611">
        <v>1</v>
      </c>
      <c r="AL611">
        <v>6.53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4</v>
      </c>
      <c r="AU611" t="s">
        <v>3</v>
      </c>
      <c r="AV611">
        <v>1</v>
      </c>
      <c r="AW611">
        <v>2</v>
      </c>
      <c r="AX611">
        <v>39084636</v>
      </c>
      <c r="AY611">
        <v>1</v>
      </c>
      <c r="AZ611">
        <v>0</v>
      </c>
      <c r="BA611">
        <v>623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Y611*Source!I379</f>
        <v>24</v>
      </c>
      <c r="CY611">
        <f>AD611</f>
        <v>55.7</v>
      </c>
      <c r="CZ611">
        <f>AH611</f>
        <v>8.5299999999999994</v>
      </c>
      <c r="DA611">
        <f>AL611</f>
        <v>6.53</v>
      </c>
      <c r="DB611">
        <v>0</v>
      </c>
    </row>
    <row r="612" spans="1:106" x14ac:dyDescent="0.2">
      <c r="A612">
        <f>ROW(Source!A379)</f>
        <v>379</v>
      </c>
      <c r="B612">
        <v>39083528</v>
      </c>
      <c r="C612">
        <v>39084635</v>
      </c>
      <c r="D612">
        <v>36801764</v>
      </c>
      <c r="E612">
        <v>1</v>
      </c>
      <c r="F612">
        <v>1</v>
      </c>
      <c r="G612">
        <v>1</v>
      </c>
      <c r="H612">
        <v>3</v>
      </c>
      <c r="I612" t="s">
        <v>1259</v>
      </c>
      <c r="J612" t="s">
        <v>1260</v>
      </c>
      <c r="K612" t="s">
        <v>1261</v>
      </c>
      <c r="L612">
        <v>1346</v>
      </c>
      <c r="N612">
        <v>1009</v>
      </c>
      <c r="O612" t="s">
        <v>173</v>
      </c>
      <c r="P612" t="s">
        <v>173</v>
      </c>
      <c r="Q612">
        <v>1</v>
      </c>
      <c r="W612">
        <v>0</v>
      </c>
      <c r="X612">
        <v>-1700281581</v>
      </c>
      <c r="Y612">
        <v>0.05</v>
      </c>
      <c r="AA612">
        <v>310.63</v>
      </c>
      <c r="AB612">
        <v>0</v>
      </c>
      <c r="AC612">
        <v>0</v>
      </c>
      <c r="AD612">
        <v>0</v>
      </c>
      <c r="AE612">
        <v>47.57</v>
      </c>
      <c r="AF612">
        <v>0</v>
      </c>
      <c r="AG612">
        <v>0</v>
      </c>
      <c r="AH612">
        <v>0</v>
      </c>
      <c r="AI612">
        <v>6.53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0.05</v>
      </c>
      <c r="AU612" t="s">
        <v>3</v>
      </c>
      <c r="AV612">
        <v>0</v>
      </c>
      <c r="AW612">
        <v>2</v>
      </c>
      <c r="AX612">
        <v>39084637</v>
      </c>
      <c r="AY612">
        <v>1</v>
      </c>
      <c r="AZ612">
        <v>0</v>
      </c>
      <c r="BA612">
        <v>624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Y612*Source!I379</f>
        <v>0.30000000000000004</v>
      </c>
      <c r="CY612">
        <f t="shared" ref="CY612:CY620" si="57">AA612</f>
        <v>310.63</v>
      </c>
      <c r="CZ612">
        <f t="shared" ref="CZ612:CZ620" si="58">AE612</f>
        <v>47.57</v>
      </c>
      <c r="DA612">
        <f t="shared" ref="DA612:DA620" si="59">AI612</f>
        <v>6.53</v>
      </c>
      <c r="DB612">
        <v>0</v>
      </c>
    </row>
    <row r="613" spans="1:106" x14ac:dyDescent="0.2">
      <c r="A613">
        <f>ROW(Source!A379)</f>
        <v>379</v>
      </c>
      <c r="B613">
        <v>39083528</v>
      </c>
      <c r="C613">
        <v>39084635</v>
      </c>
      <c r="D613">
        <v>36801809</v>
      </c>
      <c r="E613">
        <v>1</v>
      </c>
      <c r="F613">
        <v>1</v>
      </c>
      <c r="G613">
        <v>1</v>
      </c>
      <c r="H613">
        <v>3</v>
      </c>
      <c r="I613" t="s">
        <v>1262</v>
      </c>
      <c r="J613" t="s">
        <v>1263</v>
      </c>
      <c r="K613" t="s">
        <v>1264</v>
      </c>
      <c r="L613">
        <v>1383</v>
      </c>
      <c r="N613">
        <v>1013</v>
      </c>
      <c r="O613" t="s">
        <v>1265</v>
      </c>
      <c r="P613" t="s">
        <v>1265</v>
      </c>
      <c r="Q613">
        <v>1</v>
      </c>
      <c r="W613">
        <v>0</v>
      </c>
      <c r="X613">
        <v>-1379976516</v>
      </c>
      <c r="Y613">
        <v>0.06</v>
      </c>
      <c r="AA613">
        <v>2.61</v>
      </c>
      <c r="AB613">
        <v>0</v>
      </c>
      <c r="AC613">
        <v>0</v>
      </c>
      <c r="AD613">
        <v>0</v>
      </c>
      <c r="AE613">
        <v>0.4</v>
      </c>
      <c r="AF613">
        <v>0</v>
      </c>
      <c r="AG613">
        <v>0</v>
      </c>
      <c r="AH613">
        <v>0</v>
      </c>
      <c r="AI613">
        <v>6.53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0.06</v>
      </c>
      <c r="AU613" t="s">
        <v>3</v>
      </c>
      <c r="AV613">
        <v>0</v>
      </c>
      <c r="AW613">
        <v>2</v>
      </c>
      <c r="AX613">
        <v>39084638</v>
      </c>
      <c r="AY613">
        <v>1</v>
      </c>
      <c r="AZ613">
        <v>0</v>
      </c>
      <c r="BA613">
        <v>625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Y613*Source!I379</f>
        <v>0.36</v>
      </c>
      <c r="CY613">
        <f t="shared" si="57"/>
        <v>2.61</v>
      </c>
      <c r="CZ613">
        <f t="shared" si="58"/>
        <v>0.4</v>
      </c>
      <c r="DA613">
        <f t="shared" si="59"/>
        <v>6.53</v>
      </c>
      <c r="DB613">
        <v>0</v>
      </c>
    </row>
    <row r="614" spans="1:106" x14ac:dyDescent="0.2">
      <c r="A614">
        <f>ROW(Source!A379)</f>
        <v>379</v>
      </c>
      <c r="B614">
        <v>39083528</v>
      </c>
      <c r="C614">
        <v>39084635</v>
      </c>
      <c r="D614">
        <v>36802095</v>
      </c>
      <c r="E614">
        <v>1</v>
      </c>
      <c r="F614">
        <v>1</v>
      </c>
      <c r="G614">
        <v>1</v>
      </c>
      <c r="H614">
        <v>3</v>
      </c>
      <c r="I614" t="s">
        <v>1266</v>
      </c>
      <c r="J614" t="s">
        <v>1267</v>
      </c>
      <c r="K614" t="s">
        <v>1268</v>
      </c>
      <c r="L614">
        <v>1346</v>
      </c>
      <c r="N614">
        <v>1009</v>
      </c>
      <c r="O614" t="s">
        <v>173</v>
      </c>
      <c r="P614" t="s">
        <v>173</v>
      </c>
      <c r="Q614">
        <v>1</v>
      </c>
      <c r="W614">
        <v>0</v>
      </c>
      <c r="X614">
        <v>-2124370092</v>
      </c>
      <c r="Y614">
        <v>5.0000000000000001E-3</v>
      </c>
      <c r="AA614">
        <v>596.12</v>
      </c>
      <c r="AB614">
        <v>0</v>
      </c>
      <c r="AC614">
        <v>0</v>
      </c>
      <c r="AD614">
        <v>0</v>
      </c>
      <c r="AE614">
        <v>91.29</v>
      </c>
      <c r="AF614">
        <v>0</v>
      </c>
      <c r="AG614">
        <v>0</v>
      </c>
      <c r="AH614">
        <v>0</v>
      </c>
      <c r="AI614">
        <v>6.53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5.0000000000000001E-3</v>
      </c>
      <c r="AU614" t="s">
        <v>3</v>
      </c>
      <c r="AV614">
        <v>0</v>
      </c>
      <c r="AW614">
        <v>2</v>
      </c>
      <c r="AX614">
        <v>39084639</v>
      </c>
      <c r="AY614">
        <v>1</v>
      </c>
      <c r="AZ614">
        <v>0</v>
      </c>
      <c r="BA614">
        <v>626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Y614*Source!I379</f>
        <v>0.03</v>
      </c>
      <c r="CY614">
        <f t="shared" si="57"/>
        <v>596.12</v>
      </c>
      <c r="CZ614">
        <f t="shared" si="58"/>
        <v>91.29</v>
      </c>
      <c r="DA614">
        <f t="shared" si="59"/>
        <v>6.53</v>
      </c>
      <c r="DB614">
        <v>0</v>
      </c>
    </row>
    <row r="615" spans="1:106" x14ac:dyDescent="0.2">
      <c r="A615">
        <f>ROW(Source!A379)</f>
        <v>379</v>
      </c>
      <c r="B615">
        <v>39083528</v>
      </c>
      <c r="C615">
        <v>39084635</v>
      </c>
      <c r="D615">
        <v>36805498</v>
      </c>
      <c r="E615">
        <v>1</v>
      </c>
      <c r="F615">
        <v>1</v>
      </c>
      <c r="G615">
        <v>1</v>
      </c>
      <c r="H615">
        <v>3</v>
      </c>
      <c r="I615" t="s">
        <v>1269</v>
      </c>
      <c r="J615" t="s">
        <v>1270</v>
      </c>
      <c r="K615" t="s">
        <v>1271</v>
      </c>
      <c r="L615">
        <v>1346</v>
      </c>
      <c r="N615">
        <v>1009</v>
      </c>
      <c r="O615" t="s">
        <v>173</v>
      </c>
      <c r="P615" t="s">
        <v>173</v>
      </c>
      <c r="Q615">
        <v>1</v>
      </c>
      <c r="W615">
        <v>0</v>
      </c>
      <c r="X615">
        <v>-1012196365</v>
      </c>
      <c r="Y615">
        <v>0.01</v>
      </c>
      <c r="AA615">
        <v>1012.15</v>
      </c>
      <c r="AB615">
        <v>0</v>
      </c>
      <c r="AC615">
        <v>0</v>
      </c>
      <c r="AD615">
        <v>0</v>
      </c>
      <c r="AE615">
        <v>155</v>
      </c>
      <c r="AF615">
        <v>0</v>
      </c>
      <c r="AG615">
        <v>0</v>
      </c>
      <c r="AH615">
        <v>0</v>
      </c>
      <c r="AI615">
        <v>6.53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3</v>
      </c>
      <c r="AT615">
        <v>0.01</v>
      </c>
      <c r="AU615" t="s">
        <v>3</v>
      </c>
      <c r="AV615">
        <v>0</v>
      </c>
      <c r="AW615">
        <v>2</v>
      </c>
      <c r="AX615">
        <v>39084640</v>
      </c>
      <c r="AY615">
        <v>1</v>
      </c>
      <c r="AZ615">
        <v>0</v>
      </c>
      <c r="BA615">
        <v>627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Y615*Source!I379</f>
        <v>0.06</v>
      </c>
      <c r="CY615">
        <f t="shared" si="57"/>
        <v>1012.15</v>
      </c>
      <c r="CZ615">
        <f t="shared" si="58"/>
        <v>155</v>
      </c>
      <c r="DA615">
        <f t="shared" si="59"/>
        <v>6.53</v>
      </c>
      <c r="DB615">
        <v>0</v>
      </c>
    </row>
    <row r="616" spans="1:106" x14ac:dyDescent="0.2">
      <c r="A616">
        <f>ROW(Source!A379)</f>
        <v>379</v>
      </c>
      <c r="B616">
        <v>39083528</v>
      </c>
      <c r="C616">
        <v>39084635</v>
      </c>
      <c r="D616">
        <v>36829536</v>
      </c>
      <c r="E616">
        <v>1</v>
      </c>
      <c r="F616">
        <v>1</v>
      </c>
      <c r="G616">
        <v>1</v>
      </c>
      <c r="H616">
        <v>3</v>
      </c>
      <c r="I616" t="s">
        <v>1272</v>
      </c>
      <c r="J616" t="s">
        <v>1273</v>
      </c>
      <c r="K616" t="s">
        <v>1274</v>
      </c>
      <c r="L616">
        <v>1346</v>
      </c>
      <c r="N616">
        <v>1009</v>
      </c>
      <c r="O616" t="s">
        <v>173</v>
      </c>
      <c r="P616" t="s">
        <v>173</v>
      </c>
      <c r="Q616">
        <v>1</v>
      </c>
      <c r="W616">
        <v>0</v>
      </c>
      <c r="X616">
        <v>-1726842289</v>
      </c>
      <c r="Y616">
        <v>0.01</v>
      </c>
      <c r="AA616">
        <v>429.35</v>
      </c>
      <c r="AB616">
        <v>0</v>
      </c>
      <c r="AC616">
        <v>0</v>
      </c>
      <c r="AD616">
        <v>0</v>
      </c>
      <c r="AE616">
        <v>65.75</v>
      </c>
      <c r="AF616">
        <v>0</v>
      </c>
      <c r="AG616">
        <v>0</v>
      </c>
      <c r="AH616">
        <v>0</v>
      </c>
      <c r="AI616">
        <v>6.53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0.01</v>
      </c>
      <c r="AU616" t="s">
        <v>3</v>
      </c>
      <c r="AV616">
        <v>0</v>
      </c>
      <c r="AW616">
        <v>2</v>
      </c>
      <c r="AX616">
        <v>39084641</v>
      </c>
      <c r="AY616">
        <v>1</v>
      </c>
      <c r="AZ616">
        <v>0</v>
      </c>
      <c r="BA616">
        <v>628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Y616*Source!I379</f>
        <v>0.06</v>
      </c>
      <c r="CY616">
        <f t="shared" si="57"/>
        <v>429.35</v>
      </c>
      <c r="CZ616">
        <f t="shared" si="58"/>
        <v>65.75</v>
      </c>
      <c r="DA616">
        <f t="shared" si="59"/>
        <v>6.53</v>
      </c>
      <c r="DB616">
        <v>0</v>
      </c>
    </row>
    <row r="617" spans="1:106" x14ac:dyDescent="0.2">
      <c r="A617">
        <f>ROW(Source!A379)</f>
        <v>379</v>
      </c>
      <c r="B617">
        <v>39083528</v>
      </c>
      <c r="C617">
        <v>39084635</v>
      </c>
      <c r="D617">
        <v>36838470</v>
      </c>
      <c r="E617">
        <v>1</v>
      </c>
      <c r="F617">
        <v>1</v>
      </c>
      <c r="G617">
        <v>1</v>
      </c>
      <c r="H617">
        <v>3</v>
      </c>
      <c r="I617" t="s">
        <v>1200</v>
      </c>
      <c r="J617" t="s">
        <v>1201</v>
      </c>
      <c r="K617" t="s">
        <v>1202</v>
      </c>
      <c r="L617">
        <v>1346</v>
      </c>
      <c r="N617">
        <v>1009</v>
      </c>
      <c r="O617" t="s">
        <v>173</v>
      </c>
      <c r="P617" t="s">
        <v>173</v>
      </c>
      <c r="Q617">
        <v>1</v>
      </c>
      <c r="W617">
        <v>0</v>
      </c>
      <c r="X617">
        <v>-1274984028</v>
      </c>
      <c r="Y617">
        <v>0.01</v>
      </c>
      <c r="AA617">
        <v>232.66</v>
      </c>
      <c r="AB617">
        <v>0</v>
      </c>
      <c r="AC617">
        <v>0</v>
      </c>
      <c r="AD617">
        <v>0</v>
      </c>
      <c r="AE617">
        <v>35.630000000000003</v>
      </c>
      <c r="AF617">
        <v>0</v>
      </c>
      <c r="AG617">
        <v>0</v>
      </c>
      <c r="AH617">
        <v>0</v>
      </c>
      <c r="AI617">
        <v>6.53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3</v>
      </c>
      <c r="AT617">
        <v>0.01</v>
      </c>
      <c r="AU617" t="s">
        <v>3</v>
      </c>
      <c r="AV617">
        <v>0</v>
      </c>
      <c r="AW617">
        <v>2</v>
      </c>
      <c r="AX617">
        <v>39084642</v>
      </c>
      <c r="AY617">
        <v>1</v>
      </c>
      <c r="AZ617">
        <v>0</v>
      </c>
      <c r="BA617">
        <v>629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Y617*Source!I379</f>
        <v>0.06</v>
      </c>
      <c r="CY617">
        <f t="shared" si="57"/>
        <v>232.66</v>
      </c>
      <c r="CZ617">
        <f t="shared" si="58"/>
        <v>35.630000000000003</v>
      </c>
      <c r="DA617">
        <f t="shared" si="59"/>
        <v>6.53</v>
      </c>
      <c r="DB617">
        <v>0</v>
      </c>
    </row>
    <row r="618" spans="1:106" x14ac:dyDescent="0.2">
      <c r="A618">
        <f>ROW(Source!A379)</f>
        <v>379</v>
      </c>
      <c r="B618">
        <v>39083528</v>
      </c>
      <c r="C618">
        <v>39084635</v>
      </c>
      <c r="D618">
        <v>36855444</v>
      </c>
      <c r="E618">
        <v>1</v>
      </c>
      <c r="F618">
        <v>1</v>
      </c>
      <c r="G618">
        <v>1</v>
      </c>
      <c r="H618">
        <v>3</v>
      </c>
      <c r="I618" t="s">
        <v>747</v>
      </c>
      <c r="J618" t="s">
        <v>749</v>
      </c>
      <c r="K618" t="s">
        <v>748</v>
      </c>
      <c r="L618">
        <v>1354</v>
      </c>
      <c r="N618">
        <v>1010</v>
      </c>
      <c r="O618" t="s">
        <v>109</v>
      </c>
      <c r="P618" t="s">
        <v>109</v>
      </c>
      <c r="Q618">
        <v>1</v>
      </c>
      <c r="W618">
        <v>0</v>
      </c>
      <c r="X618">
        <v>-1678798682</v>
      </c>
      <c r="Y618">
        <v>1</v>
      </c>
      <c r="AA618">
        <v>135.16999999999999</v>
      </c>
      <c r="AB618">
        <v>0</v>
      </c>
      <c r="AC618">
        <v>0</v>
      </c>
      <c r="AD618">
        <v>0</v>
      </c>
      <c r="AE618">
        <v>20.7</v>
      </c>
      <c r="AF618">
        <v>0</v>
      </c>
      <c r="AG618">
        <v>0</v>
      </c>
      <c r="AH618">
        <v>0</v>
      </c>
      <c r="AI618">
        <v>6.53</v>
      </c>
      <c r="AJ618">
        <v>1</v>
      </c>
      <c r="AK618">
        <v>1</v>
      </c>
      <c r="AL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3</v>
      </c>
      <c r="AT618">
        <v>1</v>
      </c>
      <c r="AU618" t="s">
        <v>3</v>
      </c>
      <c r="AV618">
        <v>0</v>
      </c>
      <c r="AW618">
        <v>1</v>
      </c>
      <c r="AX618">
        <v>-1</v>
      </c>
      <c r="AY618">
        <v>0</v>
      </c>
      <c r="AZ618">
        <v>0</v>
      </c>
      <c r="BA618" t="s">
        <v>3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Y618*Source!I379</f>
        <v>6</v>
      </c>
      <c r="CY618">
        <f t="shared" si="57"/>
        <v>135.16999999999999</v>
      </c>
      <c r="CZ618">
        <f t="shared" si="58"/>
        <v>20.7</v>
      </c>
      <c r="DA618">
        <f t="shared" si="59"/>
        <v>6.53</v>
      </c>
      <c r="DB618">
        <v>0</v>
      </c>
    </row>
    <row r="619" spans="1:106" x14ac:dyDescent="0.2">
      <c r="A619">
        <f>ROW(Source!A379)</f>
        <v>379</v>
      </c>
      <c r="B619">
        <v>39083528</v>
      </c>
      <c r="C619">
        <v>39084635</v>
      </c>
      <c r="D619">
        <v>36870820</v>
      </c>
      <c r="E619">
        <v>1</v>
      </c>
      <c r="F619">
        <v>1</v>
      </c>
      <c r="G619">
        <v>1</v>
      </c>
      <c r="H619">
        <v>3</v>
      </c>
      <c r="I619" t="s">
        <v>1275</v>
      </c>
      <c r="J619" t="s">
        <v>1276</v>
      </c>
      <c r="K619" t="s">
        <v>1277</v>
      </c>
      <c r="L619">
        <v>1355</v>
      </c>
      <c r="N619">
        <v>1010</v>
      </c>
      <c r="O619" t="s">
        <v>370</v>
      </c>
      <c r="P619" t="s">
        <v>370</v>
      </c>
      <c r="Q619">
        <v>100</v>
      </c>
      <c r="W619">
        <v>0</v>
      </c>
      <c r="X619">
        <v>1924823676</v>
      </c>
      <c r="Y619">
        <v>0.06</v>
      </c>
      <c r="AA619">
        <v>200.73</v>
      </c>
      <c r="AB619">
        <v>0</v>
      </c>
      <c r="AC619">
        <v>0</v>
      </c>
      <c r="AD619">
        <v>0</v>
      </c>
      <c r="AE619">
        <v>30.74</v>
      </c>
      <c r="AF619">
        <v>0</v>
      </c>
      <c r="AG619">
        <v>0</v>
      </c>
      <c r="AH619">
        <v>0</v>
      </c>
      <c r="AI619">
        <v>6.53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0.06</v>
      </c>
      <c r="AU619" t="s">
        <v>3</v>
      </c>
      <c r="AV619">
        <v>0</v>
      </c>
      <c r="AW619">
        <v>2</v>
      </c>
      <c r="AX619">
        <v>39084643</v>
      </c>
      <c r="AY619">
        <v>1</v>
      </c>
      <c r="AZ619">
        <v>0</v>
      </c>
      <c r="BA619">
        <v>630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Y619*Source!I379</f>
        <v>0.36</v>
      </c>
      <c r="CY619">
        <f t="shared" si="57"/>
        <v>200.73</v>
      </c>
      <c r="CZ619">
        <f t="shared" si="58"/>
        <v>30.74</v>
      </c>
      <c r="DA619">
        <f t="shared" si="59"/>
        <v>6.53</v>
      </c>
      <c r="DB619">
        <v>0</v>
      </c>
    </row>
    <row r="620" spans="1:106" x14ac:dyDescent="0.2">
      <c r="A620">
        <f>ROW(Source!A379)</f>
        <v>379</v>
      </c>
      <c r="B620">
        <v>39083528</v>
      </c>
      <c r="C620">
        <v>39084635</v>
      </c>
      <c r="D620">
        <v>36799065</v>
      </c>
      <c r="E620">
        <v>17</v>
      </c>
      <c r="F620">
        <v>1</v>
      </c>
      <c r="G620">
        <v>1</v>
      </c>
      <c r="H620">
        <v>3</v>
      </c>
      <c r="I620" t="s">
        <v>1209</v>
      </c>
      <c r="J620" t="s">
        <v>3</v>
      </c>
      <c r="K620" t="s">
        <v>1210</v>
      </c>
      <c r="L620">
        <v>1374</v>
      </c>
      <c r="N620">
        <v>1013</v>
      </c>
      <c r="O620" t="s">
        <v>1211</v>
      </c>
      <c r="P620" t="s">
        <v>1211</v>
      </c>
      <c r="Q620">
        <v>1</v>
      </c>
      <c r="W620">
        <v>0</v>
      </c>
      <c r="X620">
        <v>-1731369543</v>
      </c>
      <c r="Y620">
        <v>0.68</v>
      </c>
      <c r="AA620">
        <v>1</v>
      </c>
      <c r="AB620">
        <v>0</v>
      </c>
      <c r="AC620">
        <v>0</v>
      </c>
      <c r="AD620">
        <v>0</v>
      </c>
      <c r="AE620">
        <v>1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0.68</v>
      </c>
      <c r="AU620" t="s">
        <v>3</v>
      </c>
      <c r="AV620">
        <v>0</v>
      </c>
      <c r="AW620">
        <v>2</v>
      </c>
      <c r="AX620">
        <v>39084645</v>
      </c>
      <c r="AY620">
        <v>1</v>
      </c>
      <c r="AZ620">
        <v>0</v>
      </c>
      <c r="BA620">
        <v>632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Y620*Source!I379</f>
        <v>4.08</v>
      </c>
      <c r="CY620">
        <f t="shared" si="57"/>
        <v>1</v>
      </c>
      <c r="CZ620">
        <f t="shared" si="58"/>
        <v>1</v>
      </c>
      <c r="DA620">
        <f t="shared" si="59"/>
        <v>1</v>
      </c>
      <c r="DB620">
        <v>0</v>
      </c>
    </row>
    <row r="621" spans="1:106" x14ac:dyDescent="0.2">
      <c r="A621">
        <f>ROW(Source!A381)</f>
        <v>381</v>
      </c>
      <c r="B621">
        <v>39083528</v>
      </c>
      <c r="C621">
        <v>39084677</v>
      </c>
      <c r="D621">
        <v>37519679</v>
      </c>
      <c r="E621">
        <v>1</v>
      </c>
      <c r="F621">
        <v>1</v>
      </c>
      <c r="G621">
        <v>1</v>
      </c>
      <c r="H621">
        <v>1</v>
      </c>
      <c r="I621" t="s">
        <v>1278</v>
      </c>
      <c r="J621" t="s">
        <v>3</v>
      </c>
      <c r="K621" t="s">
        <v>1279</v>
      </c>
      <c r="L621">
        <v>1191</v>
      </c>
      <c r="N621">
        <v>1013</v>
      </c>
      <c r="O621" t="s">
        <v>839</v>
      </c>
      <c r="P621" t="s">
        <v>839</v>
      </c>
      <c r="Q621">
        <v>1</v>
      </c>
      <c r="W621">
        <v>0</v>
      </c>
      <c r="X621">
        <v>-1166887252</v>
      </c>
      <c r="Y621">
        <v>0.128</v>
      </c>
      <c r="AA621">
        <v>0</v>
      </c>
      <c r="AB621">
        <v>0</v>
      </c>
      <c r="AC621">
        <v>0</v>
      </c>
      <c r="AD621">
        <v>84.37</v>
      </c>
      <c r="AE621">
        <v>0</v>
      </c>
      <c r="AF621">
        <v>0</v>
      </c>
      <c r="AG621">
        <v>0</v>
      </c>
      <c r="AH621">
        <v>12.92</v>
      </c>
      <c r="AI621">
        <v>1</v>
      </c>
      <c r="AJ621">
        <v>1</v>
      </c>
      <c r="AK621">
        <v>1</v>
      </c>
      <c r="AL621">
        <v>6.53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3</v>
      </c>
      <c r="AT621">
        <v>0.16</v>
      </c>
      <c r="AU621" t="s">
        <v>755</v>
      </c>
      <c r="AV621">
        <v>1</v>
      </c>
      <c r="AW621">
        <v>2</v>
      </c>
      <c r="AX621">
        <v>39084678</v>
      </c>
      <c r="AY621">
        <v>1</v>
      </c>
      <c r="AZ621">
        <v>0</v>
      </c>
      <c r="BA621">
        <v>633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Y621*Source!I381</f>
        <v>0.51200000000000001</v>
      </c>
      <c r="CY621">
        <f t="shared" ref="CY621:CY628" si="60">AD621</f>
        <v>84.37</v>
      </c>
      <c r="CZ621">
        <f t="shared" ref="CZ621:CZ628" si="61">AH621</f>
        <v>12.92</v>
      </c>
      <c r="DA621">
        <f t="shared" ref="DA621:DA628" si="62">AL621</f>
        <v>6.53</v>
      </c>
      <c r="DB621">
        <v>0</v>
      </c>
    </row>
    <row r="622" spans="1:106" x14ac:dyDescent="0.2">
      <c r="A622">
        <f>ROW(Source!A381)</f>
        <v>381</v>
      </c>
      <c r="B622">
        <v>39083528</v>
      </c>
      <c r="C622">
        <v>39084677</v>
      </c>
      <c r="D622">
        <v>37518716</v>
      </c>
      <c r="E622">
        <v>1</v>
      </c>
      <c r="F622">
        <v>1</v>
      </c>
      <c r="G622">
        <v>1</v>
      </c>
      <c r="H622">
        <v>1</v>
      </c>
      <c r="I622" t="s">
        <v>1280</v>
      </c>
      <c r="J622" t="s">
        <v>3</v>
      </c>
      <c r="K622" t="s">
        <v>1281</v>
      </c>
      <c r="L622">
        <v>1191</v>
      </c>
      <c r="N622">
        <v>1013</v>
      </c>
      <c r="O622" t="s">
        <v>839</v>
      </c>
      <c r="P622" t="s">
        <v>839</v>
      </c>
      <c r="Q622">
        <v>1</v>
      </c>
      <c r="W622">
        <v>0</v>
      </c>
      <c r="X622">
        <v>1776637054</v>
      </c>
      <c r="Y622">
        <v>0.128</v>
      </c>
      <c r="AA622">
        <v>0</v>
      </c>
      <c r="AB622">
        <v>0</v>
      </c>
      <c r="AC622">
        <v>0</v>
      </c>
      <c r="AD622">
        <v>82.87</v>
      </c>
      <c r="AE622">
        <v>0</v>
      </c>
      <c r="AF622">
        <v>0</v>
      </c>
      <c r="AG622">
        <v>0</v>
      </c>
      <c r="AH622">
        <v>12.69</v>
      </c>
      <c r="AI622">
        <v>1</v>
      </c>
      <c r="AJ622">
        <v>1</v>
      </c>
      <c r="AK622">
        <v>1</v>
      </c>
      <c r="AL622">
        <v>6.53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3</v>
      </c>
      <c r="AT622">
        <v>0.16</v>
      </c>
      <c r="AU622" t="s">
        <v>755</v>
      </c>
      <c r="AV622">
        <v>1</v>
      </c>
      <c r="AW622">
        <v>2</v>
      </c>
      <c r="AX622">
        <v>39084679</v>
      </c>
      <c r="AY622">
        <v>1</v>
      </c>
      <c r="AZ622">
        <v>0</v>
      </c>
      <c r="BA622">
        <v>634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Y622*Source!I381</f>
        <v>0.51200000000000001</v>
      </c>
      <c r="CY622">
        <f t="shared" si="60"/>
        <v>82.87</v>
      </c>
      <c r="CZ622">
        <f t="shared" si="61"/>
        <v>12.69</v>
      </c>
      <c r="DA622">
        <f t="shared" si="62"/>
        <v>6.53</v>
      </c>
      <c r="DB622">
        <v>0</v>
      </c>
    </row>
    <row r="623" spans="1:106" x14ac:dyDescent="0.2">
      <c r="A623">
        <f>ROW(Source!A382)</f>
        <v>382</v>
      </c>
      <c r="B623">
        <v>39083528</v>
      </c>
      <c r="C623">
        <v>39084680</v>
      </c>
      <c r="D623">
        <v>37519679</v>
      </c>
      <c r="E623">
        <v>1</v>
      </c>
      <c r="F623">
        <v>1</v>
      </c>
      <c r="G623">
        <v>1</v>
      </c>
      <c r="H623">
        <v>1</v>
      </c>
      <c r="I623" t="s">
        <v>1278</v>
      </c>
      <c r="J623" t="s">
        <v>3</v>
      </c>
      <c r="K623" t="s">
        <v>1279</v>
      </c>
      <c r="L623">
        <v>1191</v>
      </c>
      <c r="N623">
        <v>1013</v>
      </c>
      <c r="O623" t="s">
        <v>839</v>
      </c>
      <c r="P623" t="s">
        <v>839</v>
      </c>
      <c r="Q623">
        <v>1</v>
      </c>
      <c r="W623">
        <v>0</v>
      </c>
      <c r="X623">
        <v>-1166887252</v>
      </c>
      <c r="Y623">
        <v>5.1840000000000011</v>
      </c>
      <c r="AA623">
        <v>0</v>
      </c>
      <c r="AB623">
        <v>0</v>
      </c>
      <c r="AC623">
        <v>0</v>
      </c>
      <c r="AD623">
        <v>84.37</v>
      </c>
      <c r="AE623">
        <v>0</v>
      </c>
      <c r="AF623">
        <v>0</v>
      </c>
      <c r="AG623">
        <v>0</v>
      </c>
      <c r="AH623">
        <v>12.92</v>
      </c>
      <c r="AI623">
        <v>1</v>
      </c>
      <c r="AJ623">
        <v>1</v>
      </c>
      <c r="AK623">
        <v>1</v>
      </c>
      <c r="AL623">
        <v>6.53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3</v>
      </c>
      <c r="AT623">
        <v>6.48</v>
      </c>
      <c r="AU623" t="s">
        <v>755</v>
      </c>
      <c r="AV623">
        <v>1</v>
      </c>
      <c r="AW623">
        <v>2</v>
      </c>
      <c r="AX623">
        <v>39084681</v>
      </c>
      <c r="AY623">
        <v>1</v>
      </c>
      <c r="AZ623">
        <v>0</v>
      </c>
      <c r="BA623">
        <v>635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Y623*Source!I382</f>
        <v>0.10368000000000002</v>
      </c>
      <c r="CY623">
        <f t="shared" si="60"/>
        <v>84.37</v>
      </c>
      <c r="CZ623">
        <f t="shared" si="61"/>
        <v>12.92</v>
      </c>
      <c r="DA623">
        <f t="shared" si="62"/>
        <v>6.53</v>
      </c>
      <c r="DB623">
        <v>0</v>
      </c>
    </row>
    <row r="624" spans="1:106" x14ac:dyDescent="0.2">
      <c r="A624">
        <f>ROW(Source!A382)</f>
        <v>382</v>
      </c>
      <c r="B624">
        <v>39083528</v>
      </c>
      <c r="C624">
        <v>39084680</v>
      </c>
      <c r="D624">
        <v>37518716</v>
      </c>
      <c r="E624">
        <v>1</v>
      </c>
      <c r="F624">
        <v>1</v>
      </c>
      <c r="G624">
        <v>1</v>
      </c>
      <c r="H624">
        <v>1</v>
      </c>
      <c r="I624" t="s">
        <v>1280</v>
      </c>
      <c r="J624" t="s">
        <v>3</v>
      </c>
      <c r="K624" t="s">
        <v>1281</v>
      </c>
      <c r="L624">
        <v>1191</v>
      </c>
      <c r="N624">
        <v>1013</v>
      </c>
      <c r="O624" t="s">
        <v>839</v>
      </c>
      <c r="P624" t="s">
        <v>839</v>
      </c>
      <c r="Q624">
        <v>1</v>
      </c>
      <c r="W624">
        <v>0</v>
      </c>
      <c r="X624">
        <v>1776637054</v>
      </c>
      <c r="Y624">
        <v>5.1840000000000011</v>
      </c>
      <c r="AA624">
        <v>0</v>
      </c>
      <c r="AB624">
        <v>0</v>
      </c>
      <c r="AC624">
        <v>0</v>
      </c>
      <c r="AD624">
        <v>82.87</v>
      </c>
      <c r="AE624">
        <v>0</v>
      </c>
      <c r="AF624">
        <v>0</v>
      </c>
      <c r="AG624">
        <v>0</v>
      </c>
      <c r="AH624">
        <v>12.69</v>
      </c>
      <c r="AI624">
        <v>1</v>
      </c>
      <c r="AJ624">
        <v>1</v>
      </c>
      <c r="AK624">
        <v>1</v>
      </c>
      <c r="AL624">
        <v>6.53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3</v>
      </c>
      <c r="AT624">
        <v>6.48</v>
      </c>
      <c r="AU624" t="s">
        <v>755</v>
      </c>
      <c r="AV624">
        <v>1</v>
      </c>
      <c r="AW624">
        <v>2</v>
      </c>
      <c r="AX624">
        <v>39084682</v>
      </c>
      <c r="AY624">
        <v>1</v>
      </c>
      <c r="AZ624">
        <v>0</v>
      </c>
      <c r="BA624">
        <v>636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Y624*Source!I382</f>
        <v>0.10368000000000002</v>
      </c>
      <c r="CY624">
        <f t="shared" si="60"/>
        <v>82.87</v>
      </c>
      <c r="CZ624">
        <f t="shared" si="61"/>
        <v>12.69</v>
      </c>
      <c r="DA624">
        <f t="shared" si="62"/>
        <v>6.53</v>
      </c>
      <c r="DB624">
        <v>0</v>
      </c>
    </row>
    <row r="625" spans="1:106" x14ac:dyDescent="0.2">
      <c r="A625">
        <f>ROW(Source!A383)</f>
        <v>383</v>
      </c>
      <c r="B625">
        <v>39083528</v>
      </c>
      <c r="C625">
        <v>39084683</v>
      </c>
      <c r="D625">
        <v>37519679</v>
      </c>
      <c r="E625">
        <v>1</v>
      </c>
      <c r="F625">
        <v>1</v>
      </c>
      <c r="G625">
        <v>1</v>
      </c>
      <c r="H625">
        <v>1</v>
      </c>
      <c r="I625" t="s">
        <v>1278</v>
      </c>
      <c r="J625" t="s">
        <v>3</v>
      </c>
      <c r="K625" t="s">
        <v>1279</v>
      </c>
      <c r="L625">
        <v>1191</v>
      </c>
      <c r="N625">
        <v>1013</v>
      </c>
      <c r="O625" t="s">
        <v>839</v>
      </c>
      <c r="P625" t="s">
        <v>839</v>
      </c>
      <c r="Q625">
        <v>1</v>
      </c>
      <c r="W625">
        <v>0</v>
      </c>
      <c r="X625">
        <v>-1166887252</v>
      </c>
      <c r="Y625">
        <v>0.48799999999999999</v>
      </c>
      <c r="AA625">
        <v>0</v>
      </c>
      <c r="AB625">
        <v>0</v>
      </c>
      <c r="AC625">
        <v>0</v>
      </c>
      <c r="AD625">
        <v>84.37</v>
      </c>
      <c r="AE625">
        <v>0</v>
      </c>
      <c r="AF625">
        <v>0</v>
      </c>
      <c r="AG625">
        <v>0</v>
      </c>
      <c r="AH625">
        <v>12.92</v>
      </c>
      <c r="AI625">
        <v>1</v>
      </c>
      <c r="AJ625">
        <v>1</v>
      </c>
      <c r="AK625">
        <v>1</v>
      </c>
      <c r="AL625">
        <v>6.53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0.61</v>
      </c>
      <c r="AU625" t="s">
        <v>755</v>
      </c>
      <c r="AV625">
        <v>1</v>
      </c>
      <c r="AW625">
        <v>2</v>
      </c>
      <c r="AX625">
        <v>39084684</v>
      </c>
      <c r="AY625">
        <v>1</v>
      </c>
      <c r="AZ625">
        <v>0</v>
      </c>
      <c r="BA625">
        <v>637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Y625*Source!I383</f>
        <v>2.9279999999999999</v>
      </c>
      <c r="CY625">
        <f t="shared" si="60"/>
        <v>84.37</v>
      </c>
      <c r="CZ625">
        <f t="shared" si="61"/>
        <v>12.92</v>
      </c>
      <c r="DA625">
        <f t="shared" si="62"/>
        <v>6.53</v>
      </c>
      <c r="DB625">
        <v>0</v>
      </c>
    </row>
    <row r="626" spans="1:106" x14ac:dyDescent="0.2">
      <c r="A626">
        <f>ROW(Source!A383)</f>
        <v>383</v>
      </c>
      <c r="B626">
        <v>39083528</v>
      </c>
      <c r="C626">
        <v>39084683</v>
      </c>
      <c r="D626">
        <v>37518716</v>
      </c>
      <c r="E626">
        <v>1</v>
      </c>
      <c r="F626">
        <v>1</v>
      </c>
      <c r="G626">
        <v>1</v>
      </c>
      <c r="H626">
        <v>1</v>
      </c>
      <c r="I626" t="s">
        <v>1280</v>
      </c>
      <c r="J626" t="s">
        <v>3</v>
      </c>
      <c r="K626" t="s">
        <v>1281</v>
      </c>
      <c r="L626">
        <v>1191</v>
      </c>
      <c r="N626">
        <v>1013</v>
      </c>
      <c r="O626" t="s">
        <v>839</v>
      </c>
      <c r="P626" t="s">
        <v>839</v>
      </c>
      <c r="Q626">
        <v>1</v>
      </c>
      <c r="W626">
        <v>0</v>
      </c>
      <c r="X626">
        <v>1776637054</v>
      </c>
      <c r="Y626">
        <v>0.48799999999999999</v>
      </c>
      <c r="AA626">
        <v>0</v>
      </c>
      <c r="AB626">
        <v>0</v>
      </c>
      <c r="AC626">
        <v>0</v>
      </c>
      <c r="AD626">
        <v>82.87</v>
      </c>
      <c r="AE626">
        <v>0</v>
      </c>
      <c r="AF626">
        <v>0</v>
      </c>
      <c r="AG626">
        <v>0</v>
      </c>
      <c r="AH626">
        <v>12.69</v>
      </c>
      <c r="AI626">
        <v>1</v>
      </c>
      <c r="AJ626">
        <v>1</v>
      </c>
      <c r="AK626">
        <v>1</v>
      </c>
      <c r="AL626">
        <v>6.53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3</v>
      </c>
      <c r="AT626">
        <v>0.61</v>
      </c>
      <c r="AU626" t="s">
        <v>755</v>
      </c>
      <c r="AV626">
        <v>1</v>
      </c>
      <c r="AW626">
        <v>2</v>
      </c>
      <c r="AX626">
        <v>39084685</v>
      </c>
      <c r="AY626">
        <v>1</v>
      </c>
      <c r="AZ626">
        <v>0</v>
      </c>
      <c r="BA626">
        <v>638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Y626*Source!I383</f>
        <v>2.9279999999999999</v>
      </c>
      <c r="CY626">
        <f t="shared" si="60"/>
        <v>82.87</v>
      </c>
      <c r="CZ626">
        <f t="shared" si="61"/>
        <v>12.69</v>
      </c>
      <c r="DA626">
        <f t="shared" si="62"/>
        <v>6.53</v>
      </c>
      <c r="DB626">
        <v>0</v>
      </c>
    </row>
    <row r="627" spans="1:106" x14ac:dyDescent="0.2">
      <c r="A627">
        <f>ROW(Source!A384)</f>
        <v>384</v>
      </c>
      <c r="B627">
        <v>39083528</v>
      </c>
      <c r="C627">
        <v>39084686</v>
      </c>
      <c r="D627">
        <v>37518963</v>
      </c>
      <c r="E627">
        <v>1</v>
      </c>
      <c r="F627">
        <v>1</v>
      </c>
      <c r="G627">
        <v>1</v>
      </c>
      <c r="H627">
        <v>1</v>
      </c>
      <c r="I627" t="s">
        <v>1282</v>
      </c>
      <c r="J627" t="s">
        <v>3</v>
      </c>
      <c r="K627" t="s">
        <v>1283</v>
      </c>
      <c r="L627">
        <v>1191</v>
      </c>
      <c r="N627">
        <v>1013</v>
      </c>
      <c r="O627" t="s">
        <v>839</v>
      </c>
      <c r="P627" t="s">
        <v>839</v>
      </c>
      <c r="Q627">
        <v>1</v>
      </c>
      <c r="W627">
        <v>0</v>
      </c>
      <c r="X627">
        <v>1197411217</v>
      </c>
      <c r="Y627">
        <v>0.54400000000000004</v>
      </c>
      <c r="AA627">
        <v>0</v>
      </c>
      <c r="AB627">
        <v>0</v>
      </c>
      <c r="AC627">
        <v>0</v>
      </c>
      <c r="AD627">
        <v>62.82</v>
      </c>
      <c r="AE627">
        <v>0</v>
      </c>
      <c r="AF627">
        <v>0</v>
      </c>
      <c r="AG627">
        <v>0</v>
      </c>
      <c r="AH627">
        <v>9.6199999999999992</v>
      </c>
      <c r="AI627">
        <v>1</v>
      </c>
      <c r="AJ627">
        <v>1</v>
      </c>
      <c r="AK627">
        <v>1</v>
      </c>
      <c r="AL627">
        <v>6.53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3</v>
      </c>
      <c r="AT627">
        <v>0.68</v>
      </c>
      <c r="AU627" t="s">
        <v>755</v>
      </c>
      <c r="AV627">
        <v>1</v>
      </c>
      <c r="AW627">
        <v>2</v>
      </c>
      <c r="AX627">
        <v>39084687</v>
      </c>
      <c r="AY627">
        <v>1</v>
      </c>
      <c r="AZ627">
        <v>0</v>
      </c>
      <c r="BA627">
        <v>639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Y627*Source!I384</f>
        <v>2.1760000000000002</v>
      </c>
      <c r="CY627">
        <f t="shared" si="60"/>
        <v>62.82</v>
      </c>
      <c r="CZ627">
        <f t="shared" si="61"/>
        <v>9.6199999999999992</v>
      </c>
      <c r="DA627">
        <f t="shared" si="62"/>
        <v>6.53</v>
      </c>
      <c r="DB627">
        <v>0</v>
      </c>
    </row>
    <row r="628" spans="1:106" x14ac:dyDescent="0.2">
      <c r="A628">
        <f>ROW(Source!A384)</f>
        <v>384</v>
      </c>
      <c r="B628">
        <v>39083528</v>
      </c>
      <c r="C628">
        <v>39084686</v>
      </c>
      <c r="D628">
        <v>37518712</v>
      </c>
      <c r="E628">
        <v>1</v>
      </c>
      <c r="F628">
        <v>1</v>
      </c>
      <c r="G628">
        <v>1</v>
      </c>
      <c r="H628">
        <v>1</v>
      </c>
      <c r="I628" t="s">
        <v>1284</v>
      </c>
      <c r="J628" t="s">
        <v>3</v>
      </c>
      <c r="K628" t="s">
        <v>1285</v>
      </c>
      <c r="L628">
        <v>1191</v>
      </c>
      <c r="N628">
        <v>1013</v>
      </c>
      <c r="O628" t="s">
        <v>839</v>
      </c>
      <c r="P628" t="s">
        <v>839</v>
      </c>
      <c r="Q628">
        <v>1</v>
      </c>
      <c r="W628">
        <v>0</v>
      </c>
      <c r="X628">
        <v>-1309109184</v>
      </c>
      <c r="Y628">
        <v>0.54400000000000004</v>
      </c>
      <c r="AA628">
        <v>0</v>
      </c>
      <c r="AB628">
        <v>0</v>
      </c>
      <c r="AC628">
        <v>0</v>
      </c>
      <c r="AD628">
        <v>59.88</v>
      </c>
      <c r="AE628">
        <v>0</v>
      </c>
      <c r="AF628">
        <v>0</v>
      </c>
      <c r="AG628">
        <v>0</v>
      </c>
      <c r="AH628">
        <v>9.17</v>
      </c>
      <c r="AI628">
        <v>1</v>
      </c>
      <c r="AJ628">
        <v>1</v>
      </c>
      <c r="AK628">
        <v>1</v>
      </c>
      <c r="AL628">
        <v>6.53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0.68</v>
      </c>
      <c r="AU628" t="s">
        <v>755</v>
      </c>
      <c r="AV628">
        <v>1</v>
      </c>
      <c r="AW628">
        <v>2</v>
      </c>
      <c r="AX628">
        <v>39084688</v>
      </c>
      <c r="AY628">
        <v>1</v>
      </c>
      <c r="AZ628">
        <v>0</v>
      </c>
      <c r="BA628">
        <v>640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Y628*Source!I384</f>
        <v>2.1760000000000002</v>
      </c>
      <c r="CY628">
        <f t="shared" si="60"/>
        <v>59.88</v>
      </c>
      <c r="CZ628">
        <f t="shared" si="61"/>
        <v>9.17</v>
      </c>
      <c r="DA628">
        <f t="shared" si="62"/>
        <v>6.53</v>
      </c>
      <c r="DB6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39085500</v>
      </c>
      <c r="C1">
        <v>39085496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837</v>
      </c>
      <c r="J1" t="s">
        <v>3</v>
      </c>
      <c r="K1" t="s">
        <v>838</v>
      </c>
      <c r="L1">
        <v>1191</v>
      </c>
      <c r="N1">
        <v>1013</v>
      </c>
      <c r="O1" t="s">
        <v>839</v>
      </c>
      <c r="P1" t="s">
        <v>839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39085497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39085501</v>
      </c>
      <c r="C2">
        <v>39085496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840</v>
      </c>
      <c r="J2" t="s">
        <v>3</v>
      </c>
      <c r="K2" t="s">
        <v>841</v>
      </c>
      <c r="L2">
        <v>1191</v>
      </c>
      <c r="N2">
        <v>1013</v>
      </c>
      <c r="O2" t="s">
        <v>839</v>
      </c>
      <c r="P2" t="s">
        <v>839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39085498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39085502</v>
      </c>
      <c r="C3">
        <v>39085496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842</v>
      </c>
      <c r="J3" t="s">
        <v>843</v>
      </c>
      <c r="K3" t="s">
        <v>844</v>
      </c>
      <c r="L3">
        <v>1368</v>
      </c>
      <c r="N3">
        <v>1011</v>
      </c>
      <c r="O3" t="s">
        <v>845</v>
      </c>
      <c r="P3" t="s">
        <v>845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39085499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39089109</v>
      </c>
      <c r="C4">
        <v>39089108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837</v>
      </c>
      <c r="J4" t="s">
        <v>3</v>
      </c>
      <c r="K4" t="s">
        <v>838</v>
      </c>
      <c r="L4">
        <v>1191</v>
      </c>
      <c r="N4">
        <v>1013</v>
      </c>
      <c r="O4" t="s">
        <v>839</v>
      </c>
      <c r="P4" t="s">
        <v>839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3</v>
      </c>
      <c r="AG4">
        <v>188.54</v>
      </c>
      <c r="AH4">
        <v>2</v>
      </c>
      <c r="AI4">
        <v>39089109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39089110</v>
      </c>
      <c r="C5">
        <v>39089108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840</v>
      </c>
      <c r="J5" t="s">
        <v>3</v>
      </c>
      <c r="K5" t="s">
        <v>841</v>
      </c>
      <c r="L5">
        <v>1191</v>
      </c>
      <c r="N5">
        <v>1013</v>
      </c>
      <c r="O5" t="s">
        <v>839</v>
      </c>
      <c r="P5" t="s">
        <v>839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</v>
      </c>
      <c r="AG5">
        <v>7.74</v>
      </c>
      <c r="AH5">
        <v>2</v>
      </c>
      <c r="AI5">
        <v>39089110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39089111</v>
      </c>
      <c r="C6">
        <v>39089108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842</v>
      </c>
      <c r="J6" t="s">
        <v>843</v>
      </c>
      <c r="K6" t="s">
        <v>844</v>
      </c>
      <c r="L6">
        <v>1368</v>
      </c>
      <c r="N6">
        <v>1011</v>
      </c>
      <c r="O6" t="s">
        <v>845</v>
      </c>
      <c r="P6" t="s">
        <v>845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7.74</v>
      </c>
      <c r="AH6">
        <v>2</v>
      </c>
      <c r="AI6">
        <v>39089111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39085518</v>
      </c>
      <c r="C7">
        <v>39085510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846</v>
      </c>
      <c r="J7" t="s">
        <v>3</v>
      </c>
      <c r="K7" t="s">
        <v>847</v>
      </c>
      <c r="L7">
        <v>1191</v>
      </c>
      <c r="N7">
        <v>1013</v>
      </c>
      <c r="O7" t="s">
        <v>839</v>
      </c>
      <c r="P7" t="s">
        <v>839</v>
      </c>
      <c r="Q7">
        <v>1</v>
      </c>
      <c r="X7">
        <v>41.41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</v>
      </c>
      <c r="AG7">
        <v>41.41</v>
      </c>
      <c r="AH7">
        <v>2</v>
      </c>
      <c r="AI7">
        <v>39085511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39085519</v>
      </c>
      <c r="C8">
        <v>39085510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840</v>
      </c>
      <c r="J8" t="s">
        <v>3</v>
      </c>
      <c r="K8" t="s">
        <v>841</v>
      </c>
      <c r="L8">
        <v>1191</v>
      </c>
      <c r="N8">
        <v>1013</v>
      </c>
      <c r="O8" t="s">
        <v>839</v>
      </c>
      <c r="P8" t="s">
        <v>839</v>
      </c>
      <c r="Q8">
        <v>1</v>
      </c>
      <c r="X8">
        <v>0.12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</v>
      </c>
      <c r="AG8">
        <v>0.12</v>
      </c>
      <c r="AH8">
        <v>2</v>
      </c>
      <c r="AI8">
        <v>39085512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39085520</v>
      </c>
      <c r="C9">
        <v>39085510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842</v>
      </c>
      <c r="J9" t="s">
        <v>843</v>
      </c>
      <c r="K9" t="s">
        <v>844</v>
      </c>
      <c r="L9">
        <v>1368</v>
      </c>
      <c r="N9">
        <v>1011</v>
      </c>
      <c r="O9" t="s">
        <v>845</v>
      </c>
      <c r="P9" t="s">
        <v>845</v>
      </c>
      <c r="Q9">
        <v>1</v>
      </c>
      <c r="X9">
        <v>0.08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0.08</v>
      </c>
      <c r="AH9">
        <v>2</v>
      </c>
      <c r="AI9">
        <v>39085513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39085521</v>
      </c>
      <c r="C10">
        <v>39085510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848</v>
      </c>
      <c r="J10" t="s">
        <v>849</v>
      </c>
      <c r="K10" t="s">
        <v>850</v>
      </c>
      <c r="L10">
        <v>1368</v>
      </c>
      <c r="N10">
        <v>1011</v>
      </c>
      <c r="O10" t="s">
        <v>845</v>
      </c>
      <c r="P10" t="s">
        <v>845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0.04</v>
      </c>
      <c r="AH10">
        <v>2</v>
      </c>
      <c r="AI10">
        <v>39085514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39085522</v>
      </c>
      <c r="C11">
        <v>39085510</v>
      </c>
      <c r="D11">
        <v>36799072</v>
      </c>
      <c r="E11">
        <v>17</v>
      </c>
      <c r="F11">
        <v>1</v>
      </c>
      <c r="G11">
        <v>1</v>
      </c>
      <c r="H11">
        <v>3</v>
      </c>
      <c r="I11" t="s">
        <v>62</v>
      </c>
      <c r="J11" t="s">
        <v>3</v>
      </c>
      <c r="K11" t="s">
        <v>63</v>
      </c>
      <c r="L11">
        <v>1348</v>
      </c>
      <c r="N11">
        <v>1009</v>
      </c>
      <c r="O11" t="s">
        <v>64</v>
      </c>
      <c r="P11" t="s">
        <v>64</v>
      </c>
      <c r="Q11">
        <v>1000</v>
      </c>
      <c r="X11">
        <v>0.224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3</v>
      </c>
      <c r="AG11">
        <v>0.224</v>
      </c>
      <c r="AH11">
        <v>3</v>
      </c>
      <c r="AI11">
        <v>-1</v>
      </c>
      <c r="AJ11" t="s">
        <v>3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39085523</v>
      </c>
      <c r="C12">
        <v>39085510</v>
      </c>
      <c r="D12">
        <v>36804545</v>
      </c>
      <c r="E12">
        <v>1</v>
      </c>
      <c r="F12">
        <v>1</v>
      </c>
      <c r="G12">
        <v>1</v>
      </c>
      <c r="H12">
        <v>3</v>
      </c>
      <c r="I12" t="s">
        <v>851</v>
      </c>
      <c r="J12" t="s">
        <v>852</v>
      </c>
      <c r="K12" t="s">
        <v>853</v>
      </c>
      <c r="L12">
        <v>1348</v>
      </c>
      <c r="N12">
        <v>1009</v>
      </c>
      <c r="O12" t="s">
        <v>64</v>
      </c>
      <c r="P12" t="s">
        <v>64</v>
      </c>
      <c r="Q12">
        <v>1000</v>
      </c>
      <c r="X12">
        <v>4.0000000000000001E-3</v>
      </c>
      <c r="Y12">
        <v>11978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4.0000000000000001E-3</v>
      </c>
      <c r="AH12">
        <v>2</v>
      </c>
      <c r="AI12">
        <v>39085515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39085524</v>
      </c>
      <c r="C13">
        <v>39085510</v>
      </c>
      <c r="D13">
        <v>36825632</v>
      </c>
      <c r="E13">
        <v>1</v>
      </c>
      <c r="F13">
        <v>1</v>
      </c>
      <c r="G13">
        <v>1</v>
      </c>
      <c r="H13">
        <v>3</v>
      </c>
      <c r="I13" t="s">
        <v>854</v>
      </c>
      <c r="J13" t="s">
        <v>855</v>
      </c>
      <c r="K13" t="s">
        <v>856</v>
      </c>
      <c r="L13">
        <v>1348</v>
      </c>
      <c r="N13">
        <v>1009</v>
      </c>
      <c r="O13" t="s">
        <v>64</v>
      </c>
      <c r="P13" t="s">
        <v>64</v>
      </c>
      <c r="Q13">
        <v>1000</v>
      </c>
      <c r="X13">
        <v>6.0000000000000001E-3</v>
      </c>
      <c r="Y13">
        <v>8023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6.0000000000000001E-3</v>
      </c>
      <c r="AH13">
        <v>2</v>
      </c>
      <c r="AI13">
        <v>39085517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39085525</v>
      </c>
      <c r="C14">
        <v>39085510</v>
      </c>
      <c r="D14">
        <v>36799076</v>
      </c>
      <c r="E14">
        <v>17</v>
      </c>
      <c r="F14">
        <v>1</v>
      </c>
      <c r="G14">
        <v>1</v>
      </c>
      <c r="H14">
        <v>3</v>
      </c>
      <c r="I14" t="s">
        <v>1286</v>
      </c>
      <c r="J14" t="s">
        <v>3</v>
      </c>
      <c r="K14" t="s">
        <v>1287</v>
      </c>
      <c r="L14">
        <v>1348</v>
      </c>
      <c r="N14">
        <v>1009</v>
      </c>
      <c r="O14" t="s">
        <v>64</v>
      </c>
      <c r="P14" t="s">
        <v>64</v>
      </c>
      <c r="Q14">
        <v>1000</v>
      </c>
      <c r="X14">
        <v>0.184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0.184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39085533</v>
      </c>
      <c r="C15">
        <v>39085527</v>
      </c>
      <c r="D15">
        <v>37065946</v>
      </c>
      <c r="E15">
        <v>1</v>
      </c>
      <c r="F15">
        <v>1</v>
      </c>
      <c r="G15">
        <v>1</v>
      </c>
      <c r="H15">
        <v>1</v>
      </c>
      <c r="I15" t="s">
        <v>857</v>
      </c>
      <c r="J15" t="s">
        <v>3</v>
      </c>
      <c r="K15" t="s">
        <v>858</v>
      </c>
      <c r="L15">
        <v>1191</v>
      </c>
      <c r="N15">
        <v>1013</v>
      </c>
      <c r="O15" t="s">
        <v>839</v>
      </c>
      <c r="P15" t="s">
        <v>839</v>
      </c>
      <c r="Q15">
        <v>1</v>
      </c>
      <c r="X15">
        <v>74.3</v>
      </c>
      <c r="Y15">
        <v>0</v>
      </c>
      <c r="Z15">
        <v>0</v>
      </c>
      <c r="AA15">
        <v>0</v>
      </c>
      <c r="AB15">
        <v>7.87</v>
      </c>
      <c r="AC15">
        <v>0</v>
      </c>
      <c r="AD15">
        <v>1</v>
      </c>
      <c r="AE15">
        <v>1</v>
      </c>
      <c r="AF15" t="s">
        <v>3</v>
      </c>
      <c r="AG15">
        <v>74.3</v>
      </c>
      <c r="AH15">
        <v>2</v>
      </c>
      <c r="AI15">
        <v>39085528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39085534</v>
      </c>
      <c r="C16">
        <v>39085527</v>
      </c>
      <c r="D16">
        <v>37064876</v>
      </c>
      <c r="E16">
        <v>1</v>
      </c>
      <c r="F16">
        <v>1</v>
      </c>
      <c r="G16">
        <v>1</v>
      </c>
      <c r="H16">
        <v>1</v>
      </c>
      <c r="I16" t="s">
        <v>840</v>
      </c>
      <c r="J16" t="s">
        <v>3</v>
      </c>
      <c r="K16" t="s">
        <v>841</v>
      </c>
      <c r="L16">
        <v>1191</v>
      </c>
      <c r="N16">
        <v>1013</v>
      </c>
      <c r="O16" t="s">
        <v>839</v>
      </c>
      <c r="P16" t="s">
        <v>839</v>
      </c>
      <c r="Q16">
        <v>1</v>
      </c>
      <c r="X16">
        <v>0.35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3</v>
      </c>
      <c r="AG16">
        <v>0.35</v>
      </c>
      <c r="AH16">
        <v>2</v>
      </c>
      <c r="AI16">
        <v>39085529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39085535</v>
      </c>
      <c r="C17">
        <v>39085527</v>
      </c>
      <c r="D17">
        <v>36882452</v>
      </c>
      <c r="E17">
        <v>1</v>
      </c>
      <c r="F17">
        <v>1</v>
      </c>
      <c r="G17">
        <v>1</v>
      </c>
      <c r="H17">
        <v>2</v>
      </c>
      <c r="I17" t="s">
        <v>842</v>
      </c>
      <c r="J17" t="s">
        <v>843</v>
      </c>
      <c r="K17" t="s">
        <v>844</v>
      </c>
      <c r="L17">
        <v>1368</v>
      </c>
      <c r="N17">
        <v>1011</v>
      </c>
      <c r="O17" t="s">
        <v>845</v>
      </c>
      <c r="P17" t="s">
        <v>845</v>
      </c>
      <c r="Q17">
        <v>1</v>
      </c>
      <c r="X17">
        <v>0.35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0.35</v>
      </c>
      <c r="AH17">
        <v>2</v>
      </c>
      <c r="AI17">
        <v>39085530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39085536</v>
      </c>
      <c r="C18">
        <v>39085527</v>
      </c>
      <c r="D18">
        <v>36883883</v>
      </c>
      <c r="E18">
        <v>1</v>
      </c>
      <c r="F18">
        <v>1</v>
      </c>
      <c r="G18">
        <v>1</v>
      </c>
      <c r="H18">
        <v>2</v>
      </c>
      <c r="I18" t="s">
        <v>859</v>
      </c>
      <c r="J18" t="s">
        <v>860</v>
      </c>
      <c r="K18" t="s">
        <v>861</v>
      </c>
      <c r="L18">
        <v>1368</v>
      </c>
      <c r="N18">
        <v>1011</v>
      </c>
      <c r="O18" t="s">
        <v>845</v>
      </c>
      <c r="P18" t="s">
        <v>845</v>
      </c>
      <c r="Q18">
        <v>1</v>
      </c>
      <c r="X18">
        <v>1.64</v>
      </c>
      <c r="Y18">
        <v>0</v>
      </c>
      <c r="Z18">
        <v>32.5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1.64</v>
      </c>
      <c r="AH18">
        <v>2</v>
      </c>
      <c r="AI18">
        <v>39085531</v>
      </c>
      <c r="AJ18">
        <v>17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39085537</v>
      </c>
      <c r="C19">
        <v>39085527</v>
      </c>
      <c r="D19">
        <v>36884481</v>
      </c>
      <c r="E19">
        <v>1</v>
      </c>
      <c r="F19">
        <v>1</v>
      </c>
      <c r="G19">
        <v>1</v>
      </c>
      <c r="H19">
        <v>2</v>
      </c>
      <c r="I19" t="s">
        <v>862</v>
      </c>
      <c r="J19" t="s">
        <v>863</v>
      </c>
      <c r="K19" t="s">
        <v>864</v>
      </c>
      <c r="L19">
        <v>1368</v>
      </c>
      <c r="N19">
        <v>1011</v>
      </c>
      <c r="O19" t="s">
        <v>845</v>
      </c>
      <c r="P19" t="s">
        <v>845</v>
      </c>
      <c r="Q19">
        <v>1</v>
      </c>
      <c r="X19">
        <v>3.28</v>
      </c>
      <c r="Y19">
        <v>0</v>
      </c>
      <c r="Z19">
        <v>1.53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3.28</v>
      </c>
      <c r="AH19">
        <v>2</v>
      </c>
      <c r="AI19">
        <v>39085532</v>
      </c>
      <c r="AJ19">
        <v>18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39085540</v>
      </c>
      <c r="C20">
        <v>39085538</v>
      </c>
      <c r="D20">
        <v>37064998</v>
      </c>
      <c r="E20">
        <v>1</v>
      </c>
      <c r="F20">
        <v>1</v>
      </c>
      <c r="G20">
        <v>1</v>
      </c>
      <c r="H20">
        <v>1</v>
      </c>
      <c r="I20" t="s">
        <v>865</v>
      </c>
      <c r="J20" t="s">
        <v>3</v>
      </c>
      <c r="K20" t="s">
        <v>866</v>
      </c>
      <c r="L20">
        <v>1191</v>
      </c>
      <c r="N20">
        <v>1013</v>
      </c>
      <c r="O20" t="s">
        <v>839</v>
      </c>
      <c r="P20" t="s">
        <v>839</v>
      </c>
      <c r="Q20">
        <v>1</v>
      </c>
      <c r="X20">
        <v>22.82</v>
      </c>
      <c r="Y20">
        <v>0</v>
      </c>
      <c r="Z20">
        <v>0</v>
      </c>
      <c r="AA20">
        <v>0</v>
      </c>
      <c r="AB20">
        <v>7.8</v>
      </c>
      <c r="AC20">
        <v>0</v>
      </c>
      <c r="AD20">
        <v>1</v>
      </c>
      <c r="AE20">
        <v>1</v>
      </c>
      <c r="AF20" t="s">
        <v>3</v>
      </c>
      <c r="AG20">
        <v>22.82</v>
      </c>
      <c r="AH20">
        <v>2</v>
      </c>
      <c r="AI20">
        <v>39085539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39085545</v>
      </c>
      <c r="C21">
        <v>39085541</v>
      </c>
      <c r="D21">
        <v>37064978</v>
      </c>
      <c r="E21">
        <v>1</v>
      </c>
      <c r="F21">
        <v>1</v>
      </c>
      <c r="G21">
        <v>1</v>
      </c>
      <c r="H21">
        <v>1</v>
      </c>
      <c r="I21" t="s">
        <v>867</v>
      </c>
      <c r="J21" t="s">
        <v>3</v>
      </c>
      <c r="K21" t="s">
        <v>868</v>
      </c>
      <c r="L21">
        <v>1191</v>
      </c>
      <c r="N21">
        <v>1013</v>
      </c>
      <c r="O21" t="s">
        <v>839</v>
      </c>
      <c r="P21" t="s">
        <v>839</v>
      </c>
      <c r="Q21">
        <v>1</v>
      </c>
      <c r="X21">
        <v>8.24</v>
      </c>
      <c r="Y21">
        <v>0</v>
      </c>
      <c r="Z21">
        <v>0</v>
      </c>
      <c r="AA21">
        <v>0</v>
      </c>
      <c r="AB21">
        <v>8.86</v>
      </c>
      <c r="AC21">
        <v>0</v>
      </c>
      <c r="AD21">
        <v>1</v>
      </c>
      <c r="AE21">
        <v>1</v>
      </c>
      <c r="AF21" t="s">
        <v>3</v>
      </c>
      <c r="AG21">
        <v>8.24</v>
      </c>
      <c r="AH21">
        <v>2</v>
      </c>
      <c r="AI21">
        <v>39085542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39085546</v>
      </c>
      <c r="C22">
        <v>39085541</v>
      </c>
      <c r="D22">
        <v>36883883</v>
      </c>
      <c r="E22">
        <v>1</v>
      </c>
      <c r="F22">
        <v>1</v>
      </c>
      <c r="G22">
        <v>1</v>
      </c>
      <c r="H22">
        <v>2</v>
      </c>
      <c r="I22" t="s">
        <v>859</v>
      </c>
      <c r="J22" t="s">
        <v>860</v>
      </c>
      <c r="K22" t="s">
        <v>861</v>
      </c>
      <c r="L22">
        <v>1368</v>
      </c>
      <c r="N22">
        <v>1011</v>
      </c>
      <c r="O22" t="s">
        <v>845</v>
      </c>
      <c r="P22" t="s">
        <v>845</v>
      </c>
      <c r="Q22">
        <v>1</v>
      </c>
      <c r="X22">
        <v>1.1499999999999999</v>
      </c>
      <c r="Y22">
        <v>0</v>
      </c>
      <c r="Z22">
        <v>32.5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1.1499999999999999</v>
      </c>
      <c r="AH22">
        <v>2</v>
      </c>
      <c r="AI22">
        <v>39085543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39085547</v>
      </c>
      <c r="C23">
        <v>39085541</v>
      </c>
      <c r="D23">
        <v>36884481</v>
      </c>
      <c r="E23">
        <v>1</v>
      </c>
      <c r="F23">
        <v>1</v>
      </c>
      <c r="G23">
        <v>1</v>
      </c>
      <c r="H23">
        <v>2</v>
      </c>
      <c r="I23" t="s">
        <v>862</v>
      </c>
      <c r="J23" t="s">
        <v>863</v>
      </c>
      <c r="K23" t="s">
        <v>864</v>
      </c>
      <c r="L23">
        <v>1368</v>
      </c>
      <c r="N23">
        <v>1011</v>
      </c>
      <c r="O23" t="s">
        <v>845</v>
      </c>
      <c r="P23" t="s">
        <v>845</v>
      </c>
      <c r="Q23">
        <v>1</v>
      </c>
      <c r="X23">
        <v>2.2999999999999998</v>
      </c>
      <c r="Y23">
        <v>0</v>
      </c>
      <c r="Z23">
        <v>1.53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2.2999999999999998</v>
      </c>
      <c r="AH23">
        <v>2</v>
      </c>
      <c r="AI23">
        <v>39085544</v>
      </c>
      <c r="AJ23">
        <v>22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ROW(Source!A35)</f>
        <v>35</v>
      </c>
      <c r="B24">
        <v>39085553</v>
      </c>
      <c r="C24">
        <v>39085548</v>
      </c>
      <c r="D24">
        <v>37065248</v>
      </c>
      <c r="E24">
        <v>1</v>
      </c>
      <c r="F24">
        <v>1</v>
      </c>
      <c r="G24">
        <v>1</v>
      </c>
      <c r="H24">
        <v>1</v>
      </c>
      <c r="I24" t="s">
        <v>846</v>
      </c>
      <c r="J24" t="s">
        <v>3</v>
      </c>
      <c r="K24" t="s">
        <v>847</v>
      </c>
      <c r="L24">
        <v>1191</v>
      </c>
      <c r="N24">
        <v>1013</v>
      </c>
      <c r="O24" t="s">
        <v>839</v>
      </c>
      <c r="P24" t="s">
        <v>839</v>
      </c>
      <c r="Q24">
        <v>1</v>
      </c>
      <c r="X24">
        <v>69.87</v>
      </c>
      <c r="Y24">
        <v>0</v>
      </c>
      <c r="Z24">
        <v>0</v>
      </c>
      <c r="AA24">
        <v>0</v>
      </c>
      <c r="AB24">
        <v>8.5299999999999994</v>
      </c>
      <c r="AC24">
        <v>0</v>
      </c>
      <c r="AD24">
        <v>1</v>
      </c>
      <c r="AE24">
        <v>1</v>
      </c>
      <c r="AF24" t="s">
        <v>3</v>
      </c>
      <c r="AG24">
        <v>69.87</v>
      </c>
      <c r="AH24">
        <v>2</v>
      </c>
      <c r="AI24">
        <v>39085549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ROW(Source!A35)</f>
        <v>35</v>
      </c>
      <c r="B25">
        <v>39085554</v>
      </c>
      <c r="C25">
        <v>39085548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840</v>
      </c>
      <c r="J25" t="s">
        <v>3</v>
      </c>
      <c r="K25" t="s">
        <v>841</v>
      </c>
      <c r="L25">
        <v>1191</v>
      </c>
      <c r="N25">
        <v>1013</v>
      </c>
      <c r="O25" t="s">
        <v>839</v>
      </c>
      <c r="P25" t="s">
        <v>839</v>
      </c>
      <c r="Q25">
        <v>1</v>
      </c>
      <c r="X25">
        <v>1.44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1.44</v>
      </c>
      <c r="AH25">
        <v>2</v>
      </c>
      <c r="AI25">
        <v>39085550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ROW(Source!A35)</f>
        <v>35</v>
      </c>
      <c r="B26">
        <v>39085555</v>
      </c>
      <c r="C26">
        <v>39085548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842</v>
      </c>
      <c r="J26" t="s">
        <v>843</v>
      </c>
      <c r="K26" t="s">
        <v>844</v>
      </c>
      <c r="L26">
        <v>1368</v>
      </c>
      <c r="N26">
        <v>1011</v>
      </c>
      <c r="O26" t="s">
        <v>845</v>
      </c>
      <c r="P26" t="s">
        <v>845</v>
      </c>
      <c r="Q26">
        <v>1</v>
      </c>
      <c r="X26">
        <v>1.44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1.44</v>
      </c>
      <c r="AH26">
        <v>2</v>
      </c>
      <c r="AI26">
        <v>39085551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39085556</v>
      </c>
      <c r="C27">
        <v>39085548</v>
      </c>
      <c r="D27">
        <v>36799072</v>
      </c>
      <c r="E27">
        <v>17</v>
      </c>
      <c r="F27">
        <v>1</v>
      </c>
      <c r="G27">
        <v>1</v>
      </c>
      <c r="H27">
        <v>3</v>
      </c>
      <c r="I27" t="s">
        <v>62</v>
      </c>
      <c r="J27" t="s">
        <v>3</v>
      </c>
      <c r="K27" t="s">
        <v>63</v>
      </c>
      <c r="L27">
        <v>1348</v>
      </c>
      <c r="N27">
        <v>1009</v>
      </c>
      <c r="O27" t="s">
        <v>64</v>
      </c>
      <c r="P27" t="s">
        <v>64</v>
      </c>
      <c r="Q27">
        <v>1000</v>
      </c>
      <c r="X27">
        <v>5.2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3</v>
      </c>
      <c r="AG27">
        <v>5.2</v>
      </c>
      <c r="AH27">
        <v>2</v>
      </c>
      <c r="AI27">
        <v>39085552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ROW(Source!A37)</f>
        <v>37</v>
      </c>
      <c r="B28">
        <v>39085565</v>
      </c>
      <c r="C28">
        <v>39085558</v>
      </c>
      <c r="D28">
        <v>37065248</v>
      </c>
      <c r="E28">
        <v>1</v>
      </c>
      <c r="F28">
        <v>1</v>
      </c>
      <c r="G28">
        <v>1</v>
      </c>
      <c r="H28">
        <v>1</v>
      </c>
      <c r="I28" t="s">
        <v>846</v>
      </c>
      <c r="J28" t="s">
        <v>3</v>
      </c>
      <c r="K28" t="s">
        <v>847</v>
      </c>
      <c r="L28">
        <v>1191</v>
      </c>
      <c r="N28">
        <v>1013</v>
      </c>
      <c r="O28" t="s">
        <v>839</v>
      </c>
      <c r="P28" t="s">
        <v>839</v>
      </c>
      <c r="Q28">
        <v>1</v>
      </c>
      <c r="X28">
        <v>111.2</v>
      </c>
      <c r="Y28">
        <v>0</v>
      </c>
      <c r="Z28">
        <v>0</v>
      </c>
      <c r="AA28">
        <v>0</v>
      </c>
      <c r="AB28">
        <v>8.5299999999999994</v>
      </c>
      <c r="AC28">
        <v>0</v>
      </c>
      <c r="AD28">
        <v>1</v>
      </c>
      <c r="AE28">
        <v>1</v>
      </c>
      <c r="AF28" t="s">
        <v>3</v>
      </c>
      <c r="AG28">
        <v>111.2</v>
      </c>
      <c r="AH28">
        <v>2</v>
      </c>
      <c r="AI28">
        <v>39085559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39085566</v>
      </c>
      <c r="C29">
        <v>39085558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840</v>
      </c>
      <c r="J29" t="s">
        <v>3</v>
      </c>
      <c r="K29" t="s">
        <v>841</v>
      </c>
      <c r="L29">
        <v>1191</v>
      </c>
      <c r="N29">
        <v>1013</v>
      </c>
      <c r="O29" t="s">
        <v>839</v>
      </c>
      <c r="P29" t="s">
        <v>839</v>
      </c>
      <c r="Q29">
        <v>1</v>
      </c>
      <c r="X29">
        <v>1.8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3</v>
      </c>
      <c r="AG29">
        <v>1.8</v>
      </c>
      <c r="AH29">
        <v>2</v>
      </c>
      <c r="AI29">
        <v>39085560</v>
      </c>
      <c r="AJ29">
        <v>28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39085567</v>
      </c>
      <c r="C30">
        <v>39085558</v>
      </c>
      <c r="D30">
        <v>36882452</v>
      </c>
      <c r="E30">
        <v>1</v>
      </c>
      <c r="F30">
        <v>1</v>
      </c>
      <c r="G30">
        <v>1</v>
      </c>
      <c r="H30">
        <v>2</v>
      </c>
      <c r="I30" t="s">
        <v>842</v>
      </c>
      <c r="J30" t="s">
        <v>843</v>
      </c>
      <c r="K30" t="s">
        <v>844</v>
      </c>
      <c r="L30">
        <v>1368</v>
      </c>
      <c r="N30">
        <v>1011</v>
      </c>
      <c r="O30" t="s">
        <v>845</v>
      </c>
      <c r="P30" t="s">
        <v>845</v>
      </c>
      <c r="Q30">
        <v>1</v>
      </c>
      <c r="X30">
        <v>1.8</v>
      </c>
      <c r="Y30">
        <v>0</v>
      </c>
      <c r="Z30">
        <v>31.26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1.8</v>
      </c>
      <c r="AH30">
        <v>2</v>
      </c>
      <c r="AI30">
        <v>39085561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ROW(Source!A37)</f>
        <v>37</v>
      </c>
      <c r="B31">
        <v>39085568</v>
      </c>
      <c r="C31">
        <v>39085558</v>
      </c>
      <c r="D31">
        <v>36883883</v>
      </c>
      <c r="E31">
        <v>1</v>
      </c>
      <c r="F31">
        <v>1</v>
      </c>
      <c r="G31">
        <v>1</v>
      </c>
      <c r="H31">
        <v>2</v>
      </c>
      <c r="I31" t="s">
        <v>859</v>
      </c>
      <c r="J31" t="s">
        <v>860</v>
      </c>
      <c r="K31" t="s">
        <v>861</v>
      </c>
      <c r="L31">
        <v>1368</v>
      </c>
      <c r="N31">
        <v>1011</v>
      </c>
      <c r="O31" t="s">
        <v>845</v>
      </c>
      <c r="P31" t="s">
        <v>845</v>
      </c>
      <c r="Q31">
        <v>1</v>
      </c>
      <c r="X31">
        <v>19.2</v>
      </c>
      <c r="Y31">
        <v>0</v>
      </c>
      <c r="Z31">
        <v>32.5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19.2</v>
      </c>
      <c r="AH31">
        <v>2</v>
      </c>
      <c r="AI31">
        <v>39085562</v>
      </c>
      <c r="AJ31">
        <v>30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39085569</v>
      </c>
      <c r="C32">
        <v>39085558</v>
      </c>
      <c r="D32">
        <v>36884481</v>
      </c>
      <c r="E32">
        <v>1</v>
      </c>
      <c r="F32">
        <v>1</v>
      </c>
      <c r="G32">
        <v>1</v>
      </c>
      <c r="H32">
        <v>2</v>
      </c>
      <c r="I32" t="s">
        <v>862</v>
      </c>
      <c r="J32" t="s">
        <v>863</v>
      </c>
      <c r="K32" t="s">
        <v>864</v>
      </c>
      <c r="L32">
        <v>1368</v>
      </c>
      <c r="N32">
        <v>1011</v>
      </c>
      <c r="O32" t="s">
        <v>845</v>
      </c>
      <c r="P32" t="s">
        <v>845</v>
      </c>
      <c r="Q32">
        <v>1</v>
      </c>
      <c r="X32">
        <v>38.4</v>
      </c>
      <c r="Y32">
        <v>0</v>
      </c>
      <c r="Z32">
        <v>1.53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38.4</v>
      </c>
      <c r="AH32">
        <v>2</v>
      </c>
      <c r="AI32">
        <v>39085563</v>
      </c>
      <c r="AJ32">
        <v>31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39085570</v>
      </c>
      <c r="C33">
        <v>39085558</v>
      </c>
      <c r="D33">
        <v>36799072</v>
      </c>
      <c r="E33">
        <v>17</v>
      </c>
      <c r="F33">
        <v>1</v>
      </c>
      <c r="G33">
        <v>1</v>
      </c>
      <c r="H33">
        <v>3</v>
      </c>
      <c r="I33" t="s">
        <v>62</v>
      </c>
      <c r="J33" t="s">
        <v>3</v>
      </c>
      <c r="K33" t="s">
        <v>63</v>
      </c>
      <c r="L33">
        <v>1348</v>
      </c>
      <c r="N33">
        <v>1009</v>
      </c>
      <c r="O33" t="s">
        <v>64</v>
      </c>
      <c r="P33" t="s">
        <v>64</v>
      </c>
      <c r="Q33">
        <v>1000</v>
      </c>
      <c r="X33">
        <v>6.6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6.6</v>
      </c>
      <c r="AH33">
        <v>2</v>
      </c>
      <c r="AI33">
        <v>39085564</v>
      </c>
      <c r="AJ33">
        <v>32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39085574</v>
      </c>
      <c r="C34">
        <v>39085572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846</v>
      </c>
      <c r="J34" t="s">
        <v>3</v>
      </c>
      <c r="K34" t="s">
        <v>847</v>
      </c>
      <c r="L34">
        <v>1191</v>
      </c>
      <c r="N34">
        <v>1013</v>
      </c>
      <c r="O34" t="s">
        <v>839</v>
      </c>
      <c r="P34" t="s">
        <v>839</v>
      </c>
      <c r="Q34">
        <v>1</v>
      </c>
      <c r="X34">
        <v>0.9</v>
      </c>
      <c r="Y34">
        <v>0</v>
      </c>
      <c r="Z34">
        <v>0</v>
      </c>
      <c r="AA34">
        <v>0</v>
      </c>
      <c r="AB34">
        <v>8.5299999999999994</v>
      </c>
      <c r="AC34">
        <v>0</v>
      </c>
      <c r="AD34">
        <v>1</v>
      </c>
      <c r="AE34">
        <v>1</v>
      </c>
      <c r="AF34" t="s">
        <v>76</v>
      </c>
      <c r="AG34">
        <v>1.0349999999999999</v>
      </c>
      <c r="AH34">
        <v>2</v>
      </c>
      <c r="AI34">
        <v>39085573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ROW(Source!A40)</f>
        <v>40</v>
      </c>
      <c r="B35">
        <v>39085587</v>
      </c>
      <c r="C35">
        <v>39085575</v>
      </c>
      <c r="D35">
        <v>37072767</v>
      </c>
      <c r="E35">
        <v>1</v>
      </c>
      <c r="F35">
        <v>1</v>
      </c>
      <c r="G35">
        <v>1</v>
      </c>
      <c r="H35">
        <v>1</v>
      </c>
      <c r="I35" t="s">
        <v>869</v>
      </c>
      <c r="J35" t="s">
        <v>3</v>
      </c>
      <c r="K35" t="s">
        <v>870</v>
      </c>
      <c r="L35">
        <v>1191</v>
      </c>
      <c r="N35">
        <v>1013</v>
      </c>
      <c r="O35" t="s">
        <v>839</v>
      </c>
      <c r="P35" t="s">
        <v>839</v>
      </c>
      <c r="Q35">
        <v>1</v>
      </c>
      <c r="X35">
        <v>89.53</v>
      </c>
      <c r="Y35">
        <v>0</v>
      </c>
      <c r="Z35">
        <v>0</v>
      </c>
      <c r="AA35">
        <v>0</v>
      </c>
      <c r="AB35">
        <v>9.18</v>
      </c>
      <c r="AC35">
        <v>0</v>
      </c>
      <c r="AD35">
        <v>1</v>
      </c>
      <c r="AE35">
        <v>1</v>
      </c>
      <c r="AF35" t="s">
        <v>76</v>
      </c>
      <c r="AG35">
        <v>102.95949999999999</v>
      </c>
      <c r="AH35">
        <v>2</v>
      </c>
      <c r="AI35">
        <v>39085576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ROW(Source!A40)</f>
        <v>40</v>
      </c>
      <c r="B36">
        <v>39085588</v>
      </c>
      <c r="C36">
        <v>39085575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840</v>
      </c>
      <c r="J36" t="s">
        <v>3</v>
      </c>
      <c r="K36" t="s">
        <v>841</v>
      </c>
      <c r="L36">
        <v>1191</v>
      </c>
      <c r="N36">
        <v>1013</v>
      </c>
      <c r="O36" t="s">
        <v>839</v>
      </c>
      <c r="P36" t="s">
        <v>839</v>
      </c>
      <c r="Q36">
        <v>1</v>
      </c>
      <c r="X36">
        <v>11.68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75</v>
      </c>
      <c r="AG36">
        <v>14.6</v>
      </c>
      <c r="AH36">
        <v>2</v>
      </c>
      <c r="AI36">
        <v>39085577</v>
      </c>
      <c r="AJ36">
        <v>35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ROW(Source!A40)</f>
        <v>40</v>
      </c>
      <c r="B37">
        <v>39085589</v>
      </c>
      <c r="C37">
        <v>39085575</v>
      </c>
      <c r="D37">
        <v>36882057</v>
      </c>
      <c r="E37">
        <v>1</v>
      </c>
      <c r="F37">
        <v>1</v>
      </c>
      <c r="G37">
        <v>1</v>
      </c>
      <c r="H37">
        <v>2</v>
      </c>
      <c r="I37" t="s">
        <v>871</v>
      </c>
      <c r="J37" t="s">
        <v>872</v>
      </c>
      <c r="K37" t="s">
        <v>873</v>
      </c>
      <c r="L37">
        <v>1368</v>
      </c>
      <c r="N37">
        <v>1011</v>
      </c>
      <c r="O37" t="s">
        <v>845</v>
      </c>
      <c r="P37" t="s">
        <v>845</v>
      </c>
      <c r="Q37">
        <v>1</v>
      </c>
      <c r="X37">
        <v>9.69</v>
      </c>
      <c r="Y37">
        <v>0</v>
      </c>
      <c r="Z37">
        <v>86.4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75</v>
      </c>
      <c r="AG37">
        <v>12.112499999999999</v>
      </c>
      <c r="AH37">
        <v>2</v>
      </c>
      <c r="AI37">
        <v>39085578</v>
      </c>
      <c r="AJ37">
        <v>36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ROW(Source!A40)</f>
        <v>40</v>
      </c>
      <c r="B38">
        <v>39085590</v>
      </c>
      <c r="C38">
        <v>39085575</v>
      </c>
      <c r="D38">
        <v>36883554</v>
      </c>
      <c r="E38">
        <v>1</v>
      </c>
      <c r="F38">
        <v>1</v>
      </c>
      <c r="G38">
        <v>1</v>
      </c>
      <c r="H38">
        <v>2</v>
      </c>
      <c r="I38" t="s">
        <v>848</v>
      </c>
      <c r="J38" t="s">
        <v>849</v>
      </c>
      <c r="K38" t="s">
        <v>850</v>
      </c>
      <c r="L38">
        <v>1368</v>
      </c>
      <c r="N38">
        <v>1011</v>
      </c>
      <c r="O38" t="s">
        <v>845</v>
      </c>
      <c r="P38" t="s">
        <v>845</v>
      </c>
      <c r="Q38">
        <v>1</v>
      </c>
      <c r="X38">
        <v>1.99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75</v>
      </c>
      <c r="AG38">
        <v>2.4874999999999998</v>
      </c>
      <c r="AH38">
        <v>2</v>
      </c>
      <c r="AI38">
        <v>39085579</v>
      </c>
      <c r="AJ38">
        <v>37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ROW(Source!A40)</f>
        <v>40</v>
      </c>
      <c r="B39">
        <v>39085591</v>
      </c>
      <c r="C39">
        <v>39085575</v>
      </c>
      <c r="D39">
        <v>36796888</v>
      </c>
      <c r="E39">
        <v>17</v>
      </c>
      <c r="F39">
        <v>1</v>
      </c>
      <c r="G39">
        <v>1</v>
      </c>
      <c r="H39">
        <v>3</v>
      </c>
      <c r="I39" t="s">
        <v>1288</v>
      </c>
      <c r="J39" t="s">
        <v>3</v>
      </c>
      <c r="K39" t="s">
        <v>1289</v>
      </c>
      <c r="L39">
        <v>1035</v>
      </c>
      <c r="N39">
        <v>1013</v>
      </c>
      <c r="O39" t="s">
        <v>89</v>
      </c>
      <c r="P39" t="s">
        <v>89</v>
      </c>
      <c r="Q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1</v>
      </c>
      <c r="AD39">
        <v>0</v>
      </c>
      <c r="AE39">
        <v>0</v>
      </c>
      <c r="AF39" t="s">
        <v>3</v>
      </c>
      <c r="AG39">
        <v>0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ROW(Source!A40)</f>
        <v>40</v>
      </c>
      <c r="B40">
        <v>39085592</v>
      </c>
      <c r="C40">
        <v>39085575</v>
      </c>
      <c r="D40">
        <v>36804545</v>
      </c>
      <c r="E40">
        <v>1</v>
      </c>
      <c r="F40">
        <v>1</v>
      </c>
      <c r="G40">
        <v>1</v>
      </c>
      <c r="H40">
        <v>3</v>
      </c>
      <c r="I40" t="s">
        <v>851</v>
      </c>
      <c r="J40" t="s">
        <v>852</v>
      </c>
      <c r="K40" t="s">
        <v>853</v>
      </c>
      <c r="L40">
        <v>1348</v>
      </c>
      <c r="N40">
        <v>1009</v>
      </c>
      <c r="O40" t="s">
        <v>64</v>
      </c>
      <c r="P40" t="s">
        <v>64</v>
      </c>
      <c r="Q40">
        <v>1000</v>
      </c>
      <c r="X40">
        <v>4.13E-3</v>
      </c>
      <c r="Y40">
        <v>11978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4.13E-3</v>
      </c>
      <c r="AH40">
        <v>2</v>
      </c>
      <c r="AI40">
        <v>39085581</v>
      </c>
      <c r="AJ40">
        <v>39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ROW(Source!A40)</f>
        <v>40</v>
      </c>
      <c r="B41">
        <v>39085593</v>
      </c>
      <c r="C41">
        <v>39085575</v>
      </c>
      <c r="D41">
        <v>36807324</v>
      </c>
      <c r="E41">
        <v>1</v>
      </c>
      <c r="F41">
        <v>1</v>
      </c>
      <c r="G41">
        <v>1</v>
      </c>
      <c r="H41">
        <v>3</v>
      </c>
      <c r="I41" t="s">
        <v>874</v>
      </c>
      <c r="J41" t="s">
        <v>875</v>
      </c>
      <c r="K41" t="s">
        <v>876</v>
      </c>
      <c r="L41">
        <v>1339</v>
      </c>
      <c r="N41">
        <v>1007</v>
      </c>
      <c r="O41" t="s">
        <v>53</v>
      </c>
      <c r="P41" t="s">
        <v>53</v>
      </c>
      <c r="Q41">
        <v>1</v>
      </c>
      <c r="X41">
        <v>0.105</v>
      </c>
      <c r="Y41">
        <v>458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0.105</v>
      </c>
      <c r="AH41">
        <v>2</v>
      </c>
      <c r="AI41">
        <v>39085582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39085594</v>
      </c>
      <c r="C42">
        <v>39085575</v>
      </c>
      <c r="D42">
        <v>36796193</v>
      </c>
      <c r="E42">
        <v>17</v>
      </c>
      <c r="F42">
        <v>1</v>
      </c>
      <c r="G42">
        <v>1</v>
      </c>
      <c r="H42">
        <v>3</v>
      </c>
      <c r="I42" t="s">
        <v>1290</v>
      </c>
      <c r="J42" t="s">
        <v>3</v>
      </c>
      <c r="K42" t="s">
        <v>1291</v>
      </c>
      <c r="L42">
        <v>1346</v>
      </c>
      <c r="N42">
        <v>1009</v>
      </c>
      <c r="O42" t="s">
        <v>173</v>
      </c>
      <c r="P42" t="s">
        <v>173</v>
      </c>
      <c r="Q42">
        <v>1</v>
      </c>
      <c r="X42">
        <v>37.5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3</v>
      </c>
      <c r="AG42">
        <v>37.5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39085595</v>
      </c>
      <c r="C43">
        <v>39085575</v>
      </c>
      <c r="D43">
        <v>36830501</v>
      </c>
      <c r="E43">
        <v>1</v>
      </c>
      <c r="F43">
        <v>1</v>
      </c>
      <c r="G43">
        <v>1</v>
      </c>
      <c r="H43">
        <v>3</v>
      </c>
      <c r="I43" t="s">
        <v>877</v>
      </c>
      <c r="J43" t="s">
        <v>878</v>
      </c>
      <c r="K43" t="s">
        <v>879</v>
      </c>
      <c r="L43">
        <v>1339</v>
      </c>
      <c r="N43">
        <v>1007</v>
      </c>
      <c r="O43" t="s">
        <v>53</v>
      </c>
      <c r="P43" t="s">
        <v>53</v>
      </c>
      <c r="Q43">
        <v>1</v>
      </c>
      <c r="X43">
        <v>0.08</v>
      </c>
      <c r="Y43">
        <v>1100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0.08</v>
      </c>
      <c r="AH43">
        <v>2</v>
      </c>
      <c r="AI43">
        <v>39085583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39085596</v>
      </c>
      <c r="C44">
        <v>39085575</v>
      </c>
      <c r="D44">
        <v>36796984</v>
      </c>
      <c r="E44">
        <v>17</v>
      </c>
      <c r="F44">
        <v>1</v>
      </c>
      <c r="G44">
        <v>1</v>
      </c>
      <c r="H44">
        <v>3</v>
      </c>
      <c r="I44" t="s">
        <v>1292</v>
      </c>
      <c r="J44" t="s">
        <v>3</v>
      </c>
      <c r="K44" t="s">
        <v>1293</v>
      </c>
      <c r="L44">
        <v>1327</v>
      </c>
      <c r="N44">
        <v>1005</v>
      </c>
      <c r="O44" t="s">
        <v>73</v>
      </c>
      <c r="P44" t="s">
        <v>73</v>
      </c>
      <c r="Q44">
        <v>1</v>
      </c>
      <c r="X44">
        <v>100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3</v>
      </c>
      <c r="AG44">
        <v>100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39085597</v>
      </c>
      <c r="C45">
        <v>39085575</v>
      </c>
      <c r="D45">
        <v>36838798</v>
      </c>
      <c r="E45">
        <v>1</v>
      </c>
      <c r="F45">
        <v>1</v>
      </c>
      <c r="G45">
        <v>1</v>
      </c>
      <c r="H45">
        <v>3</v>
      </c>
      <c r="I45" t="s">
        <v>880</v>
      </c>
      <c r="J45" t="s">
        <v>881</v>
      </c>
      <c r="K45" t="s">
        <v>882</v>
      </c>
      <c r="L45">
        <v>1296</v>
      </c>
      <c r="N45">
        <v>1002</v>
      </c>
      <c r="O45" t="s">
        <v>147</v>
      </c>
      <c r="P45" t="s">
        <v>147</v>
      </c>
      <c r="Q45">
        <v>1</v>
      </c>
      <c r="X45">
        <v>32.4</v>
      </c>
      <c r="Y45">
        <v>46.86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32.4</v>
      </c>
      <c r="AH45">
        <v>2</v>
      </c>
      <c r="AI45">
        <v>39085586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39085609</v>
      </c>
      <c r="C46">
        <v>39085601</v>
      </c>
      <c r="D46">
        <v>37080781</v>
      </c>
      <c r="E46">
        <v>1</v>
      </c>
      <c r="F46">
        <v>1</v>
      </c>
      <c r="G46">
        <v>1</v>
      </c>
      <c r="H46">
        <v>1</v>
      </c>
      <c r="I46" t="s">
        <v>883</v>
      </c>
      <c r="J46" t="s">
        <v>3</v>
      </c>
      <c r="K46" t="s">
        <v>884</v>
      </c>
      <c r="L46">
        <v>1191</v>
      </c>
      <c r="N46">
        <v>1013</v>
      </c>
      <c r="O46" t="s">
        <v>839</v>
      </c>
      <c r="P46" t="s">
        <v>839</v>
      </c>
      <c r="Q46">
        <v>1</v>
      </c>
      <c r="X46">
        <v>1.1100000000000001</v>
      </c>
      <c r="Y46">
        <v>0</v>
      </c>
      <c r="Z46">
        <v>0</v>
      </c>
      <c r="AA46">
        <v>0</v>
      </c>
      <c r="AB46">
        <v>9.92</v>
      </c>
      <c r="AC46">
        <v>0</v>
      </c>
      <c r="AD46">
        <v>1</v>
      </c>
      <c r="AE46">
        <v>1</v>
      </c>
      <c r="AF46" t="s">
        <v>76</v>
      </c>
      <c r="AG46">
        <v>1.2765</v>
      </c>
      <c r="AH46">
        <v>2</v>
      </c>
      <c r="AI46">
        <v>39085602</v>
      </c>
      <c r="AJ46">
        <v>45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ROW(Source!A44)</f>
        <v>44</v>
      </c>
      <c r="B47">
        <v>39085610</v>
      </c>
      <c r="C47">
        <v>39085601</v>
      </c>
      <c r="D47">
        <v>36883858</v>
      </c>
      <c r="E47">
        <v>1</v>
      </c>
      <c r="F47">
        <v>1</v>
      </c>
      <c r="G47">
        <v>1</v>
      </c>
      <c r="H47">
        <v>2</v>
      </c>
      <c r="I47" t="s">
        <v>885</v>
      </c>
      <c r="J47" t="s">
        <v>886</v>
      </c>
      <c r="K47" t="s">
        <v>887</v>
      </c>
      <c r="L47">
        <v>1368</v>
      </c>
      <c r="N47">
        <v>1011</v>
      </c>
      <c r="O47" t="s">
        <v>845</v>
      </c>
      <c r="P47" t="s">
        <v>845</v>
      </c>
      <c r="Q47">
        <v>1</v>
      </c>
      <c r="X47">
        <v>0.26</v>
      </c>
      <c r="Y47">
        <v>0</v>
      </c>
      <c r="Z47">
        <v>8.1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75</v>
      </c>
      <c r="AG47">
        <v>0.32500000000000001</v>
      </c>
      <c r="AH47">
        <v>2</v>
      </c>
      <c r="AI47">
        <v>39085603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ROW(Source!A44)</f>
        <v>44</v>
      </c>
      <c r="B48">
        <v>39085611</v>
      </c>
      <c r="C48">
        <v>39085601</v>
      </c>
      <c r="D48">
        <v>36796888</v>
      </c>
      <c r="E48">
        <v>17</v>
      </c>
      <c r="F48">
        <v>1</v>
      </c>
      <c r="G48">
        <v>1</v>
      </c>
      <c r="H48">
        <v>3</v>
      </c>
      <c r="I48" t="s">
        <v>1288</v>
      </c>
      <c r="J48" t="s">
        <v>3</v>
      </c>
      <c r="K48" t="s">
        <v>1289</v>
      </c>
      <c r="L48">
        <v>1035</v>
      </c>
      <c r="N48">
        <v>1013</v>
      </c>
      <c r="O48" t="s">
        <v>89</v>
      </c>
      <c r="P48" t="s">
        <v>89</v>
      </c>
      <c r="Q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1</v>
      </c>
      <c r="AD48">
        <v>0</v>
      </c>
      <c r="AE48">
        <v>0</v>
      </c>
      <c r="AF48" t="s">
        <v>3</v>
      </c>
      <c r="AG48">
        <v>0</v>
      </c>
      <c r="AH48">
        <v>3</v>
      </c>
      <c r="AI48">
        <v>-1</v>
      </c>
      <c r="AJ48" t="s">
        <v>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ROW(Source!A44)</f>
        <v>44</v>
      </c>
      <c r="B49">
        <v>39085612</v>
      </c>
      <c r="C49">
        <v>39085601</v>
      </c>
      <c r="D49">
        <v>36803256</v>
      </c>
      <c r="E49">
        <v>1</v>
      </c>
      <c r="F49">
        <v>1</v>
      </c>
      <c r="G49">
        <v>1</v>
      </c>
      <c r="H49">
        <v>3</v>
      </c>
      <c r="I49" t="s">
        <v>888</v>
      </c>
      <c r="J49" t="s">
        <v>889</v>
      </c>
      <c r="K49" t="s">
        <v>890</v>
      </c>
      <c r="L49">
        <v>1348</v>
      </c>
      <c r="N49">
        <v>1009</v>
      </c>
      <c r="O49" t="s">
        <v>64</v>
      </c>
      <c r="P49" t="s">
        <v>64</v>
      </c>
      <c r="Q49">
        <v>1000</v>
      </c>
      <c r="X49">
        <v>6.9999999999999994E-5</v>
      </c>
      <c r="Y49">
        <v>10315.01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6.9999999999999994E-5</v>
      </c>
      <c r="AH49">
        <v>2</v>
      </c>
      <c r="AI49">
        <v>39085607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ROW(Source!A44)</f>
        <v>44</v>
      </c>
      <c r="B50">
        <v>39085613</v>
      </c>
      <c r="C50">
        <v>39085601</v>
      </c>
      <c r="D50">
        <v>36804486</v>
      </c>
      <c r="E50">
        <v>1</v>
      </c>
      <c r="F50">
        <v>1</v>
      </c>
      <c r="G50">
        <v>1</v>
      </c>
      <c r="H50">
        <v>3</v>
      </c>
      <c r="I50" t="s">
        <v>891</v>
      </c>
      <c r="J50" t="s">
        <v>892</v>
      </c>
      <c r="K50" t="s">
        <v>893</v>
      </c>
      <c r="L50">
        <v>1355</v>
      </c>
      <c r="N50">
        <v>1010</v>
      </c>
      <c r="O50" t="s">
        <v>370</v>
      </c>
      <c r="P50" t="s">
        <v>370</v>
      </c>
      <c r="Q50">
        <v>100</v>
      </c>
      <c r="X50">
        <v>8.0000000000000007E-5</v>
      </c>
      <c r="Y50">
        <v>20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8.0000000000000007E-5</v>
      </c>
      <c r="AH50">
        <v>2</v>
      </c>
      <c r="AI50">
        <v>39085608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ROW(Source!A47)</f>
        <v>47</v>
      </c>
      <c r="B51">
        <v>39085630</v>
      </c>
      <c r="C51">
        <v>39085617</v>
      </c>
      <c r="D51">
        <v>37070495</v>
      </c>
      <c r="E51">
        <v>1</v>
      </c>
      <c r="F51">
        <v>1</v>
      </c>
      <c r="G51">
        <v>1</v>
      </c>
      <c r="H51">
        <v>1</v>
      </c>
      <c r="I51" t="s">
        <v>894</v>
      </c>
      <c r="J51" t="s">
        <v>3</v>
      </c>
      <c r="K51" t="s">
        <v>895</v>
      </c>
      <c r="L51">
        <v>1191</v>
      </c>
      <c r="N51">
        <v>1013</v>
      </c>
      <c r="O51" t="s">
        <v>839</v>
      </c>
      <c r="P51" t="s">
        <v>839</v>
      </c>
      <c r="Q51">
        <v>1</v>
      </c>
      <c r="X51">
        <v>145.72</v>
      </c>
      <c r="Y51">
        <v>0</v>
      </c>
      <c r="Z51">
        <v>0</v>
      </c>
      <c r="AA51">
        <v>0</v>
      </c>
      <c r="AB51">
        <v>8.74</v>
      </c>
      <c r="AC51">
        <v>0</v>
      </c>
      <c r="AD51">
        <v>1</v>
      </c>
      <c r="AE51">
        <v>1</v>
      </c>
      <c r="AF51" t="s">
        <v>76</v>
      </c>
      <c r="AG51">
        <v>167.57799999999997</v>
      </c>
      <c r="AH51">
        <v>2</v>
      </c>
      <c r="AI51">
        <v>39085618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ROW(Source!A47)</f>
        <v>47</v>
      </c>
      <c r="B52">
        <v>39085631</v>
      </c>
      <c r="C52">
        <v>39085617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840</v>
      </c>
      <c r="J52" t="s">
        <v>3</v>
      </c>
      <c r="K52" t="s">
        <v>841</v>
      </c>
      <c r="L52">
        <v>1191</v>
      </c>
      <c r="N52">
        <v>1013</v>
      </c>
      <c r="O52" t="s">
        <v>839</v>
      </c>
      <c r="P52" t="s">
        <v>839</v>
      </c>
      <c r="Q52">
        <v>1</v>
      </c>
      <c r="X52">
        <v>4.2300000000000004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75</v>
      </c>
      <c r="AG52">
        <v>5.2875000000000005</v>
      </c>
      <c r="AH52">
        <v>2</v>
      </c>
      <c r="AI52">
        <v>39085619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ROW(Source!A47)</f>
        <v>47</v>
      </c>
      <c r="B53">
        <v>39085632</v>
      </c>
      <c r="C53">
        <v>39085617</v>
      </c>
      <c r="D53">
        <v>36882452</v>
      </c>
      <c r="E53">
        <v>1</v>
      </c>
      <c r="F53">
        <v>1</v>
      </c>
      <c r="G53">
        <v>1</v>
      </c>
      <c r="H53">
        <v>2</v>
      </c>
      <c r="I53" t="s">
        <v>842</v>
      </c>
      <c r="J53" t="s">
        <v>843</v>
      </c>
      <c r="K53" t="s">
        <v>844</v>
      </c>
      <c r="L53">
        <v>1368</v>
      </c>
      <c r="N53">
        <v>1011</v>
      </c>
      <c r="O53" t="s">
        <v>845</v>
      </c>
      <c r="P53" t="s">
        <v>845</v>
      </c>
      <c r="Q53">
        <v>1</v>
      </c>
      <c r="X53">
        <v>0.66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75</v>
      </c>
      <c r="AG53">
        <v>0.82500000000000007</v>
      </c>
      <c r="AH53">
        <v>2</v>
      </c>
      <c r="AI53">
        <v>39085620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ROW(Source!A47)</f>
        <v>47</v>
      </c>
      <c r="B54">
        <v>39085633</v>
      </c>
      <c r="C54">
        <v>39085617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848</v>
      </c>
      <c r="J54" t="s">
        <v>849</v>
      </c>
      <c r="K54" t="s">
        <v>850</v>
      </c>
      <c r="L54">
        <v>1368</v>
      </c>
      <c r="N54">
        <v>1011</v>
      </c>
      <c r="O54" t="s">
        <v>845</v>
      </c>
      <c r="P54" t="s">
        <v>845</v>
      </c>
      <c r="Q54">
        <v>1</v>
      </c>
      <c r="X54">
        <v>3.57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75</v>
      </c>
      <c r="AG54">
        <v>4.4624999999999995</v>
      </c>
      <c r="AH54">
        <v>2</v>
      </c>
      <c r="AI54">
        <v>39085621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ROW(Source!A47)</f>
        <v>47</v>
      </c>
      <c r="B55">
        <v>39085634</v>
      </c>
      <c r="C55">
        <v>39085617</v>
      </c>
      <c r="D55">
        <v>36802057</v>
      </c>
      <c r="E55">
        <v>1</v>
      </c>
      <c r="F55">
        <v>1</v>
      </c>
      <c r="G55">
        <v>1</v>
      </c>
      <c r="H55">
        <v>3</v>
      </c>
      <c r="I55" t="s">
        <v>896</v>
      </c>
      <c r="J55" t="s">
        <v>897</v>
      </c>
      <c r="K55" t="s">
        <v>898</v>
      </c>
      <c r="L55">
        <v>1301</v>
      </c>
      <c r="N55">
        <v>1003</v>
      </c>
      <c r="O55" t="s">
        <v>133</v>
      </c>
      <c r="P55" t="s">
        <v>133</v>
      </c>
      <c r="Q55">
        <v>1</v>
      </c>
      <c r="X55">
        <v>244</v>
      </c>
      <c r="Y55">
        <v>6.38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244</v>
      </c>
      <c r="AH55">
        <v>2</v>
      </c>
      <c r="AI55">
        <v>39085622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ROW(Source!A47)</f>
        <v>47</v>
      </c>
      <c r="B56">
        <v>39085635</v>
      </c>
      <c r="C56">
        <v>39085617</v>
      </c>
      <c r="D56">
        <v>36802058</v>
      </c>
      <c r="E56">
        <v>1</v>
      </c>
      <c r="F56">
        <v>1</v>
      </c>
      <c r="G56">
        <v>1</v>
      </c>
      <c r="H56">
        <v>3</v>
      </c>
      <c r="I56" t="s">
        <v>899</v>
      </c>
      <c r="J56" t="s">
        <v>900</v>
      </c>
      <c r="K56" t="s">
        <v>901</v>
      </c>
      <c r="L56">
        <v>1301</v>
      </c>
      <c r="N56">
        <v>1003</v>
      </c>
      <c r="O56" t="s">
        <v>133</v>
      </c>
      <c r="P56" t="s">
        <v>133</v>
      </c>
      <c r="Q56">
        <v>1</v>
      </c>
      <c r="X56">
        <v>56</v>
      </c>
      <c r="Y56">
        <v>7.95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56</v>
      </c>
      <c r="AH56">
        <v>2</v>
      </c>
      <c r="AI56">
        <v>39085623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ROW(Source!A47)</f>
        <v>47</v>
      </c>
      <c r="B57">
        <v>39085636</v>
      </c>
      <c r="C57">
        <v>39085617</v>
      </c>
      <c r="D57">
        <v>36802146</v>
      </c>
      <c r="E57">
        <v>1</v>
      </c>
      <c r="F57">
        <v>1</v>
      </c>
      <c r="G57">
        <v>1</v>
      </c>
      <c r="H57">
        <v>3</v>
      </c>
      <c r="I57" t="s">
        <v>902</v>
      </c>
      <c r="J57" t="s">
        <v>903</v>
      </c>
      <c r="K57" t="s">
        <v>904</v>
      </c>
      <c r="L57">
        <v>1302</v>
      </c>
      <c r="N57">
        <v>1003</v>
      </c>
      <c r="O57" t="s">
        <v>182</v>
      </c>
      <c r="P57" t="s">
        <v>182</v>
      </c>
      <c r="Q57">
        <v>10</v>
      </c>
      <c r="X57">
        <v>15.6</v>
      </c>
      <c r="Y57">
        <v>64.099999999999994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15.6</v>
      </c>
      <c r="AH57">
        <v>2</v>
      </c>
      <c r="AI57">
        <v>39085624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ROW(Source!A47)</f>
        <v>47</v>
      </c>
      <c r="B58">
        <v>39085637</v>
      </c>
      <c r="C58">
        <v>39085617</v>
      </c>
      <c r="D58">
        <v>36804571</v>
      </c>
      <c r="E58">
        <v>1</v>
      </c>
      <c r="F58">
        <v>1</v>
      </c>
      <c r="G58">
        <v>1</v>
      </c>
      <c r="H58">
        <v>3</v>
      </c>
      <c r="I58" t="s">
        <v>905</v>
      </c>
      <c r="J58" t="s">
        <v>906</v>
      </c>
      <c r="K58" t="s">
        <v>907</v>
      </c>
      <c r="L58">
        <v>1358</v>
      </c>
      <c r="N58">
        <v>1010</v>
      </c>
      <c r="O58" t="s">
        <v>342</v>
      </c>
      <c r="P58" t="s">
        <v>342</v>
      </c>
      <c r="Q58">
        <v>10</v>
      </c>
      <c r="X58">
        <v>38.9</v>
      </c>
      <c r="Y58">
        <v>7.03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38.9</v>
      </c>
      <c r="AH58">
        <v>2</v>
      </c>
      <c r="AI58">
        <v>39085625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ROW(Source!A47)</f>
        <v>47</v>
      </c>
      <c r="B59">
        <v>39085638</v>
      </c>
      <c r="C59">
        <v>39085617</v>
      </c>
      <c r="D59">
        <v>36796973</v>
      </c>
      <c r="E59">
        <v>17</v>
      </c>
      <c r="F59">
        <v>1</v>
      </c>
      <c r="G59">
        <v>1</v>
      </c>
      <c r="H59">
        <v>3</v>
      </c>
      <c r="I59" t="s">
        <v>120</v>
      </c>
      <c r="J59" t="s">
        <v>3</v>
      </c>
      <c r="K59" t="s">
        <v>121</v>
      </c>
      <c r="L59">
        <v>1327</v>
      </c>
      <c r="N59">
        <v>1005</v>
      </c>
      <c r="O59" t="s">
        <v>73</v>
      </c>
      <c r="P59" t="s">
        <v>73</v>
      </c>
      <c r="Q59">
        <v>1</v>
      </c>
      <c r="X59">
        <v>100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100</v>
      </c>
      <c r="AH59">
        <v>2</v>
      </c>
      <c r="AI59">
        <v>39085627</v>
      </c>
      <c r="AJ59">
        <v>60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ROW(Source!A47)</f>
        <v>47</v>
      </c>
      <c r="B60">
        <v>39085639</v>
      </c>
      <c r="C60">
        <v>39085617</v>
      </c>
      <c r="D60">
        <v>36832273</v>
      </c>
      <c r="E60">
        <v>1</v>
      </c>
      <c r="F60">
        <v>1</v>
      </c>
      <c r="G60">
        <v>1</v>
      </c>
      <c r="H60">
        <v>3</v>
      </c>
      <c r="I60" t="s">
        <v>908</v>
      </c>
      <c r="J60" t="s">
        <v>909</v>
      </c>
      <c r="K60" t="s">
        <v>910</v>
      </c>
      <c r="L60">
        <v>1355</v>
      </c>
      <c r="N60">
        <v>1010</v>
      </c>
      <c r="O60" t="s">
        <v>370</v>
      </c>
      <c r="P60" t="s">
        <v>370</v>
      </c>
      <c r="Q60">
        <v>100</v>
      </c>
      <c r="X60">
        <v>8</v>
      </c>
      <c r="Y60">
        <v>50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8</v>
      </c>
      <c r="AH60">
        <v>2</v>
      </c>
      <c r="AI60">
        <v>39085628</v>
      </c>
      <c r="AJ60">
        <v>61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ROW(Source!A47)</f>
        <v>47</v>
      </c>
      <c r="B61">
        <v>39085640</v>
      </c>
      <c r="C61">
        <v>39085617</v>
      </c>
      <c r="D61">
        <v>36838722</v>
      </c>
      <c r="E61">
        <v>1</v>
      </c>
      <c r="F61">
        <v>1</v>
      </c>
      <c r="G61">
        <v>1</v>
      </c>
      <c r="H61">
        <v>3</v>
      </c>
      <c r="I61" t="s">
        <v>911</v>
      </c>
      <c r="J61" t="s">
        <v>912</v>
      </c>
      <c r="K61" t="s">
        <v>913</v>
      </c>
      <c r="L61">
        <v>1354</v>
      </c>
      <c r="N61">
        <v>1010</v>
      </c>
      <c r="O61" t="s">
        <v>109</v>
      </c>
      <c r="P61" t="s">
        <v>109</v>
      </c>
      <c r="Q61">
        <v>1</v>
      </c>
      <c r="X61">
        <v>69</v>
      </c>
      <c r="Y61">
        <v>67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69</v>
      </c>
      <c r="AH61">
        <v>2</v>
      </c>
      <c r="AI61">
        <v>39085629</v>
      </c>
      <c r="AJ61">
        <v>62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ROW(Source!A50)</f>
        <v>50</v>
      </c>
      <c r="B62">
        <v>39085651</v>
      </c>
      <c r="C62">
        <v>39085643</v>
      </c>
      <c r="D62">
        <v>37065248</v>
      </c>
      <c r="E62">
        <v>1</v>
      </c>
      <c r="F62">
        <v>1</v>
      </c>
      <c r="G62">
        <v>1</v>
      </c>
      <c r="H62">
        <v>1</v>
      </c>
      <c r="I62" t="s">
        <v>846</v>
      </c>
      <c r="J62" t="s">
        <v>3</v>
      </c>
      <c r="K62" t="s">
        <v>847</v>
      </c>
      <c r="L62">
        <v>1191</v>
      </c>
      <c r="N62">
        <v>1013</v>
      </c>
      <c r="O62" t="s">
        <v>839</v>
      </c>
      <c r="P62" t="s">
        <v>839</v>
      </c>
      <c r="Q62">
        <v>1</v>
      </c>
      <c r="X62">
        <v>21.19</v>
      </c>
      <c r="Y62">
        <v>0</v>
      </c>
      <c r="Z62">
        <v>0</v>
      </c>
      <c r="AA62">
        <v>0</v>
      </c>
      <c r="AB62">
        <v>8.5299999999999994</v>
      </c>
      <c r="AC62">
        <v>0</v>
      </c>
      <c r="AD62">
        <v>1</v>
      </c>
      <c r="AE62">
        <v>1</v>
      </c>
      <c r="AF62" t="s">
        <v>76</v>
      </c>
      <c r="AG62">
        <v>24.368500000000001</v>
      </c>
      <c r="AH62">
        <v>2</v>
      </c>
      <c r="AI62">
        <v>39085644</v>
      </c>
      <c r="AJ62">
        <v>63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ROW(Source!A50)</f>
        <v>50</v>
      </c>
      <c r="B63">
        <v>39085652</v>
      </c>
      <c r="C63">
        <v>39085643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840</v>
      </c>
      <c r="J63" t="s">
        <v>3</v>
      </c>
      <c r="K63" t="s">
        <v>841</v>
      </c>
      <c r="L63">
        <v>1191</v>
      </c>
      <c r="N63">
        <v>1013</v>
      </c>
      <c r="O63" t="s">
        <v>839</v>
      </c>
      <c r="P63" t="s">
        <v>839</v>
      </c>
      <c r="Q63">
        <v>1</v>
      </c>
      <c r="X63">
        <v>0.19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75</v>
      </c>
      <c r="AG63">
        <v>0.23749999999999999</v>
      </c>
      <c r="AH63">
        <v>2</v>
      </c>
      <c r="AI63">
        <v>39085645</v>
      </c>
      <c r="AJ63">
        <v>64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ROW(Source!A50)</f>
        <v>50</v>
      </c>
      <c r="B64">
        <v>39085653</v>
      </c>
      <c r="C64">
        <v>39085643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842</v>
      </c>
      <c r="J64" t="s">
        <v>843</v>
      </c>
      <c r="K64" t="s">
        <v>844</v>
      </c>
      <c r="L64">
        <v>1368</v>
      </c>
      <c r="N64">
        <v>1011</v>
      </c>
      <c r="O64" t="s">
        <v>845</v>
      </c>
      <c r="P64" t="s">
        <v>845</v>
      </c>
      <c r="Q64">
        <v>1</v>
      </c>
      <c r="X64">
        <v>0.04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75</v>
      </c>
      <c r="AG64">
        <v>0.05</v>
      </c>
      <c r="AH64">
        <v>2</v>
      </c>
      <c r="AI64">
        <v>39085646</v>
      </c>
      <c r="AJ64">
        <v>65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ROW(Source!A50)</f>
        <v>50</v>
      </c>
      <c r="B65">
        <v>39085654</v>
      </c>
      <c r="C65">
        <v>39085643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848</v>
      </c>
      <c r="J65" t="s">
        <v>849</v>
      </c>
      <c r="K65" t="s">
        <v>850</v>
      </c>
      <c r="L65">
        <v>1368</v>
      </c>
      <c r="N65">
        <v>1011</v>
      </c>
      <c r="O65" t="s">
        <v>845</v>
      </c>
      <c r="P65" t="s">
        <v>845</v>
      </c>
      <c r="Q65">
        <v>1</v>
      </c>
      <c r="X65">
        <v>0.15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75</v>
      </c>
      <c r="AG65">
        <v>0.1875</v>
      </c>
      <c r="AH65">
        <v>2</v>
      </c>
      <c r="AI65">
        <v>39085647</v>
      </c>
      <c r="AJ65">
        <v>66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ROW(Source!A50)</f>
        <v>50</v>
      </c>
      <c r="B66">
        <v>39085655</v>
      </c>
      <c r="C66">
        <v>39085643</v>
      </c>
      <c r="D66">
        <v>36796976</v>
      </c>
      <c r="E66">
        <v>17</v>
      </c>
      <c r="F66">
        <v>1</v>
      </c>
      <c r="G66">
        <v>1</v>
      </c>
      <c r="H66">
        <v>3</v>
      </c>
      <c r="I66" t="s">
        <v>1294</v>
      </c>
      <c r="J66" t="s">
        <v>3</v>
      </c>
      <c r="K66" t="s">
        <v>1295</v>
      </c>
      <c r="L66">
        <v>1301</v>
      </c>
      <c r="N66">
        <v>1003</v>
      </c>
      <c r="O66" t="s">
        <v>133</v>
      </c>
      <c r="P66" t="s">
        <v>133</v>
      </c>
      <c r="Q66">
        <v>1</v>
      </c>
      <c r="X66">
        <v>0</v>
      </c>
      <c r="Y66">
        <v>0</v>
      </c>
      <c r="Z66">
        <v>0</v>
      </c>
      <c r="AA66">
        <v>0</v>
      </c>
      <c r="AB66">
        <v>0</v>
      </c>
      <c r="AC66">
        <v>1</v>
      </c>
      <c r="AD66">
        <v>0</v>
      </c>
      <c r="AE66">
        <v>0</v>
      </c>
      <c r="AF66" t="s">
        <v>3</v>
      </c>
      <c r="AG66">
        <v>0</v>
      </c>
      <c r="AH66">
        <v>3</v>
      </c>
      <c r="AI66">
        <v>-1</v>
      </c>
      <c r="AJ66" t="s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ROW(Source!A50)</f>
        <v>50</v>
      </c>
      <c r="B67">
        <v>39085656</v>
      </c>
      <c r="C67">
        <v>39085643</v>
      </c>
      <c r="D67">
        <v>36832273</v>
      </c>
      <c r="E67">
        <v>1</v>
      </c>
      <c r="F67">
        <v>1</v>
      </c>
      <c r="G67">
        <v>1</v>
      </c>
      <c r="H67">
        <v>3</v>
      </c>
      <c r="I67" t="s">
        <v>908</v>
      </c>
      <c r="J67" t="s">
        <v>909</v>
      </c>
      <c r="K67" t="s">
        <v>910</v>
      </c>
      <c r="L67">
        <v>1355</v>
      </c>
      <c r="N67">
        <v>1010</v>
      </c>
      <c r="O67" t="s">
        <v>370</v>
      </c>
      <c r="P67" t="s">
        <v>370</v>
      </c>
      <c r="Q67">
        <v>100</v>
      </c>
      <c r="X67">
        <v>4</v>
      </c>
      <c r="Y67">
        <v>50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4</v>
      </c>
      <c r="AH67">
        <v>2</v>
      </c>
      <c r="AI67">
        <v>39085649</v>
      </c>
      <c r="AJ67">
        <v>68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ROW(Source!A50)</f>
        <v>50</v>
      </c>
      <c r="B68">
        <v>39085657</v>
      </c>
      <c r="C68">
        <v>39085643</v>
      </c>
      <c r="D68">
        <v>36838722</v>
      </c>
      <c r="E68">
        <v>1</v>
      </c>
      <c r="F68">
        <v>1</v>
      </c>
      <c r="G68">
        <v>1</v>
      </c>
      <c r="H68">
        <v>3</v>
      </c>
      <c r="I68" t="s">
        <v>911</v>
      </c>
      <c r="J68" t="s">
        <v>912</v>
      </c>
      <c r="K68" t="s">
        <v>913</v>
      </c>
      <c r="L68">
        <v>1354</v>
      </c>
      <c r="N68">
        <v>1010</v>
      </c>
      <c r="O68" t="s">
        <v>109</v>
      </c>
      <c r="P68" t="s">
        <v>109</v>
      </c>
      <c r="Q68">
        <v>1</v>
      </c>
      <c r="X68">
        <v>56.6</v>
      </c>
      <c r="Y68">
        <v>67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56.6</v>
      </c>
      <c r="AH68">
        <v>2</v>
      </c>
      <c r="AI68">
        <v>39085650</v>
      </c>
      <c r="AJ68">
        <v>69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ROW(Source!A52)</f>
        <v>52</v>
      </c>
      <c r="B69">
        <v>39085667</v>
      </c>
      <c r="C69">
        <v>39085659</v>
      </c>
      <c r="D69">
        <v>37071037</v>
      </c>
      <c r="E69">
        <v>1</v>
      </c>
      <c r="F69">
        <v>1</v>
      </c>
      <c r="G69">
        <v>1</v>
      </c>
      <c r="H69">
        <v>1</v>
      </c>
      <c r="I69" t="s">
        <v>914</v>
      </c>
      <c r="J69" t="s">
        <v>3</v>
      </c>
      <c r="K69" t="s">
        <v>915</v>
      </c>
      <c r="L69">
        <v>1191</v>
      </c>
      <c r="N69">
        <v>1013</v>
      </c>
      <c r="O69" t="s">
        <v>839</v>
      </c>
      <c r="P69" t="s">
        <v>839</v>
      </c>
      <c r="Q69">
        <v>1</v>
      </c>
      <c r="X69">
        <v>6.55</v>
      </c>
      <c r="Y69">
        <v>0</v>
      </c>
      <c r="Z69">
        <v>0</v>
      </c>
      <c r="AA69">
        <v>0</v>
      </c>
      <c r="AB69">
        <v>9.6199999999999992</v>
      </c>
      <c r="AC69">
        <v>0</v>
      </c>
      <c r="AD69">
        <v>1</v>
      </c>
      <c r="AE69">
        <v>1</v>
      </c>
      <c r="AF69" t="s">
        <v>76</v>
      </c>
      <c r="AG69">
        <v>7.5324999999999989</v>
      </c>
      <c r="AH69">
        <v>2</v>
      </c>
      <c r="AI69">
        <v>39085660</v>
      </c>
      <c r="AJ69">
        <v>70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ROW(Source!A52)</f>
        <v>52</v>
      </c>
      <c r="B70">
        <v>39085668</v>
      </c>
      <c r="C70">
        <v>39085659</v>
      </c>
      <c r="D70">
        <v>37064876</v>
      </c>
      <c r="E70">
        <v>1</v>
      </c>
      <c r="F70">
        <v>1</v>
      </c>
      <c r="G70">
        <v>1</v>
      </c>
      <c r="H70">
        <v>1</v>
      </c>
      <c r="I70" t="s">
        <v>840</v>
      </c>
      <c r="J70" t="s">
        <v>3</v>
      </c>
      <c r="K70" t="s">
        <v>841</v>
      </c>
      <c r="L70">
        <v>1191</v>
      </c>
      <c r="N70">
        <v>1013</v>
      </c>
      <c r="O70" t="s">
        <v>839</v>
      </c>
      <c r="P70" t="s">
        <v>839</v>
      </c>
      <c r="Q70">
        <v>1</v>
      </c>
      <c r="X70">
        <v>0.02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75</v>
      </c>
      <c r="AG70">
        <v>2.5000000000000001E-2</v>
      </c>
      <c r="AH70">
        <v>2</v>
      </c>
      <c r="AI70">
        <v>39085661</v>
      </c>
      <c r="AJ70">
        <v>71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ROW(Source!A52)</f>
        <v>52</v>
      </c>
      <c r="B71">
        <v>39085669</v>
      </c>
      <c r="C71">
        <v>39085659</v>
      </c>
      <c r="D71">
        <v>36882452</v>
      </c>
      <c r="E71">
        <v>1</v>
      </c>
      <c r="F71">
        <v>1</v>
      </c>
      <c r="G71">
        <v>1</v>
      </c>
      <c r="H71">
        <v>2</v>
      </c>
      <c r="I71" t="s">
        <v>842</v>
      </c>
      <c r="J71" t="s">
        <v>843</v>
      </c>
      <c r="K71" t="s">
        <v>844</v>
      </c>
      <c r="L71">
        <v>1368</v>
      </c>
      <c r="N71">
        <v>1011</v>
      </c>
      <c r="O71" t="s">
        <v>845</v>
      </c>
      <c r="P71" t="s">
        <v>845</v>
      </c>
      <c r="Q71">
        <v>1</v>
      </c>
      <c r="X71">
        <v>0.01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75</v>
      </c>
      <c r="AG71">
        <v>1.2500000000000001E-2</v>
      </c>
      <c r="AH71">
        <v>2</v>
      </c>
      <c r="AI71">
        <v>39085662</v>
      </c>
      <c r="AJ71">
        <v>72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ROW(Source!A52)</f>
        <v>52</v>
      </c>
      <c r="B72">
        <v>39085670</v>
      </c>
      <c r="C72">
        <v>39085659</v>
      </c>
      <c r="D72">
        <v>36883554</v>
      </c>
      <c r="E72">
        <v>1</v>
      </c>
      <c r="F72">
        <v>1</v>
      </c>
      <c r="G72">
        <v>1</v>
      </c>
      <c r="H72">
        <v>2</v>
      </c>
      <c r="I72" t="s">
        <v>848</v>
      </c>
      <c r="J72" t="s">
        <v>849</v>
      </c>
      <c r="K72" t="s">
        <v>850</v>
      </c>
      <c r="L72">
        <v>1368</v>
      </c>
      <c r="N72">
        <v>1011</v>
      </c>
      <c r="O72" t="s">
        <v>845</v>
      </c>
      <c r="P72" t="s">
        <v>845</v>
      </c>
      <c r="Q72">
        <v>1</v>
      </c>
      <c r="X72">
        <v>0.01</v>
      </c>
      <c r="Y72">
        <v>0</v>
      </c>
      <c r="Z72">
        <v>65.709999999999994</v>
      </c>
      <c r="AA72">
        <v>11.6</v>
      </c>
      <c r="AB72">
        <v>0</v>
      </c>
      <c r="AC72">
        <v>0</v>
      </c>
      <c r="AD72">
        <v>1</v>
      </c>
      <c r="AE72">
        <v>0</v>
      </c>
      <c r="AF72" t="s">
        <v>75</v>
      </c>
      <c r="AG72">
        <v>1.2500000000000001E-2</v>
      </c>
      <c r="AH72">
        <v>2</v>
      </c>
      <c r="AI72">
        <v>39085663</v>
      </c>
      <c r="AJ72">
        <v>73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ROW(Source!A52)</f>
        <v>52</v>
      </c>
      <c r="B73">
        <v>39085671</v>
      </c>
      <c r="C73">
        <v>39085659</v>
      </c>
      <c r="D73">
        <v>36805524</v>
      </c>
      <c r="E73">
        <v>1</v>
      </c>
      <c r="F73">
        <v>1</v>
      </c>
      <c r="G73">
        <v>1</v>
      </c>
      <c r="H73">
        <v>3</v>
      </c>
      <c r="I73" t="s">
        <v>916</v>
      </c>
      <c r="J73" t="s">
        <v>917</v>
      </c>
      <c r="K73" t="s">
        <v>918</v>
      </c>
      <c r="L73">
        <v>1346</v>
      </c>
      <c r="N73">
        <v>1009</v>
      </c>
      <c r="O73" t="s">
        <v>173</v>
      </c>
      <c r="P73" t="s">
        <v>173</v>
      </c>
      <c r="Q73">
        <v>1</v>
      </c>
      <c r="X73">
        <v>0.1</v>
      </c>
      <c r="Y73">
        <v>1.82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0.1</v>
      </c>
      <c r="AH73">
        <v>2</v>
      </c>
      <c r="AI73">
        <v>39085664</v>
      </c>
      <c r="AJ73">
        <v>74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ROW(Source!A52)</f>
        <v>52</v>
      </c>
      <c r="B74">
        <v>39085672</v>
      </c>
      <c r="C74">
        <v>39085659</v>
      </c>
      <c r="D74">
        <v>36797079</v>
      </c>
      <c r="E74">
        <v>17</v>
      </c>
      <c r="F74">
        <v>1</v>
      </c>
      <c r="G74">
        <v>1</v>
      </c>
      <c r="H74">
        <v>3</v>
      </c>
      <c r="I74" t="s">
        <v>142</v>
      </c>
      <c r="J74" t="s">
        <v>3</v>
      </c>
      <c r="K74" t="s">
        <v>143</v>
      </c>
      <c r="L74">
        <v>1348</v>
      </c>
      <c r="N74">
        <v>1009</v>
      </c>
      <c r="O74" t="s">
        <v>64</v>
      </c>
      <c r="P74" t="s">
        <v>64</v>
      </c>
      <c r="Q74">
        <v>1000</v>
      </c>
      <c r="X74">
        <v>1.2999999999999999E-2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3</v>
      </c>
      <c r="AG74">
        <v>1.2999999999999999E-2</v>
      </c>
      <c r="AH74">
        <v>2</v>
      </c>
      <c r="AI74">
        <v>39085666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ROW(Source!A55)</f>
        <v>55</v>
      </c>
      <c r="B75">
        <v>39085681</v>
      </c>
      <c r="C75">
        <v>39085675</v>
      </c>
      <c r="D75">
        <v>37070090</v>
      </c>
      <c r="E75">
        <v>1</v>
      </c>
      <c r="F75">
        <v>1</v>
      </c>
      <c r="G75">
        <v>1</v>
      </c>
      <c r="H75">
        <v>1</v>
      </c>
      <c r="I75" t="s">
        <v>919</v>
      </c>
      <c r="J75" t="s">
        <v>3</v>
      </c>
      <c r="K75" t="s">
        <v>920</v>
      </c>
      <c r="L75">
        <v>1191</v>
      </c>
      <c r="N75">
        <v>1013</v>
      </c>
      <c r="O75" t="s">
        <v>839</v>
      </c>
      <c r="P75" t="s">
        <v>839</v>
      </c>
      <c r="Q75">
        <v>1</v>
      </c>
      <c r="X75">
        <v>383.06</v>
      </c>
      <c r="Y75">
        <v>0</v>
      </c>
      <c r="Z75">
        <v>0</v>
      </c>
      <c r="AA75">
        <v>0</v>
      </c>
      <c r="AB75">
        <v>8.9700000000000006</v>
      </c>
      <c r="AC75">
        <v>0</v>
      </c>
      <c r="AD75">
        <v>1</v>
      </c>
      <c r="AE75">
        <v>1</v>
      </c>
      <c r="AF75" t="s">
        <v>3</v>
      </c>
      <c r="AG75">
        <v>383.06</v>
      </c>
      <c r="AH75">
        <v>2</v>
      </c>
      <c r="AI75">
        <v>39085676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ROW(Source!A55)</f>
        <v>55</v>
      </c>
      <c r="B76">
        <v>39085682</v>
      </c>
      <c r="C76">
        <v>39085675</v>
      </c>
      <c r="D76">
        <v>37064876</v>
      </c>
      <c r="E76">
        <v>1</v>
      </c>
      <c r="F76">
        <v>1</v>
      </c>
      <c r="G76">
        <v>1</v>
      </c>
      <c r="H76">
        <v>1</v>
      </c>
      <c r="I76" t="s">
        <v>840</v>
      </c>
      <c r="J76" t="s">
        <v>3</v>
      </c>
      <c r="K76" t="s">
        <v>841</v>
      </c>
      <c r="L76">
        <v>1191</v>
      </c>
      <c r="N76">
        <v>1013</v>
      </c>
      <c r="O76" t="s">
        <v>839</v>
      </c>
      <c r="P76" t="s">
        <v>839</v>
      </c>
      <c r="Q76">
        <v>1</v>
      </c>
      <c r="X76">
        <v>1.1599999999999999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3</v>
      </c>
      <c r="AG76">
        <v>1.1599999999999999</v>
      </c>
      <c r="AH76">
        <v>2</v>
      </c>
      <c r="AI76">
        <v>39085677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ROW(Source!A55)</f>
        <v>55</v>
      </c>
      <c r="B77">
        <v>39085683</v>
      </c>
      <c r="C77">
        <v>39085675</v>
      </c>
      <c r="D77">
        <v>36882452</v>
      </c>
      <c r="E77">
        <v>1</v>
      </c>
      <c r="F77">
        <v>1</v>
      </c>
      <c r="G77">
        <v>1</v>
      </c>
      <c r="H77">
        <v>2</v>
      </c>
      <c r="I77" t="s">
        <v>842</v>
      </c>
      <c r="J77" t="s">
        <v>843</v>
      </c>
      <c r="K77" t="s">
        <v>844</v>
      </c>
      <c r="L77">
        <v>1368</v>
      </c>
      <c r="N77">
        <v>1011</v>
      </c>
      <c r="O77" t="s">
        <v>845</v>
      </c>
      <c r="P77" t="s">
        <v>845</v>
      </c>
      <c r="Q77">
        <v>1</v>
      </c>
      <c r="X77">
        <v>1.1599999999999999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1.1599999999999999</v>
      </c>
      <c r="AH77">
        <v>2</v>
      </c>
      <c r="AI77">
        <v>39085678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ROW(Source!A55)</f>
        <v>55</v>
      </c>
      <c r="B78">
        <v>39085684</v>
      </c>
      <c r="C78">
        <v>39085675</v>
      </c>
      <c r="D78">
        <v>36801792</v>
      </c>
      <c r="E78">
        <v>1</v>
      </c>
      <c r="F78">
        <v>1</v>
      </c>
      <c r="G78">
        <v>1</v>
      </c>
      <c r="H78">
        <v>3</v>
      </c>
      <c r="I78" t="s">
        <v>921</v>
      </c>
      <c r="J78" t="s">
        <v>922</v>
      </c>
      <c r="K78" t="s">
        <v>923</v>
      </c>
      <c r="L78">
        <v>1339</v>
      </c>
      <c r="N78">
        <v>1007</v>
      </c>
      <c r="O78" t="s">
        <v>53</v>
      </c>
      <c r="P78" t="s">
        <v>53</v>
      </c>
      <c r="Q78">
        <v>1</v>
      </c>
      <c r="X78">
        <v>0.35</v>
      </c>
      <c r="Y78">
        <v>2.44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0.35</v>
      </c>
      <c r="AH78">
        <v>2</v>
      </c>
      <c r="AI78">
        <v>39085679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ROW(Source!A55)</f>
        <v>55</v>
      </c>
      <c r="B79">
        <v>39085685</v>
      </c>
      <c r="C79">
        <v>39085675</v>
      </c>
      <c r="D79">
        <v>36799072</v>
      </c>
      <c r="E79">
        <v>17</v>
      </c>
      <c r="F79">
        <v>1</v>
      </c>
      <c r="G79">
        <v>1</v>
      </c>
      <c r="H79">
        <v>3</v>
      </c>
      <c r="I79" t="s">
        <v>62</v>
      </c>
      <c r="J79" t="s">
        <v>3</v>
      </c>
      <c r="K79" t="s">
        <v>63</v>
      </c>
      <c r="L79">
        <v>1348</v>
      </c>
      <c r="N79">
        <v>1009</v>
      </c>
      <c r="O79" t="s">
        <v>64</v>
      </c>
      <c r="P79" t="s">
        <v>64</v>
      </c>
      <c r="Q79">
        <v>1000</v>
      </c>
      <c r="X79">
        <v>8.1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 t="s">
        <v>3</v>
      </c>
      <c r="AG79">
        <v>8.1</v>
      </c>
      <c r="AH79">
        <v>3</v>
      </c>
      <c r="AI79">
        <v>-1</v>
      </c>
      <c r="AJ79" t="s">
        <v>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ROW(Source!A55)</f>
        <v>55</v>
      </c>
      <c r="B80">
        <v>39085686</v>
      </c>
      <c r="C80">
        <v>39085675</v>
      </c>
      <c r="D80">
        <v>36807381</v>
      </c>
      <c r="E80">
        <v>1</v>
      </c>
      <c r="F80">
        <v>1</v>
      </c>
      <c r="G80">
        <v>1</v>
      </c>
      <c r="H80">
        <v>3</v>
      </c>
      <c r="I80" t="s">
        <v>924</v>
      </c>
      <c r="J80" t="s">
        <v>925</v>
      </c>
      <c r="K80" t="s">
        <v>926</v>
      </c>
      <c r="L80">
        <v>1339</v>
      </c>
      <c r="N80">
        <v>1007</v>
      </c>
      <c r="O80" t="s">
        <v>53</v>
      </c>
      <c r="P80" t="s">
        <v>53</v>
      </c>
      <c r="Q80">
        <v>1</v>
      </c>
      <c r="X80">
        <v>4.4000000000000004</v>
      </c>
      <c r="Y80">
        <v>517.91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4.4000000000000004</v>
      </c>
      <c r="AH80">
        <v>2</v>
      </c>
      <c r="AI80">
        <v>39085680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ROW(Source!A56)</f>
        <v>56</v>
      </c>
      <c r="B81">
        <v>39085696</v>
      </c>
      <c r="C81">
        <v>39085687</v>
      </c>
      <c r="D81">
        <v>37064878</v>
      </c>
      <c r="E81">
        <v>1</v>
      </c>
      <c r="F81">
        <v>1</v>
      </c>
      <c r="G81">
        <v>1</v>
      </c>
      <c r="H81">
        <v>1</v>
      </c>
      <c r="I81" t="s">
        <v>927</v>
      </c>
      <c r="J81" t="s">
        <v>3</v>
      </c>
      <c r="K81" t="s">
        <v>928</v>
      </c>
      <c r="L81">
        <v>1191</v>
      </c>
      <c r="N81">
        <v>1013</v>
      </c>
      <c r="O81" t="s">
        <v>839</v>
      </c>
      <c r="P81" t="s">
        <v>839</v>
      </c>
      <c r="Q81">
        <v>1</v>
      </c>
      <c r="X81">
        <v>85.84</v>
      </c>
      <c r="Y81">
        <v>0</v>
      </c>
      <c r="Z81">
        <v>0</v>
      </c>
      <c r="AA81">
        <v>0</v>
      </c>
      <c r="AB81">
        <v>9.4</v>
      </c>
      <c r="AC81">
        <v>0</v>
      </c>
      <c r="AD81">
        <v>1</v>
      </c>
      <c r="AE81">
        <v>1</v>
      </c>
      <c r="AF81" t="s">
        <v>76</v>
      </c>
      <c r="AG81">
        <v>98.715999999999994</v>
      </c>
      <c r="AH81">
        <v>2</v>
      </c>
      <c r="AI81">
        <v>39085688</v>
      </c>
      <c r="AJ81">
        <v>82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ROW(Source!A56)</f>
        <v>56</v>
      </c>
      <c r="B82">
        <v>39085697</v>
      </c>
      <c r="C82">
        <v>39085687</v>
      </c>
      <c r="D82">
        <v>37064876</v>
      </c>
      <c r="E82">
        <v>1</v>
      </c>
      <c r="F82">
        <v>1</v>
      </c>
      <c r="G82">
        <v>1</v>
      </c>
      <c r="H82">
        <v>1</v>
      </c>
      <c r="I82" t="s">
        <v>840</v>
      </c>
      <c r="J82" t="s">
        <v>3</v>
      </c>
      <c r="K82" t="s">
        <v>841</v>
      </c>
      <c r="L82">
        <v>1191</v>
      </c>
      <c r="N82">
        <v>1013</v>
      </c>
      <c r="O82" t="s">
        <v>839</v>
      </c>
      <c r="P82" t="s">
        <v>839</v>
      </c>
      <c r="Q82">
        <v>1</v>
      </c>
      <c r="X82">
        <v>6.29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75</v>
      </c>
      <c r="AG82">
        <v>7.8624999999999998</v>
      </c>
      <c r="AH82">
        <v>2</v>
      </c>
      <c r="AI82">
        <v>39085689</v>
      </c>
      <c r="AJ82">
        <v>83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ROW(Source!A56)</f>
        <v>56</v>
      </c>
      <c r="B83">
        <v>39085698</v>
      </c>
      <c r="C83">
        <v>39085687</v>
      </c>
      <c r="D83">
        <v>36882452</v>
      </c>
      <c r="E83">
        <v>1</v>
      </c>
      <c r="F83">
        <v>1</v>
      </c>
      <c r="G83">
        <v>1</v>
      </c>
      <c r="H83">
        <v>2</v>
      </c>
      <c r="I83" t="s">
        <v>842</v>
      </c>
      <c r="J83" t="s">
        <v>843</v>
      </c>
      <c r="K83" t="s">
        <v>844</v>
      </c>
      <c r="L83">
        <v>1368</v>
      </c>
      <c r="N83">
        <v>1011</v>
      </c>
      <c r="O83" t="s">
        <v>845</v>
      </c>
      <c r="P83" t="s">
        <v>845</v>
      </c>
      <c r="Q83">
        <v>1</v>
      </c>
      <c r="X83">
        <v>0.84</v>
      </c>
      <c r="Y83">
        <v>0</v>
      </c>
      <c r="Z83">
        <v>31.26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75</v>
      </c>
      <c r="AG83">
        <v>1.05</v>
      </c>
      <c r="AH83">
        <v>2</v>
      </c>
      <c r="AI83">
        <v>39085690</v>
      </c>
      <c r="AJ83">
        <v>84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ROW(Source!A56)</f>
        <v>56</v>
      </c>
      <c r="B84">
        <v>39085699</v>
      </c>
      <c r="C84">
        <v>39085687</v>
      </c>
      <c r="D84">
        <v>36882608</v>
      </c>
      <c r="E84">
        <v>1</v>
      </c>
      <c r="F84">
        <v>1</v>
      </c>
      <c r="G84">
        <v>1</v>
      </c>
      <c r="H84">
        <v>2</v>
      </c>
      <c r="I84" t="s">
        <v>929</v>
      </c>
      <c r="J84" t="s">
        <v>930</v>
      </c>
      <c r="K84" t="s">
        <v>931</v>
      </c>
      <c r="L84">
        <v>1368</v>
      </c>
      <c r="N84">
        <v>1011</v>
      </c>
      <c r="O84" t="s">
        <v>845</v>
      </c>
      <c r="P84" t="s">
        <v>845</v>
      </c>
      <c r="Q84">
        <v>1</v>
      </c>
      <c r="X84">
        <v>5.45</v>
      </c>
      <c r="Y84">
        <v>0</v>
      </c>
      <c r="Z84">
        <v>14.15</v>
      </c>
      <c r="AA84">
        <v>8.91</v>
      </c>
      <c r="AB84">
        <v>0</v>
      </c>
      <c r="AC84">
        <v>0</v>
      </c>
      <c r="AD84">
        <v>1</v>
      </c>
      <c r="AE84">
        <v>0</v>
      </c>
      <c r="AF84" t="s">
        <v>75</v>
      </c>
      <c r="AG84">
        <v>6.8125</v>
      </c>
      <c r="AH84">
        <v>2</v>
      </c>
      <c r="AI84">
        <v>39085691</v>
      </c>
      <c r="AJ84">
        <v>85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ROW(Source!A56)</f>
        <v>56</v>
      </c>
      <c r="B85">
        <v>39085700</v>
      </c>
      <c r="C85">
        <v>39085687</v>
      </c>
      <c r="D85">
        <v>36804547</v>
      </c>
      <c r="E85">
        <v>1</v>
      </c>
      <c r="F85">
        <v>1</v>
      </c>
      <c r="G85">
        <v>1</v>
      </c>
      <c r="H85">
        <v>3</v>
      </c>
      <c r="I85" t="s">
        <v>932</v>
      </c>
      <c r="J85" t="s">
        <v>933</v>
      </c>
      <c r="K85" t="s">
        <v>934</v>
      </c>
      <c r="L85">
        <v>1348</v>
      </c>
      <c r="N85">
        <v>1009</v>
      </c>
      <c r="O85" t="s">
        <v>64</v>
      </c>
      <c r="P85" t="s">
        <v>64</v>
      </c>
      <c r="Q85">
        <v>1000</v>
      </c>
      <c r="X85">
        <v>1.2E-4</v>
      </c>
      <c r="Y85">
        <v>8475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1.2E-4</v>
      </c>
      <c r="AH85">
        <v>2</v>
      </c>
      <c r="AI85">
        <v>39085692</v>
      </c>
      <c r="AJ85">
        <v>86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ROW(Source!A56)</f>
        <v>56</v>
      </c>
      <c r="B86">
        <v>39085701</v>
      </c>
      <c r="C86">
        <v>39085687</v>
      </c>
      <c r="D86">
        <v>36806488</v>
      </c>
      <c r="E86">
        <v>1</v>
      </c>
      <c r="F86">
        <v>1</v>
      </c>
      <c r="G86">
        <v>1</v>
      </c>
      <c r="H86">
        <v>3</v>
      </c>
      <c r="I86" t="s">
        <v>935</v>
      </c>
      <c r="J86" t="s">
        <v>936</v>
      </c>
      <c r="K86" t="s">
        <v>937</v>
      </c>
      <c r="L86">
        <v>1348</v>
      </c>
      <c r="N86">
        <v>1009</v>
      </c>
      <c r="O86" t="s">
        <v>64</v>
      </c>
      <c r="P86" t="s">
        <v>64</v>
      </c>
      <c r="Q86">
        <v>1000</v>
      </c>
      <c r="X86">
        <v>6.0000000000000001E-3</v>
      </c>
      <c r="Y86">
        <v>729.98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6.0000000000000001E-3</v>
      </c>
      <c r="AH86">
        <v>2</v>
      </c>
      <c r="AI86">
        <v>39085693</v>
      </c>
      <c r="AJ86">
        <v>87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ROW(Source!A56)</f>
        <v>56</v>
      </c>
      <c r="B87">
        <v>39085702</v>
      </c>
      <c r="C87">
        <v>39085687</v>
      </c>
      <c r="D87">
        <v>36807381</v>
      </c>
      <c r="E87">
        <v>1</v>
      </c>
      <c r="F87">
        <v>1</v>
      </c>
      <c r="G87">
        <v>1</v>
      </c>
      <c r="H87">
        <v>3</v>
      </c>
      <c r="I87" t="s">
        <v>924</v>
      </c>
      <c r="J87" t="s">
        <v>925</v>
      </c>
      <c r="K87" t="s">
        <v>926</v>
      </c>
      <c r="L87">
        <v>1339</v>
      </c>
      <c r="N87">
        <v>1007</v>
      </c>
      <c r="O87" t="s">
        <v>53</v>
      </c>
      <c r="P87" t="s">
        <v>53</v>
      </c>
      <c r="Q87">
        <v>1</v>
      </c>
      <c r="X87">
        <v>1.87</v>
      </c>
      <c r="Y87">
        <v>517.91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1.87</v>
      </c>
      <c r="AH87">
        <v>2</v>
      </c>
      <c r="AI87">
        <v>39085694</v>
      </c>
      <c r="AJ87">
        <v>88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ROW(Source!A56)</f>
        <v>56</v>
      </c>
      <c r="B88">
        <v>39085703</v>
      </c>
      <c r="C88">
        <v>39085687</v>
      </c>
      <c r="D88">
        <v>36824423</v>
      </c>
      <c r="E88">
        <v>1</v>
      </c>
      <c r="F88">
        <v>1</v>
      </c>
      <c r="G88">
        <v>1</v>
      </c>
      <c r="H88">
        <v>3</v>
      </c>
      <c r="I88" t="s">
        <v>938</v>
      </c>
      <c r="J88" t="s">
        <v>939</v>
      </c>
      <c r="K88" t="s">
        <v>940</v>
      </c>
      <c r="L88">
        <v>1327</v>
      </c>
      <c r="N88">
        <v>1005</v>
      </c>
      <c r="O88" t="s">
        <v>73</v>
      </c>
      <c r="P88" t="s">
        <v>73</v>
      </c>
      <c r="Q88">
        <v>1</v>
      </c>
      <c r="X88">
        <v>5.54</v>
      </c>
      <c r="Y88">
        <v>28.25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5.54</v>
      </c>
      <c r="AH88">
        <v>2</v>
      </c>
      <c r="AI88">
        <v>39085695</v>
      </c>
      <c r="AJ88">
        <v>89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ROW(Source!A57)</f>
        <v>57</v>
      </c>
      <c r="B89">
        <v>39085713</v>
      </c>
      <c r="C89">
        <v>39085704</v>
      </c>
      <c r="D89">
        <v>37072767</v>
      </c>
      <c r="E89">
        <v>1</v>
      </c>
      <c r="F89">
        <v>1</v>
      </c>
      <c r="G89">
        <v>1</v>
      </c>
      <c r="H89">
        <v>1</v>
      </c>
      <c r="I89" t="s">
        <v>869</v>
      </c>
      <c r="J89" t="s">
        <v>3</v>
      </c>
      <c r="K89" t="s">
        <v>870</v>
      </c>
      <c r="L89">
        <v>1191</v>
      </c>
      <c r="N89">
        <v>1013</v>
      </c>
      <c r="O89" t="s">
        <v>839</v>
      </c>
      <c r="P89" t="s">
        <v>839</v>
      </c>
      <c r="Q89">
        <v>1</v>
      </c>
      <c r="X89">
        <v>166.47</v>
      </c>
      <c r="Y89">
        <v>0</v>
      </c>
      <c r="Z89">
        <v>0</v>
      </c>
      <c r="AA89">
        <v>0</v>
      </c>
      <c r="AB89">
        <v>9.18</v>
      </c>
      <c r="AC89">
        <v>0</v>
      </c>
      <c r="AD89">
        <v>1</v>
      </c>
      <c r="AE89">
        <v>1</v>
      </c>
      <c r="AF89" t="s">
        <v>76</v>
      </c>
      <c r="AG89">
        <v>191.44049999999999</v>
      </c>
      <c r="AH89">
        <v>2</v>
      </c>
      <c r="AI89">
        <v>39085705</v>
      </c>
      <c r="AJ89">
        <v>90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ROW(Source!A57)</f>
        <v>57</v>
      </c>
      <c r="B90">
        <v>39085714</v>
      </c>
      <c r="C90">
        <v>39085704</v>
      </c>
      <c r="D90">
        <v>37064876</v>
      </c>
      <c r="E90">
        <v>1</v>
      </c>
      <c r="F90">
        <v>1</v>
      </c>
      <c r="G90">
        <v>1</v>
      </c>
      <c r="H90">
        <v>1</v>
      </c>
      <c r="I90" t="s">
        <v>840</v>
      </c>
      <c r="J90" t="s">
        <v>3</v>
      </c>
      <c r="K90" t="s">
        <v>841</v>
      </c>
      <c r="L90">
        <v>1191</v>
      </c>
      <c r="N90">
        <v>1013</v>
      </c>
      <c r="O90" t="s">
        <v>839</v>
      </c>
      <c r="P90" t="s">
        <v>839</v>
      </c>
      <c r="Q90">
        <v>1</v>
      </c>
      <c r="X90">
        <v>0.57999999999999996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75</v>
      </c>
      <c r="AG90">
        <v>0.72499999999999998</v>
      </c>
      <c r="AH90">
        <v>2</v>
      </c>
      <c r="AI90">
        <v>39085706</v>
      </c>
      <c r="AJ90">
        <v>91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ROW(Source!A57)</f>
        <v>57</v>
      </c>
      <c r="B91">
        <v>39085715</v>
      </c>
      <c r="C91">
        <v>39085704</v>
      </c>
      <c r="D91">
        <v>36882452</v>
      </c>
      <c r="E91">
        <v>1</v>
      </c>
      <c r="F91">
        <v>1</v>
      </c>
      <c r="G91">
        <v>1</v>
      </c>
      <c r="H91">
        <v>2</v>
      </c>
      <c r="I91" t="s">
        <v>842</v>
      </c>
      <c r="J91" t="s">
        <v>843</v>
      </c>
      <c r="K91" t="s">
        <v>844</v>
      </c>
      <c r="L91">
        <v>1368</v>
      </c>
      <c r="N91">
        <v>1011</v>
      </c>
      <c r="O91" t="s">
        <v>845</v>
      </c>
      <c r="P91" t="s">
        <v>845</v>
      </c>
      <c r="Q91">
        <v>1</v>
      </c>
      <c r="X91">
        <v>0.08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75</v>
      </c>
      <c r="AG91">
        <v>0.1</v>
      </c>
      <c r="AH91">
        <v>2</v>
      </c>
      <c r="AI91">
        <v>39085707</v>
      </c>
      <c r="AJ91">
        <v>92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ROW(Source!A57)</f>
        <v>57</v>
      </c>
      <c r="B92">
        <v>39085716</v>
      </c>
      <c r="C92">
        <v>39085704</v>
      </c>
      <c r="D92">
        <v>36883554</v>
      </c>
      <c r="E92">
        <v>1</v>
      </c>
      <c r="F92">
        <v>1</v>
      </c>
      <c r="G92">
        <v>1</v>
      </c>
      <c r="H92">
        <v>2</v>
      </c>
      <c r="I92" t="s">
        <v>848</v>
      </c>
      <c r="J92" t="s">
        <v>849</v>
      </c>
      <c r="K92" t="s">
        <v>850</v>
      </c>
      <c r="L92">
        <v>1368</v>
      </c>
      <c r="N92">
        <v>1011</v>
      </c>
      <c r="O92" t="s">
        <v>845</v>
      </c>
      <c r="P92" t="s">
        <v>845</v>
      </c>
      <c r="Q92">
        <v>1</v>
      </c>
      <c r="X92">
        <v>0.5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75</v>
      </c>
      <c r="AG92">
        <v>0.625</v>
      </c>
      <c r="AH92">
        <v>2</v>
      </c>
      <c r="AI92">
        <v>39085708</v>
      </c>
      <c r="AJ92">
        <v>93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ROW(Source!A57)</f>
        <v>57</v>
      </c>
      <c r="B93">
        <v>39085717</v>
      </c>
      <c r="C93">
        <v>39085704</v>
      </c>
      <c r="D93">
        <v>36797473</v>
      </c>
      <c r="E93">
        <v>17</v>
      </c>
      <c r="F93">
        <v>1</v>
      </c>
      <c r="G93">
        <v>1</v>
      </c>
      <c r="H93">
        <v>3</v>
      </c>
      <c r="I93" t="s">
        <v>164</v>
      </c>
      <c r="J93" t="s">
        <v>3</v>
      </c>
      <c r="K93" t="s">
        <v>165</v>
      </c>
      <c r="L93">
        <v>1327</v>
      </c>
      <c r="N93">
        <v>1005</v>
      </c>
      <c r="O93" t="s">
        <v>73</v>
      </c>
      <c r="P93" t="s">
        <v>73</v>
      </c>
      <c r="Q93">
        <v>1</v>
      </c>
      <c r="X93">
        <v>105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105</v>
      </c>
      <c r="AH93">
        <v>2</v>
      </c>
      <c r="AI93">
        <v>39085709</v>
      </c>
      <c r="AJ93">
        <v>94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ROW(Source!A57)</f>
        <v>57</v>
      </c>
      <c r="B94">
        <v>39085718</v>
      </c>
      <c r="C94">
        <v>39085704</v>
      </c>
      <c r="D94">
        <v>36805524</v>
      </c>
      <c r="E94">
        <v>1</v>
      </c>
      <c r="F94">
        <v>1</v>
      </c>
      <c r="G94">
        <v>1</v>
      </c>
      <c r="H94">
        <v>3</v>
      </c>
      <c r="I94" t="s">
        <v>916</v>
      </c>
      <c r="J94" t="s">
        <v>917</v>
      </c>
      <c r="K94" t="s">
        <v>918</v>
      </c>
      <c r="L94">
        <v>1346</v>
      </c>
      <c r="N94">
        <v>1009</v>
      </c>
      <c r="O94" t="s">
        <v>173</v>
      </c>
      <c r="P94" t="s">
        <v>173</v>
      </c>
      <c r="Q94">
        <v>1</v>
      </c>
      <c r="X94">
        <v>0.2</v>
      </c>
      <c r="Y94">
        <v>1.82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0.2</v>
      </c>
      <c r="AH94">
        <v>2</v>
      </c>
      <c r="AI94">
        <v>39085710</v>
      </c>
      <c r="AJ94">
        <v>95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ROW(Source!A57)</f>
        <v>57</v>
      </c>
      <c r="B95">
        <v>39085719</v>
      </c>
      <c r="C95">
        <v>39085704</v>
      </c>
      <c r="D95">
        <v>36796764</v>
      </c>
      <c r="E95">
        <v>17</v>
      </c>
      <c r="F95">
        <v>1</v>
      </c>
      <c r="G95">
        <v>1</v>
      </c>
      <c r="H95">
        <v>3</v>
      </c>
      <c r="I95" t="s">
        <v>1296</v>
      </c>
      <c r="J95" t="s">
        <v>3</v>
      </c>
      <c r="K95" t="s">
        <v>1297</v>
      </c>
      <c r="L95">
        <v>1346</v>
      </c>
      <c r="N95">
        <v>1009</v>
      </c>
      <c r="O95" t="s">
        <v>173</v>
      </c>
      <c r="P95" t="s">
        <v>173</v>
      </c>
      <c r="Q95">
        <v>1</v>
      </c>
      <c r="X95">
        <v>30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3</v>
      </c>
      <c r="AG95">
        <v>30</v>
      </c>
      <c r="AH95">
        <v>3</v>
      </c>
      <c r="AI95">
        <v>-1</v>
      </c>
      <c r="AJ95" t="s">
        <v>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ROW(Source!A57)</f>
        <v>57</v>
      </c>
      <c r="B96">
        <v>39085720</v>
      </c>
      <c r="C96">
        <v>39085704</v>
      </c>
      <c r="D96">
        <v>36797079</v>
      </c>
      <c r="E96">
        <v>17</v>
      </c>
      <c r="F96">
        <v>1</v>
      </c>
      <c r="G96">
        <v>1</v>
      </c>
      <c r="H96">
        <v>3</v>
      </c>
      <c r="I96" t="s">
        <v>142</v>
      </c>
      <c r="J96" t="s">
        <v>3</v>
      </c>
      <c r="K96" t="s">
        <v>143</v>
      </c>
      <c r="L96">
        <v>1348</v>
      </c>
      <c r="N96">
        <v>1009</v>
      </c>
      <c r="O96" t="s">
        <v>64</v>
      </c>
      <c r="P96" t="s">
        <v>64</v>
      </c>
      <c r="Q96">
        <v>1000</v>
      </c>
      <c r="X96">
        <v>8.8999999999999999E-3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 t="s">
        <v>3</v>
      </c>
      <c r="AG96">
        <v>8.8999999999999999E-3</v>
      </c>
      <c r="AH96">
        <v>3</v>
      </c>
      <c r="AI96">
        <v>-1</v>
      </c>
      <c r="AJ96" t="s">
        <v>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ROW(Source!A61)</f>
        <v>61</v>
      </c>
      <c r="B97">
        <v>39085728</v>
      </c>
      <c r="C97">
        <v>39085724</v>
      </c>
      <c r="D97">
        <v>37065248</v>
      </c>
      <c r="E97">
        <v>1</v>
      </c>
      <c r="F97">
        <v>1</v>
      </c>
      <c r="G97">
        <v>1</v>
      </c>
      <c r="H97">
        <v>1</v>
      </c>
      <c r="I97" t="s">
        <v>846</v>
      </c>
      <c r="J97" t="s">
        <v>3</v>
      </c>
      <c r="K97" t="s">
        <v>847</v>
      </c>
      <c r="L97">
        <v>1191</v>
      </c>
      <c r="N97">
        <v>1013</v>
      </c>
      <c r="O97" t="s">
        <v>839</v>
      </c>
      <c r="P97" t="s">
        <v>839</v>
      </c>
      <c r="Q97">
        <v>1</v>
      </c>
      <c r="X97">
        <v>6.7</v>
      </c>
      <c r="Y97">
        <v>0</v>
      </c>
      <c r="Z97">
        <v>0</v>
      </c>
      <c r="AA97">
        <v>0</v>
      </c>
      <c r="AB97">
        <v>8.5299999999999994</v>
      </c>
      <c r="AC97">
        <v>0</v>
      </c>
      <c r="AD97">
        <v>1</v>
      </c>
      <c r="AE97">
        <v>1</v>
      </c>
      <c r="AF97" t="s">
        <v>76</v>
      </c>
      <c r="AG97">
        <v>7.7049999999999992</v>
      </c>
      <c r="AH97">
        <v>2</v>
      </c>
      <c r="AI97">
        <v>39085725</v>
      </c>
      <c r="AJ97">
        <v>98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ROW(Source!A61)</f>
        <v>61</v>
      </c>
      <c r="B98">
        <v>39085729</v>
      </c>
      <c r="C98">
        <v>39085724</v>
      </c>
      <c r="D98">
        <v>36796979</v>
      </c>
      <c r="E98">
        <v>17</v>
      </c>
      <c r="F98">
        <v>1</v>
      </c>
      <c r="G98">
        <v>1</v>
      </c>
      <c r="H98">
        <v>3</v>
      </c>
      <c r="I98" t="s">
        <v>1298</v>
      </c>
      <c r="J98" t="s">
        <v>3</v>
      </c>
      <c r="K98" t="s">
        <v>1299</v>
      </c>
      <c r="L98">
        <v>2233</v>
      </c>
      <c r="N98">
        <v>1013</v>
      </c>
      <c r="O98" t="s">
        <v>38</v>
      </c>
      <c r="P98" t="s">
        <v>38</v>
      </c>
      <c r="Q98">
        <v>1</v>
      </c>
      <c r="X98">
        <v>100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3</v>
      </c>
      <c r="AG98">
        <v>100</v>
      </c>
      <c r="AH98">
        <v>3</v>
      </c>
      <c r="AI98">
        <v>-1</v>
      </c>
      <c r="AJ98" t="s">
        <v>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ROW(Source!A61)</f>
        <v>61</v>
      </c>
      <c r="B99">
        <v>39085730</v>
      </c>
      <c r="C99">
        <v>39085724</v>
      </c>
      <c r="D99">
        <v>36836997</v>
      </c>
      <c r="E99">
        <v>1</v>
      </c>
      <c r="F99">
        <v>1</v>
      </c>
      <c r="G99">
        <v>1</v>
      </c>
      <c r="H99">
        <v>3</v>
      </c>
      <c r="I99" t="s">
        <v>941</v>
      </c>
      <c r="J99" t="s">
        <v>942</v>
      </c>
      <c r="K99" t="s">
        <v>943</v>
      </c>
      <c r="L99">
        <v>1346</v>
      </c>
      <c r="N99">
        <v>1009</v>
      </c>
      <c r="O99" t="s">
        <v>173</v>
      </c>
      <c r="P99" t="s">
        <v>173</v>
      </c>
      <c r="Q99">
        <v>1</v>
      </c>
      <c r="X99">
        <v>0.8</v>
      </c>
      <c r="Y99">
        <v>45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0.8</v>
      </c>
      <c r="AH99">
        <v>2</v>
      </c>
      <c r="AI99">
        <v>39085727</v>
      </c>
      <c r="AJ99">
        <v>100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ROW(Source!A63)</f>
        <v>63</v>
      </c>
      <c r="B100">
        <v>39085743</v>
      </c>
      <c r="C100">
        <v>39085732</v>
      </c>
      <c r="D100">
        <v>37072767</v>
      </c>
      <c r="E100">
        <v>1</v>
      </c>
      <c r="F100">
        <v>1</v>
      </c>
      <c r="G100">
        <v>1</v>
      </c>
      <c r="H100">
        <v>1</v>
      </c>
      <c r="I100" t="s">
        <v>869</v>
      </c>
      <c r="J100" t="s">
        <v>3</v>
      </c>
      <c r="K100" t="s">
        <v>870</v>
      </c>
      <c r="L100">
        <v>1191</v>
      </c>
      <c r="N100">
        <v>1013</v>
      </c>
      <c r="O100" t="s">
        <v>839</v>
      </c>
      <c r="P100" t="s">
        <v>839</v>
      </c>
      <c r="Q100">
        <v>1</v>
      </c>
      <c r="X100">
        <v>228</v>
      </c>
      <c r="Y100">
        <v>0</v>
      </c>
      <c r="Z100">
        <v>0</v>
      </c>
      <c r="AA100">
        <v>0</v>
      </c>
      <c r="AB100">
        <v>9.18</v>
      </c>
      <c r="AC100">
        <v>0</v>
      </c>
      <c r="AD100">
        <v>1</v>
      </c>
      <c r="AE100">
        <v>1</v>
      </c>
      <c r="AF100" t="s">
        <v>76</v>
      </c>
      <c r="AG100">
        <v>262.2</v>
      </c>
      <c r="AH100">
        <v>2</v>
      </c>
      <c r="AI100">
        <v>39085733</v>
      </c>
      <c r="AJ100">
        <v>101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ROW(Source!A63)</f>
        <v>63</v>
      </c>
      <c r="B101">
        <v>39085744</v>
      </c>
      <c r="C101">
        <v>39085732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840</v>
      </c>
      <c r="J101" t="s">
        <v>3</v>
      </c>
      <c r="K101" t="s">
        <v>841</v>
      </c>
      <c r="L101">
        <v>1191</v>
      </c>
      <c r="N101">
        <v>1013</v>
      </c>
      <c r="O101" t="s">
        <v>839</v>
      </c>
      <c r="P101" t="s">
        <v>839</v>
      </c>
      <c r="Q101">
        <v>1</v>
      </c>
      <c r="X101">
        <v>0.86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75</v>
      </c>
      <c r="AG101">
        <v>1.075</v>
      </c>
      <c r="AH101">
        <v>2</v>
      </c>
      <c r="AI101">
        <v>39085734</v>
      </c>
      <c r="AJ101">
        <v>102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ROW(Source!A63)</f>
        <v>63</v>
      </c>
      <c r="B102">
        <v>39085745</v>
      </c>
      <c r="C102">
        <v>39085732</v>
      </c>
      <c r="D102">
        <v>36882383</v>
      </c>
      <c r="E102">
        <v>1</v>
      </c>
      <c r="F102">
        <v>1</v>
      </c>
      <c r="G102">
        <v>1</v>
      </c>
      <c r="H102">
        <v>2</v>
      </c>
      <c r="I102" t="s">
        <v>944</v>
      </c>
      <c r="J102" t="s">
        <v>945</v>
      </c>
      <c r="K102" t="s">
        <v>946</v>
      </c>
      <c r="L102">
        <v>1368</v>
      </c>
      <c r="N102">
        <v>1011</v>
      </c>
      <c r="O102" t="s">
        <v>845</v>
      </c>
      <c r="P102" t="s">
        <v>845</v>
      </c>
      <c r="Q102">
        <v>1</v>
      </c>
      <c r="X102">
        <v>0.05</v>
      </c>
      <c r="Y102">
        <v>0</v>
      </c>
      <c r="Z102">
        <v>89.99</v>
      </c>
      <c r="AA102">
        <v>10.06</v>
      </c>
      <c r="AB102">
        <v>0</v>
      </c>
      <c r="AC102">
        <v>0</v>
      </c>
      <c r="AD102">
        <v>1</v>
      </c>
      <c r="AE102">
        <v>0</v>
      </c>
      <c r="AF102" t="s">
        <v>75</v>
      </c>
      <c r="AG102">
        <v>6.25E-2</v>
      </c>
      <c r="AH102">
        <v>2</v>
      </c>
      <c r="AI102">
        <v>39085735</v>
      </c>
      <c r="AJ102">
        <v>103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ROW(Source!A63)</f>
        <v>63</v>
      </c>
      <c r="B103">
        <v>39085746</v>
      </c>
      <c r="C103">
        <v>39085732</v>
      </c>
      <c r="D103">
        <v>36882452</v>
      </c>
      <c r="E103">
        <v>1</v>
      </c>
      <c r="F103">
        <v>1</v>
      </c>
      <c r="G103">
        <v>1</v>
      </c>
      <c r="H103">
        <v>2</v>
      </c>
      <c r="I103" t="s">
        <v>842</v>
      </c>
      <c r="J103" t="s">
        <v>843</v>
      </c>
      <c r="K103" t="s">
        <v>844</v>
      </c>
      <c r="L103">
        <v>1368</v>
      </c>
      <c r="N103">
        <v>1011</v>
      </c>
      <c r="O103" t="s">
        <v>845</v>
      </c>
      <c r="P103" t="s">
        <v>845</v>
      </c>
      <c r="Q103">
        <v>1</v>
      </c>
      <c r="X103">
        <v>0.81</v>
      </c>
      <c r="Y103">
        <v>0</v>
      </c>
      <c r="Z103">
        <v>31.26</v>
      </c>
      <c r="AA103">
        <v>13.5</v>
      </c>
      <c r="AB103">
        <v>0</v>
      </c>
      <c r="AC103">
        <v>0</v>
      </c>
      <c r="AD103">
        <v>1</v>
      </c>
      <c r="AE103">
        <v>0</v>
      </c>
      <c r="AF103" t="s">
        <v>75</v>
      </c>
      <c r="AG103">
        <v>1.0125000000000002</v>
      </c>
      <c r="AH103">
        <v>2</v>
      </c>
      <c r="AI103">
        <v>39085736</v>
      </c>
      <c r="AJ103">
        <v>104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ROW(Source!A63)</f>
        <v>63</v>
      </c>
      <c r="B104">
        <v>39085747</v>
      </c>
      <c r="C104">
        <v>39085732</v>
      </c>
      <c r="D104">
        <v>36801792</v>
      </c>
      <c r="E104">
        <v>1</v>
      </c>
      <c r="F104">
        <v>1</v>
      </c>
      <c r="G104">
        <v>1</v>
      </c>
      <c r="H104">
        <v>3</v>
      </c>
      <c r="I104" t="s">
        <v>921</v>
      </c>
      <c r="J104" t="s">
        <v>922</v>
      </c>
      <c r="K104" t="s">
        <v>923</v>
      </c>
      <c r="L104">
        <v>1339</v>
      </c>
      <c r="N104">
        <v>1007</v>
      </c>
      <c r="O104" t="s">
        <v>53</v>
      </c>
      <c r="P104" t="s">
        <v>53</v>
      </c>
      <c r="Q104">
        <v>1</v>
      </c>
      <c r="X104">
        <v>0.46500000000000002</v>
      </c>
      <c r="Y104">
        <v>2.44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0.46500000000000002</v>
      </c>
      <c r="AH104">
        <v>2</v>
      </c>
      <c r="AI104">
        <v>39085737</v>
      </c>
      <c r="AJ104">
        <v>105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ROW(Source!A63)</f>
        <v>63</v>
      </c>
      <c r="B105">
        <v>39085748</v>
      </c>
      <c r="C105">
        <v>39085732</v>
      </c>
      <c r="D105">
        <v>36802468</v>
      </c>
      <c r="E105">
        <v>1</v>
      </c>
      <c r="F105">
        <v>1</v>
      </c>
      <c r="G105">
        <v>1</v>
      </c>
      <c r="H105">
        <v>3</v>
      </c>
      <c r="I105" t="s">
        <v>947</v>
      </c>
      <c r="J105" t="s">
        <v>948</v>
      </c>
      <c r="K105" t="s">
        <v>949</v>
      </c>
      <c r="L105">
        <v>1339</v>
      </c>
      <c r="N105">
        <v>1007</v>
      </c>
      <c r="O105" t="s">
        <v>53</v>
      </c>
      <c r="P105" t="s">
        <v>53</v>
      </c>
      <c r="Q105">
        <v>1</v>
      </c>
      <c r="X105">
        <v>0.1</v>
      </c>
      <c r="Y105">
        <v>34.92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0.1</v>
      </c>
      <c r="AH105">
        <v>2</v>
      </c>
      <c r="AI105">
        <v>39085738</v>
      </c>
      <c r="AJ105">
        <v>106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ROW(Source!A63)</f>
        <v>63</v>
      </c>
      <c r="B106">
        <v>39085749</v>
      </c>
      <c r="C106">
        <v>39085732</v>
      </c>
      <c r="D106">
        <v>36805524</v>
      </c>
      <c r="E106">
        <v>1</v>
      </c>
      <c r="F106">
        <v>1</v>
      </c>
      <c r="G106">
        <v>1</v>
      </c>
      <c r="H106">
        <v>3</v>
      </c>
      <c r="I106" t="s">
        <v>916</v>
      </c>
      <c r="J106" t="s">
        <v>917</v>
      </c>
      <c r="K106" t="s">
        <v>918</v>
      </c>
      <c r="L106">
        <v>1346</v>
      </c>
      <c r="N106">
        <v>1009</v>
      </c>
      <c r="O106" t="s">
        <v>173</v>
      </c>
      <c r="P106" t="s">
        <v>173</v>
      </c>
      <c r="Q106">
        <v>1</v>
      </c>
      <c r="X106">
        <v>0.5</v>
      </c>
      <c r="Y106">
        <v>1.82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0.5</v>
      </c>
      <c r="AH106">
        <v>2</v>
      </c>
      <c r="AI106">
        <v>39085739</v>
      </c>
      <c r="AJ106">
        <v>107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ROW(Source!A63)</f>
        <v>63</v>
      </c>
      <c r="B107">
        <v>39085750</v>
      </c>
      <c r="C107">
        <v>39085732</v>
      </c>
      <c r="D107">
        <v>36806545</v>
      </c>
      <c r="E107">
        <v>1</v>
      </c>
      <c r="F107">
        <v>1</v>
      </c>
      <c r="G107">
        <v>1</v>
      </c>
      <c r="H107">
        <v>3</v>
      </c>
      <c r="I107" t="s">
        <v>950</v>
      </c>
      <c r="J107" t="s">
        <v>951</v>
      </c>
      <c r="K107" t="s">
        <v>952</v>
      </c>
      <c r="L107">
        <v>1348</v>
      </c>
      <c r="N107">
        <v>1009</v>
      </c>
      <c r="O107" t="s">
        <v>64</v>
      </c>
      <c r="P107" t="s">
        <v>64</v>
      </c>
      <c r="Q107">
        <v>1000</v>
      </c>
      <c r="X107">
        <v>0.04</v>
      </c>
      <c r="Y107">
        <v>412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0.04</v>
      </c>
      <c r="AH107">
        <v>2</v>
      </c>
      <c r="AI107">
        <v>39085740</v>
      </c>
      <c r="AJ107">
        <v>108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ROW(Source!A63)</f>
        <v>63</v>
      </c>
      <c r="B108">
        <v>39085751</v>
      </c>
      <c r="C108">
        <v>39085732</v>
      </c>
      <c r="D108">
        <v>36807350</v>
      </c>
      <c r="E108">
        <v>1</v>
      </c>
      <c r="F108">
        <v>1</v>
      </c>
      <c r="G108">
        <v>1</v>
      </c>
      <c r="H108">
        <v>3</v>
      </c>
      <c r="I108" t="s">
        <v>953</v>
      </c>
      <c r="J108" t="s">
        <v>954</v>
      </c>
      <c r="K108" t="s">
        <v>955</v>
      </c>
      <c r="L108">
        <v>1339</v>
      </c>
      <c r="N108">
        <v>1007</v>
      </c>
      <c r="O108" t="s">
        <v>53</v>
      </c>
      <c r="P108" t="s">
        <v>53</v>
      </c>
      <c r="Q108">
        <v>1</v>
      </c>
      <c r="X108">
        <v>1.5</v>
      </c>
      <c r="Y108">
        <v>497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1.5</v>
      </c>
      <c r="AH108">
        <v>2</v>
      </c>
      <c r="AI108">
        <v>39085741</v>
      </c>
      <c r="AJ108">
        <v>109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ROW(Source!A63)</f>
        <v>63</v>
      </c>
      <c r="B109">
        <v>39085752</v>
      </c>
      <c r="C109">
        <v>39085732</v>
      </c>
      <c r="D109">
        <v>36797453</v>
      </c>
      <c r="E109">
        <v>17</v>
      </c>
      <c r="F109">
        <v>1</v>
      </c>
      <c r="G109">
        <v>1</v>
      </c>
      <c r="H109">
        <v>3</v>
      </c>
      <c r="I109" t="s">
        <v>1300</v>
      </c>
      <c r="J109" t="s">
        <v>3</v>
      </c>
      <c r="K109" t="s">
        <v>1301</v>
      </c>
      <c r="L109">
        <v>1327</v>
      </c>
      <c r="N109">
        <v>1005</v>
      </c>
      <c r="O109" t="s">
        <v>73</v>
      </c>
      <c r="P109" t="s">
        <v>73</v>
      </c>
      <c r="Q109">
        <v>1</v>
      </c>
      <c r="X109">
        <v>100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3</v>
      </c>
      <c r="AG109">
        <v>100</v>
      </c>
      <c r="AH109">
        <v>3</v>
      </c>
      <c r="AI109">
        <v>-1</v>
      </c>
      <c r="AJ109" t="s">
        <v>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ROW(Source!A65)</f>
        <v>65</v>
      </c>
      <c r="B110">
        <v>39085767</v>
      </c>
      <c r="C110">
        <v>39085754</v>
      </c>
      <c r="D110">
        <v>37070176</v>
      </c>
      <c r="E110">
        <v>1</v>
      </c>
      <c r="F110">
        <v>1</v>
      </c>
      <c r="G110">
        <v>1</v>
      </c>
      <c r="H110">
        <v>1</v>
      </c>
      <c r="I110" t="s">
        <v>956</v>
      </c>
      <c r="J110" t="s">
        <v>3</v>
      </c>
      <c r="K110" t="s">
        <v>957</v>
      </c>
      <c r="L110">
        <v>1191</v>
      </c>
      <c r="N110">
        <v>1013</v>
      </c>
      <c r="O110" t="s">
        <v>839</v>
      </c>
      <c r="P110" t="s">
        <v>839</v>
      </c>
      <c r="Q110">
        <v>1</v>
      </c>
      <c r="X110">
        <v>26.97</v>
      </c>
      <c r="Y110">
        <v>0</v>
      </c>
      <c r="Z110">
        <v>0</v>
      </c>
      <c r="AA110">
        <v>0</v>
      </c>
      <c r="AB110">
        <v>10.94</v>
      </c>
      <c r="AC110">
        <v>0</v>
      </c>
      <c r="AD110">
        <v>1</v>
      </c>
      <c r="AE110">
        <v>1</v>
      </c>
      <c r="AF110" t="s">
        <v>76</v>
      </c>
      <c r="AG110">
        <v>31.015499999999996</v>
      </c>
      <c r="AH110">
        <v>2</v>
      </c>
      <c r="AI110">
        <v>39085755</v>
      </c>
      <c r="AJ110">
        <v>111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ROW(Source!A65)</f>
        <v>65</v>
      </c>
      <c r="B111">
        <v>39085768</v>
      </c>
      <c r="C111">
        <v>39085754</v>
      </c>
      <c r="D111">
        <v>37064876</v>
      </c>
      <c r="E111">
        <v>1</v>
      </c>
      <c r="F111">
        <v>1</v>
      </c>
      <c r="G111">
        <v>1</v>
      </c>
      <c r="H111">
        <v>1</v>
      </c>
      <c r="I111" t="s">
        <v>840</v>
      </c>
      <c r="J111" t="s">
        <v>3</v>
      </c>
      <c r="K111" t="s">
        <v>841</v>
      </c>
      <c r="L111">
        <v>1191</v>
      </c>
      <c r="N111">
        <v>1013</v>
      </c>
      <c r="O111" t="s">
        <v>839</v>
      </c>
      <c r="P111" t="s">
        <v>839</v>
      </c>
      <c r="Q111">
        <v>1</v>
      </c>
      <c r="X111">
        <v>0.43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75</v>
      </c>
      <c r="AG111">
        <v>0.53749999999999998</v>
      </c>
      <c r="AH111">
        <v>2</v>
      </c>
      <c r="AI111">
        <v>39085756</v>
      </c>
      <c r="AJ111">
        <v>112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ROW(Source!A65)</f>
        <v>65</v>
      </c>
      <c r="B112">
        <v>39085769</v>
      </c>
      <c r="C112">
        <v>39085754</v>
      </c>
      <c r="D112">
        <v>36882452</v>
      </c>
      <c r="E112">
        <v>1</v>
      </c>
      <c r="F112">
        <v>1</v>
      </c>
      <c r="G112">
        <v>1</v>
      </c>
      <c r="H112">
        <v>2</v>
      </c>
      <c r="I112" t="s">
        <v>842</v>
      </c>
      <c r="J112" t="s">
        <v>843</v>
      </c>
      <c r="K112" t="s">
        <v>844</v>
      </c>
      <c r="L112">
        <v>1368</v>
      </c>
      <c r="N112">
        <v>1011</v>
      </c>
      <c r="O112" t="s">
        <v>845</v>
      </c>
      <c r="P112" t="s">
        <v>845</v>
      </c>
      <c r="Q112">
        <v>1</v>
      </c>
      <c r="X112">
        <v>0.18</v>
      </c>
      <c r="Y112">
        <v>0</v>
      </c>
      <c r="Z112">
        <v>31.26</v>
      </c>
      <c r="AA112">
        <v>13.5</v>
      </c>
      <c r="AB112">
        <v>0</v>
      </c>
      <c r="AC112">
        <v>0</v>
      </c>
      <c r="AD112">
        <v>1</v>
      </c>
      <c r="AE112">
        <v>0</v>
      </c>
      <c r="AF112" t="s">
        <v>75</v>
      </c>
      <c r="AG112">
        <v>0.22499999999999998</v>
      </c>
      <c r="AH112">
        <v>2</v>
      </c>
      <c r="AI112">
        <v>39085757</v>
      </c>
      <c r="AJ112">
        <v>113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ROW(Source!A65)</f>
        <v>65</v>
      </c>
      <c r="B113">
        <v>39085770</v>
      </c>
      <c r="C113">
        <v>39085754</v>
      </c>
      <c r="D113">
        <v>36882787</v>
      </c>
      <c r="E113">
        <v>1</v>
      </c>
      <c r="F113">
        <v>1</v>
      </c>
      <c r="G113">
        <v>1</v>
      </c>
      <c r="H113">
        <v>2</v>
      </c>
      <c r="I113" t="s">
        <v>958</v>
      </c>
      <c r="J113" t="s">
        <v>959</v>
      </c>
      <c r="K113" t="s">
        <v>960</v>
      </c>
      <c r="L113">
        <v>1368</v>
      </c>
      <c r="N113">
        <v>1011</v>
      </c>
      <c r="O113" t="s">
        <v>845</v>
      </c>
      <c r="P113" t="s">
        <v>845</v>
      </c>
      <c r="Q113">
        <v>1</v>
      </c>
      <c r="X113">
        <v>4.37</v>
      </c>
      <c r="Y113">
        <v>0</v>
      </c>
      <c r="Z113">
        <v>30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75</v>
      </c>
      <c r="AG113">
        <v>5.4625000000000004</v>
      </c>
      <c r="AH113">
        <v>2</v>
      </c>
      <c r="AI113">
        <v>39085758</v>
      </c>
      <c r="AJ113">
        <v>114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ROW(Source!A65)</f>
        <v>65</v>
      </c>
      <c r="B114">
        <v>39085771</v>
      </c>
      <c r="C114">
        <v>39085754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848</v>
      </c>
      <c r="J114" t="s">
        <v>849</v>
      </c>
      <c r="K114" t="s">
        <v>850</v>
      </c>
      <c r="L114">
        <v>1368</v>
      </c>
      <c r="N114">
        <v>1011</v>
      </c>
      <c r="O114" t="s">
        <v>845</v>
      </c>
      <c r="P114" t="s">
        <v>845</v>
      </c>
      <c r="Q114">
        <v>1</v>
      </c>
      <c r="X114">
        <v>0.25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75</v>
      </c>
      <c r="AG114">
        <v>0.3125</v>
      </c>
      <c r="AH114">
        <v>2</v>
      </c>
      <c r="AI114">
        <v>39085759</v>
      </c>
      <c r="AJ114">
        <v>115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ROW(Source!A65)</f>
        <v>65</v>
      </c>
      <c r="B115">
        <v>39085772</v>
      </c>
      <c r="C115">
        <v>39085754</v>
      </c>
      <c r="D115">
        <v>36884709</v>
      </c>
      <c r="E115">
        <v>1</v>
      </c>
      <c r="F115">
        <v>1</v>
      </c>
      <c r="G115">
        <v>1</v>
      </c>
      <c r="H115">
        <v>2</v>
      </c>
      <c r="I115" t="s">
        <v>961</v>
      </c>
      <c r="J115" t="s">
        <v>962</v>
      </c>
      <c r="K115" t="s">
        <v>963</v>
      </c>
      <c r="L115">
        <v>1368</v>
      </c>
      <c r="N115">
        <v>1011</v>
      </c>
      <c r="O115" t="s">
        <v>845</v>
      </c>
      <c r="P115" t="s">
        <v>845</v>
      </c>
      <c r="Q115">
        <v>1</v>
      </c>
      <c r="X115">
        <v>1.5</v>
      </c>
      <c r="Y115">
        <v>0</v>
      </c>
      <c r="Z115">
        <v>2.7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75</v>
      </c>
      <c r="AG115">
        <v>1.875</v>
      </c>
      <c r="AH115">
        <v>2</v>
      </c>
      <c r="AI115">
        <v>39085760</v>
      </c>
      <c r="AJ115">
        <v>116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ROW(Source!A65)</f>
        <v>65</v>
      </c>
      <c r="B116">
        <v>39085773</v>
      </c>
      <c r="C116">
        <v>39085754</v>
      </c>
      <c r="D116">
        <v>36799816</v>
      </c>
      <c r="E116">
        <v>1</v>
      </c>
      <c r="F116">
        <v>1</v>
      </c>
      <c r="G116">
        <v>1</v>
      </c>
      <c r="H116">
        <v>3</v>
      </c>
      <c r="I116" t="s">
        <v>964</v>
      </c>
      <c r="J116" t="s">
        <v>965</v>
      </c>
      <c r="K116" t="s">
        <v>966</v>
      </c>
      <c r="L116">
        <v>1348</v>
      </c>
      <c r="N116">
        <v>1009</v>
      </c>
      <c r="O116" t="s">
        <v>64</v>
      </c>
      <c r="P116" t="s">
        <v>64</v>
      </c>
      <c r="Q116">
        <v>1000</v>
      </c>
      <c r="X116">
        <v>8.0000000000000002E-3</v>
      </c>
      <c r="Y116">
        <v>1160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8.0000000000000002E-3</v>
      </c>
      <c r="AH116">
        <v>2</v>
      </c>
      <c r="AI116">
        <v>39085761</v>
      </c>
      <c r="AJ116">
        <v>117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ROW(Source!A65)</f>
        <v>65</v>
      </c>
      <c r="B117">
        <v>39085774</v>
      </c>
      <c r="C117">
        <v>39085754</v>
      </c>
      <c r="D117">
        <v>36799852</v>
      </c>
      <c r="E117">
        <v>1</v>
      </c>
      <c r="F117">
        <v>1</v>
      </c>
      <c r="G117">
        <v>1</v>
      </c>
      <c r="H117">
        <v>3</v>
      </c>
      <c r="I117" t="s">
        <v>967</v>
      </c>
      <c r="J117" t="s">
        <v>968</v>
      </c>
      <c r="K117" t="s">
        <v>969</v>
      </c>
      <c r="L117">
        <v>1348</v>
      </c>
      <c r="N117">
        <v>1009</v>
      </c>
      <c r="O117" t="s">
        <v>64</v>
      </c>
      <c r="P117" t="s">
        <v>64</v>
      </c>
      <c r="Q117">
        <v>1000</v>
      </c>
      <c r="X117">
        <v>1.9E-2</v>
      </c>
      <c r="Y117">
        <v>1525.5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1.9E-2</v>
      </c>
      <c r="AH117">
        <v>2</v>
      </c>
      <c r="AI117">
        <v>39085762</v>
      </c>
      <c r="AJ117">
        <v>118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ROW(Source!A65)</f>
        <v>65</v>
      </c>
      <c r="B118">
        <v>39085775</v>
      </c>
      <c r="C118">
        <v>39085754</v>
      </c>
      <c r="D118">
        <v>36799854</v>
      </c>
      <c r="E118">
        <v>1</v>
      </c>
      <c r="F118">
        <v>1</v>
      </c>
      <c r="G118">
        <v>1</v>
      </c>
      <c r="H118">
        <v>3</v>
      </c>
      <c r="I118" t="s">
        <v>970</v>
      </c>
      <c r="J118" t="s">
        <v>971</v>
      </c>
      <c r="K118" t="s">
        <v>972</v>
      </c>
      <c r="L118">
        <v>1348</v>
      </c>
      <c r="N118">
        <v>1009</v>
      </c>
      <c r="O118" t="s">
        <v>64</v>
      </c>
      <c r="P118" t="s">
        <v>64</v>
      </c>
      <c r="Q118">
        <v>1000</v>
      </c>
      <c r="X118">
        <v>0.157</v>
      </c>
      <c r="Y118">
        <v>1383.1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0.157</v>
      </c>
      <c r="AH118">
        <v>2</v>
      </c>
      <c r="AI118">
        <v>39085763</v>
      </c>
      <c r="AJ118">
        <v>119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ROW(Source!A65)</f>
        <v>65</v>
      </c>
      <c r="B119">
        <v>39085776</v>
      </c>
      <c r="C119">
        <v>39085754</v>
      </c>
      <c r="D119">
        <v>36800038</v>
      </c>
      <c r="E119">
        <v>1</v>
      </c>
      <c r="F119">
        <v>1</v>
      </c>
      <c r="G119">
        <v>1</v>
      </c>
      <c r="H119">
        <v>3</v>
      </c>
      <c r="I119" t="s">
        <v>973</v>
      </c>
      <c r="J119" t="s">
        <v>974</v>
      </c>
      <c r="K119" t="s">
        <v>975</v>
      </c>
      <c r="L119">
        <v>1348</v>
      </c>
      <c r="N119">
        <v>1009</v>
      </c>
      <c r="O119" t="s">
        <v>64</v>
      </c>
      <c r="P119" t="s">
        <v>64</v>
      </c>
      <c r="Q119">
        <v>1000</v>
      </c>
      <c r="X119">
        <v>5.7000000000000002E-2</v>
      </c>
      <c r="Y119">
        <v>6143.8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5.7000000000000002E-2</v>
      </c>
      <c r="AH119">
        <v>2</v>
      </c>
      <c r="AI119">
        <v>39085764</v>
      </c>
      <c r="AJ119">
        <v>120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ROW(Source!A65)</f>
        <v>65</v>
      </c>
      <c r="B120">
        <v>39085777</v>
      </c>
      <c r="C120">
        <v>39085754</v>
      </c>
      <c r="D120">
        <v>36802309</v>
      </c>
      <c r="E120">
        <v>1</v>
      </c>
      <c r="F120">
        <v>1</v>
      </c>
      <c r="G120">
        <v>1</v>
      </c>
      <c r="H120">
        <v>3</v>
      </c>
      <c r="I120" t="s">
        <v>976</v>
      </c>
      <c r="J120" t="s">
        <v>977</v>
      </c>
      <c r="K120" t="s">
        <v>978</v>
      </c>
      <c r="L120">
        <v>1348</v>
      </c>
      <c r="N120">
        <v>1009</v>
      </c>
      <c r="O120" t="s">
        <v>64</v>
      </c>
      <c r="P120" t="s">
        <v>64</v>
      </c>
      <c r="Q120">
        <v>1000</v>
      </c>
      <c r="X120">
        <v>0.125</v>
      </c>
      <c r="Y120">
        <v>688.8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0.125</v>
      </c>
      <c r="AH120">
        <v>2</v>
      </c>
      <c r="AI120">
        <v>39085765</v>
      </c>
      <c r="AJ120">
        <v>121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ROW(Source!A65)</f>
        <v>65</v>
      </c>
      <c r="B121">
        <v>39085778</v>
      </c>
      <c r="C121">
        <v>39085754</v>
      </c>
      <c r="D121">
        <v>36805524</v>
      </c>
      <c r="E121">
        <v>1</v>
      </c>
      <c r="F121">
        <v>1</v>
      </c>
      <c r="G121">
        <v>1</v>
      </c>
      <c r="H121">
        <v>3</v>
      </c>
      <c r="I121" t="s">
        <v>916</v>
      </c>
      <c r="J121" t="s">
        <v>917</v>
      </c>
      <c r="K121" t="s">
        <v>918</v>
      </c>
      <c r="L121">
        <v>1346</v>
      </c>
      <c r="N121">
        <v>1009</v>
      </c>
      <c r="O121" t="s">
        <v>173</v>
      </c>
      <c r="P121" t="s">
        <v>173</v>
      </c>
      <c r="Q121">
        <v>1</v>
      </c>
      <c r="X121">
        <v>0.5</v>
      </c>
      <c r="Y121">
        <v>1.82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0.5</v>
      </c>
      <c r="AH121">
        <v>2</v>
      </c>
      <c r="AI121">
        <v>39085766</v>
      </c>
      <c r="AJ121">
        <v>122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ROW(Source!A66)</f>
        <v>66</v>
      </c>
      <c r="B122">
        <v>39085789</v>
      </c>
      <c r="C122">
        <v>39085779</v>
      </c>
      <c r="D122">
        <v>37070176</v>
      </c>
      <c r="E122">
        <v>1</v>
      </c>
      <c r="F122">
        <v>1</v>
      </c>
      <c r="G122">
        <v>1</v>
      </c>
      <c r="H122">
        <v>1</v>
      </c>
      <c r="I122" t="s">
        <v>956</v>
      </c>
      <c r="J122" t="s">
        <v>3</v>
      </c>
      <c r="K122" t="s">
        <v>957</v>
      </c>
      <c r="L122">
        <v>1191</v>
      </c>
      <c r="N122">
        <v>1013</v>
      </c>
      <c r="O122" t="s">
        <v>839</v>
      </c>
      <c r="P122" t="s">
        <v>839</v>
      </c>
      <c r="Q122">
        <v>1</v>
      </c>
      <c r="X122">
        <v>9.1</v>
      </c>
      <c r="Y122">
        <v>0</v>
      </c>
      <c r="Z122">
        <v>0</v>
      </c>
      <c r="AA122">
        <v>0</v>
      </c>
      <c r="AB122">
        <v>10.94</v>
      </c>
      <c r="AC122">
        <v>0</v>
      </c>
      <c r="AD122">
        <v>1</v>
      </c>
      <c r="AE122">
        <v>1</v>
      </c>
      <c r="AF122" t="s">
        <v>76</v>
      </c>
      <c r="AG122">
        <v>10.464999999999998</v>
      </c>
      <c r="AH122">
        <v>2</v>
      </c>
      <c r="AI122">
        <v>39085780</v>
      </c>
      <c r="AJ122">
        <v>123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ROW(Source!A66)</f>
        <v>66</v>
      </c>
      <c r="B123">
        <v>39085790</v>
      </c>
      <c r="C123">
        <v>39085779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840</v>
      </c>
      <c r="J123" t="s">
        <v>3</v>
      </c>
      <c r="K123" t="s">
        <v>841</v>
      </c>
      <c r="L123">
        <v>1191</v>
      </c>
      <c r="N123">
        <v>1013</v>
      </c>
      <c r="O123" t="s">
        <v>839</v>
      </c>
      <c r="P123" t="s">
        <v>839</v>
      </c>
      <c r="Q123">
        <v>1</v>
      </c>
      <c r="X123">
        <v>0.24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75</v>
      </c>
      <c r="AG123">
        <v>0.3</v>
      </c>
      <c r="AH123">
        <v>2</v>
      </c>
      <c r="AI123">
        <v>39085781</v>
      </c>
      <c r="AJ123">
        <v>124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ROW(Source!A66)</f>
        <v>66</v>
      </c>
      <c r="B124">
        <v>39085791</v>
      </c>
      <c r="C124">
        <v>39085779</v>
      </c>
      <c r="D124">
        <v>36882452</v>
      </c>
      <c r="E124">
        <v>1</v>
      </c>
      <c r="F124">
        <v>1</v>
      </c>
      <c r="G124">
        <v>1</v>
      </c>
      <c r="H124">
        <v>2</v>
      </c>
      <c r="I124" t="s">
        <v>842</v>
      </c>
      <c r="J124" t="s">
        <v>843</v>
      </c>
      <c r="K124" t="s">
        <v>844</v>
      </c>
      <c r="L124">
        <v>1368</v>
      </c>
      <c r="N124">
        <v>1011</v>
      </c>
      <c r="O124" t="s">
        <v>845</v>
      </c>
      <c r="P124" t="s">
        <v>845</v>
      </c>
      <c r="Q124">
        <v>1</v>
      </c>
      <c r="X124">
        <v>0.1</v>
      </c>
      <c r="Y124">
        <v>0</v>
      </c>
      <c r="Z124">
        <v>31.26</v>
      </c>
      <c r="AA124">
        <v>13.5</v>
      </c>
      <c r="AB124">
        <v>0</v>
      </c>
      <c r="AC124">
        <v>0</v>
      </c>
      <c r="AD124">
        <v>1</v>
      </c>
      <c r="AE124">
        <v>0</v>
      </c>
      <c r="AF124" t="s">
        <v>75</v>
      </c>
      <c r="AG124">
        <v>0.125</v>
      </c>
      <c r="AH124">
        <v>2</v>
      </c>
      <c r="AI124">
        <v>39085782</v>
      </c>
      <c r="AJ124">
        <v>125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ROW(Source!A66)</f>
        <v>66</v>
      </c>
      <c r="B125">
        <v>39085792</v>
      </c>
      <c r="C125">
        <v>39085779</v>
      </c>
      <c r="D125">
        <v>36882787</v>
      </c>
      <c r="E125">
        <v>1</v>
      </c>
      <c r="F125">
        <v>1</v>
      </c>
      <c r="G125">
        <v>1</v>
      </c>
      <c r="H125">
        <v>2</v>
      </c>
      <c r="I125" t="s">
        <v>958</v>
      </c>
      <c r="J125" t="s">
        <v>959</v>
      </c>
      <c r="K125" t="s">
        <v>960</v>
      </c>
      <c r="L125">
        <v>1368</v>
      </c>
      <c r="N125">
        <v>1011</v>
      </c>
      <c r="O125" t="s">
        <v>845</v>
      </c>
      <c r="P125" t="s">
        <v>845</v>
      </c>
      <c r="Q125">
        <v>1</v>
      </c>
      <c r="X125">
        <v>2.19</v>
      </c>
      <c r="Y125">
        <v>0</v>
      </c>
      <c r="Z125">
        <v>30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75</v>
      </c>
      <c r="AG125">
        <v>2.7374999999999998</v>
      </c>
      <c r="AH125">
        <v>2</v>
      </c>
      <c r="AI125">
        <v>39085783</v>
      </c>
      <c r="AJ125">
        <v>126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ROW(Source!A66)</f>
        <v>66</v>
      </c>
      <c r="B126">
        <v>39085793</v>
      </c>
      <c r="C126">
        <v>39085779</v>
      </c>
      <c r="D126">
        <v>36883554</v>
      </c>
      <c r="E126">
        <v>1</v>
      </c>
      <c r="F126">
        <v>1</v>
      </c>
      <c r="G126">
        <v>1</v>
      </c>
      <c r="H126">
        <v>2</v>
      </c>
      <c r="I126" t="s">
        <v>848</v>
      </c>
      <c r="J126" t="s">
        <v>849</v>
      </c>
      <c r="K126" t="s">
        <v>850</v>
      </c>
      <c r="L126">
        <v>1368</v>
      </c>
      <c r="N126">
        <v>1011</v>
      </c>
      <c r="O126" t="s">
        <v>845</v>
      </c>
      <c r="P126" t="s">
        <v>845</v>
      </c>
      <c r="Q126">
        <v>1</v>
      </c>
      <c r="X126">
        <v>0.14000000000000001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75</v>
      </c>
      <c r="AG126">
        <v>0.17500000000000002</v>
      </c>
      <c r="AH126">
        <v>2</v>
      </c>
      <c r="AI126">
        <v>39085784</v>
      </c>
      <c r="AJ126">
        <v>127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ROW(Source!A66)</f>
        <v>66</v>
      </c>
      <c r="B127">
        <v>39085794</v>
      </c>
      <c r="C127">
        <v>39085779</v>
      </c>
      <c r="D127">
        <v>36884709</v>
      </c>
      <c r="E127">
        <v>1</v>
      </c>
      <c r="F127">
        <v>1</v>
      </c>
      <c r="G127">
        <v>1</v>
      </c>
      <c r="H127">
        <v>2</v>
      </c>
      <c r="I127" t="s">
        <v>961</v>
      </c>
      <c r="J127" t="s">
        <v>962</v>
      </c>
      <c r="K127" t="s">
        <v>963</v>
      </c>
      <c r="L127">
        <v>1368</v>
      </c>
      <c r="N127">
        <v>1011</v>
      </c>
      <c r="O127" t="s">
        <v>845</v>
      </c>
      <c r="P127" t="s">
        <v>845</v>
      </c>
      <c r="Q127">
        <v>1</v>
      </c>
      <c r="X127">
        <v>1.1000000000000001</v>
      </c>
      <c r="Y127">
        <v>0</v>
      </c>
      <c r="Z127">
        <v>2.7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75</v>
      </c>
      <c r="AG127">
        <v>1.375</v>
      </c>
      <c r="AH127">
        <v>2</v>
      </c>
      <c r="AI127">
        <v>39085785</v>
      </c>
      <c r="AJ127">
        <v>128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ROW(Source!A66)</f>
        <v>66</v>
      </c>
      <c r="B128">
        <v>39085795</v>
      </c>
      <c r="C128">
        <v>39085779</v>
      </c>
      <c r="D128">
        <v>36799816</v>
      </c>
      <c r="E128">
        <v>1</v>
      </c>
      <c r="F128">
        <v>1</v>
      </c>
      <c r="G128">
        <v>1</v>
      </c>
      <c r="H128">
        <v>3</v>
      </c>
      <c r="I128" t="s">
        <v>964</v>
      </c>
      <c r="J128" t="s">
        <v>965</v>
      </c>
      <c r="K128" t="s">
        <v>966</v>
      </c>
      <c r="L128">
        <v>1348</v>
      </c>
      <c r="N128">
        <v>1009</v>
      </c>
      <c r="O128" t="s">
        <v>64</v>
      </c>
      <c r="P128" t="s">
        <v>64</v>
      </c>
      <c r="Q128">
        <v>1000</v>
      </c>
      <c r="X128">
        <v>4.0000000000000001E-3</v>
      </c>
      <c r="Y128">
        <v>1160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4.0000000000000001E-3</v>
      </c>
      <c r="AH128">
        <v>2</v>
      </c>
      <c r="AI128">
        <v>39085786</v>
      </c>
      <c r="AJ128">
        <v>129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ROW(Source!A66)</f>
        <v>66</v>
      </c>
      <c r="B129">
        <v>39085796</v>
      </c>
      <c r="C129">
        <v>39085779</v>
      </c>
      <c r="D129">
        <v>36799854</v>
      </c>
      <c r="E129">
        <v>1</v>
      </c>
      <c r="F129">
        <v>1</v>
      </c>
      <c r="G129">
        <v>1</v>
      </c>
      <c r="H129">
        <v>3</v>
      </c>
      <c r="I129" t="s">
        <v>970</v>
      </c>
      <c r="J129" t="s">
        <v>971</v>
      </c>
      <c r="K129" t="s">
        <v>972</v>
      </c>
      <c r="L129">
        <v>1348</v>
      </c>
      <c r="N129">
        <v>1009</v>
      </c>
      <c r="O129" t="s">
        <v>64</v>
      </c>
      <c r="P129" t="s">
        <v>64</v>
      </c>
      <c r="Q129">
        <v>1000</v>
      </c>
      <c r="X129">
        <v>7.8E-2</v>
      </c>
      <c r="Y129">
        <v>1383.1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7.8E-2</v>
      </c>
      <c r="AH129">
        <v>2</v>
      </c>
      <c r="AI129">
        <v>39085787</v>
      </c>
      <c r="AJ129">
        <v>130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ROW(Source!A66)</f>
        <v>66</v>
      </c>
      <c r="B130">
        <v>39085797</v>
      </c>
      <c r="C130">
        <v>39085779</v>
      </c>
      <c r="D130">
        <v>36802309</v>
      </c>
      <c r="E130">
        <v>1</v>
      </c>
      <c r="F130">
        <v>1</v>
      </c>
      <c r="G130">
        <v>1</v>
      </c>
      <c r="H130">
        <v>3</v>
      </c>
      <c r="I130" t="s">
        <v>976</v>
      </c>
      <c r="J130" t="s">
        <v>977</v>
      </c>
      <c r="K130" t="s">
        <v>978</v>
      </c>
      <c r="L130">
        <v>1348</v>
      </c>
      <c r="N130">
        <v>1009</v>
      </c>
      <c r="O130" t="s">
        <v>64</v>
      </c>
      <c r="P130" t="s">
        <v>64</v>
      </c>
      <c r="Q130">
        <v>1000</v>
      </c>
      <c r="X130">
        <v>6.3E-2</v>
      </c>
      <c r="Y130">
        <v>688.8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6.3E-2</v>
      </c>
      <c r="AH130">
        <v>2</v>
      </c>
      <c r="AI130">
        <v>39085788</v>
      </c>
      <c r="AJ130">
        <v>131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ROW(Source!A67)</f>
        <v>67</v>
      </c>
      <c r="B131">
        <v>39085806</v>
      </c>
      <c r="C131">
        <v>39085798</v>
      </c>
      <c r="D131">
        <v>37068121</v>
      </c>
      <c r="E131">
        <v>1</v>
      </c>
      <c r="F131">
        <v>1</v>
      </c>
      <c r="G131">
        <v>1</v>
      </c>
      <c r="H131">
        <v>1</v>
      </c>
      <c r="I131" t="s">
        <v>979</v>
      </c>
      <c r="J131" t="s">
        <v>3</v>
      </c>
      <c r="K131" t="s">
        <v>980</v>
      </c>
      <c r="L131">
        <v>1191</v>
      </c>
      <c r="N131">
        <v>1013</v>
      </c>
      <c r="O131" t="s">
        <v>839</v>
      </c>
      <c r="P131" t="s">
        <v>839</v>
      </c>
      <c r="Q131">
        <v>1</v>
      </c>
      <c r="X131">
        <v>39.51</v>
      </c>
      <c r="Y131">
        <v>0</v>
      </c>
      <c r="Z131">
        <v>0</v>
      </c>
      <c r="AA131">
        <v>0</v>
      </c>
      <c r="AB131">
        <v>7.94</v>
      </c>
      <c r="AC131">
        <v>0</v>
      </c>
      <c r="AD131">
        <v>1</v>
      </c>
      <c r="AE131">
        <v>1</v>
      </c>
      <c r="AF131" t="s">
        <v>76</v>
      </c>
      <c r="AG131">
        <v>45.436499999999995</v>
      </c>
      <c r="AH131">
        <v>2</v>
      </c>
      <c r="AI131">
        <v>39085799</v>
      </c>
      <c r="AJ131">
        <v>132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ROW(Source!A67)</f>
        <v>67</v>
      </c>
      <c r="B132">
        <v>39085807</v>
      </c>
      <c r="C132">
        <v>39085798</v>
      </c>
      <c r="D132">
        <v>37064876</v>
      </c>
      <c r="E132">
        <v>1</v>
      </c>
      <c r="F132">
        <v>1</v>
      </c>
      <c r="G132">
        <v>1</v>
      </c>
      <c r="H132">
        <v>1</v>
      </c>
      <c r="I132" t="s">
        <v>840</v>
      </c>
      <c r="J132" t="s">
        <v>3</v>
      </c>
      <c r="K132" t="s">
        <v>841</v>
      </c>
      <c r="L132">
        <v>1191</v>
      </c>
      <c r="N132">
        <v>1013</v>
      </c>
      <c r="O132" t="s">
        <v>839</v>
      </c>
      <c r="P132" t="s">
        <v>839</v>
      </c>
      <c r="Q132">
        <v>1</v>
      </c>
      <c r="X132">
        <v>1.27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75</v>
      </c>
      <c r="AG132">
        <v>1.5874999999999999</v>
      </c>
      <c r="AH132">
        <v>2</v>
      </c>
      <c r="AI132">
        <v>39085800</v>
      </c>
      <c r="AJ132">
        <v>133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ROW(Source!A67)</f>
        <v>67</v>
      </c>
      <c r="B133">
        <v>39085808</v>
      </c>
      <c r="C133">
        <v>39085798</v>
      </c>
      <c r="D133">
        <v>36882452</v>
      </c>
      <c r="E133">
        <v>1</v>
      </c>
      <c r="F133">
        <v>1</v>
      </c>
      <c r="G133">
        <v>1</v>
      </c>
      <c r="H133">
        <v>2</v>
      </c>
      <c r="I133" t="s">
        <v>842</v>
      </c>
      <c r="J133" t="s">
        <v>843</v>
      </c>
      <c r="K133" t="s">
        <v>844</v>
      </c>
      <c r="L133">
        <v>1368</v>
      </c>
      <c r="N133">
        <v>1011</v>
      </c>
      <c r="O133" t="s">
        <v>845</v>
      </c>
      <c r="P133" t="s">
        <v>845</v>
      </c>
      <c r="Q133">
        <v>1</v>
      </c>
      <c r="X133">
        <v>1.27</v>
      </c>
      <c r="Y133">
        <v>0</v>
      </c>
      <c r="Z133">
        <v>31.26</v>
      </c>
      <c r="AA133">
        <v>13.5</v>
      </c>
      <c r="AB133">
        <v>0</v>
      </c>
      <c r="AC133">
        <v>0</v>
      </c>
      <c r="AD133">
        <v>1</v>
      </c>
      <c r="AE133">
        <v>0</v>
      </c>
      <c r="AF133" t="s">
        <v>75</v>
      </c>
      <c r="AG133">
        <v>1.5874999999999999</v>
      </c>
      <c r="AH133">
        <v>2</v>
      </c>
      <c r="AI133">
        <v>39085801</v>
      </c>
      <c r="AJ133">
        <v>134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ROW(Source!A67)</f>
        <v>67</v>
      </c>
      <c r="B134">
        <v>39085809</v>
      </c>
      <c r="C134">
        <v>39085798</v>
      </c>
      <c r="D134">
        <v>36882569</v>
      </c>
      <c r="E134">
        <v>1</v>
      </c>
      <c r="F134">
        <v>1</v>
      </c>
      <c r="G134">
        <v>1</v>
      </c>
      <c r="H134">
        <v>2</v>
      </c>
      <c r="I134" t="s">
        <v>981</v>
      </c>
      <c r="J134" t="s">
        <v>982</v>
      </c>
      <c r="K134" t="s">
        <v>983</v>
      </c>
      <c r="L134">
        <v>1368</v>
      </c>
      <c r="N134">
        <v>1011</v>
      </c>
      <c r="O134" t="s">
        <v>845</v>
      </c>
      <c r="P134" t="s">
        <v>845</v>
      </c>
      <c r="Q134">
        <v>1</v>
      </c>
      <c r="X134">
        <v>9.07</v>
      </c>
      <c r="Y134">
        <v>0</v>
      </c>
      <c r="Z134">
        <v>0.5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75</v>
      </c>
      <c r="AG134">
        <v>11.3375</v>
      </c>
      <c r="AH134">
        <v>2</v>
      </c>
      <c r="AI134">
        <v>39085802</v>
      </c>
      <c r="AJ134">
        <v>135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ROW(Source!A67)</f>
        <v>67</v>
      </c>
      <c r="B135">
        <v>39085810</v>
      </c>
      <c r="C135">
        <v>39085798</v>
      </c>
      <c r="D135">
        <v>36801792</v>
      </c>
      <c r="E135">
        <v>1</v>
      </c>
      <c r="F135">
        <v>1</v>
      </c>
      <c r="G135">
        <v>1</v>
      </c>
      <c r="H135">
        <v>3</v>
      </c>
      <c r="I135" t="s">
        <v>921</v>
      </c>
      <c r="J135" t="s">
        <v>922</v>
      </c>
      <c r="K135" t="s">
        <v>923</v>
      </c>
      <c r="L135">
        <v>1339</v>
      </c>
      <c r="N135">
        <v>1007</v>
      </c>
      <c r="O135" t="s">
        <v>53</v>
      </c>
      <c r="P135" t="s">
        <v>53</v>
      </c>
      <c r="Q135">
        <v>1</v>
      </c>
      <c r="X135">
        <v>3.5</v>
      </c>
      <c r="Y135">
        <v>2.44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3.5</v>
      </c>
      <c r="AH135">
        <v>2</v>
      </c>
      <c r="AI135">
        <v>39085803</v>
      </c>
      <c r="AJ135">
        <v>136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ROW(Source!A67)</f>
        <v>67</v>
      </c>
      <c r="B136">
        <v>39085811</v>
      </c>
      <c r="C136">
        <v>39085798</v>
      </c>
      <c r="D136">
        <v>36796210</v>
      </c>
      <c r="E136">
        <v>17</v>
      </c>
      <c r="F136">
        <v>1</v>
      </c>
      <c r="G136">
        <v>1</v>
      </c>
      <c r="H136">
        <v>3</v>
      </c>
      <c r="I136" t="s">
        <v>206</v>
      </c>
      <c r="J136" t="s">
        <v>3</v>
      </c>
      <c r="K136" t="s">
        <v>207</v>
      </c>
      <c r="L136">
        <v>1339</v>
      </c>
      <c r="N136">
        <v>1007</v>
      </c>
      <c r="O136" t="s">
        <v>53</v>
      </c>
      <c r="P136" t="s">
        <v>53</v>
      </c>
      <c r="Q136">
        <v>1</v>
      </c>
      <c r="X136">
        <v>2.04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3</v>
      </c>
      <c r="AG136">
        <v>2.04</v>
      </c>
      <c r="AH136">
        <v>2</v>
      </c>
      <c r="AI136">
        <v>39085804</v>
      </c>
      <c r="AJ136">
        <v>137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ROW(Source!A70)</f>
        <v>70</v>
      </c>
      <c r="B137">
        <v>39085820</v>
      </c>
      <c r="C137">
        <v>39085814</v>
      </c>
      <c r="D137">
        <v>37068121</v>
      </c>
      <c r="E137">
        <v>1</v>
      </c>
      <c r="F137">
        <v>1</v>
      </c>
      <c r="G137">
        <v>1</v>
      </c>
      <c r="H137">
        <v>1</v>
      </c>
      <c r="I137" t="s">
        <v>979</v>
      </c>
      <c r="J137" t="s">
        <v>3</v>
      </c>
      <c r="K137" t="s">
        <v>980</v>
      </c>
      <c r="L137">
        <v>1191</v>
      </c>
      <c r="N137">
        <v>1013</v>
      </c>
      <c r="O137" t="s">
        <v>839</v>
      </c>
      <c r="P137" t="s">
        <v>839</v>
      </c>
      <c r="Q137">
        <v>1</v>
      </c>
      <c r="X137">
        <v>0.5</v>
      </c>
      <c r="Y137">
        <v>0</v>
      </c>
      <c r="Z137">
        <v>0</v>
      </c>
      <c r="AA137">
        <v>0</v>
      </c>
      <c r="AB137">
        <v>7.94</v>
      </c>
      <c r="AC137">
        <v>0</v>
      </c>
      <c r="AD137">
        <v>1</v>
      </c>
      <c r="AE137">
        <v>1</v>
      </c>
      <c r="AF137" t="s">
        <v>218</v>
      </c>
      <c r="AG137">
        <v>5.1749999999999998</v>
      </c>
      <c r="AH137">
        <v>2</v>
      </c>
      <c r="AI137">
        <v>39085815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ROW(Source!A70)</f>
        <v>70</v>
      </c>
      <c r="B138">
        <v>39085821</v>
      </c>
      <c r="C138">
        <v>39085814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840</v>
      </c>
      <c r="J138" t="s">
        <v>3</v>
      </c>
      <c r="K138" t="s">
        <v>841</v>
      </c>
      <c r="L138">
        <v>1191</v>
      </c>
      <c r="N138">
        <v>1013</v>
      </c>
      <c r="O138" t="s">
        <v>839</v>
      </c>
      <c r="P138" t="s">
        <v>839</v>
      </c>
      <c r="Q138">
        <v>1</v>
      </c>
      <c r="X138">
        <v>0.21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217</v>
      </c>
      <c r="AG138">
        <v>2.3624999999999998</v>
      </c>
      <c r="AH138">
        <v>2</v>
      </c>
      <c r="AI138">
        <v>39085816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ROW(Source!A70)</f>
        <v>70</v>
      </c>
      <c r="B139">
        <v>39085822</v>
      </c>
      <c r="C139">
        <v>39085814</v>
      </c>
      <c r="D139">
        <v>36882452</v>
      </c>
      <c r="E139">
        <v>1</v>
      </c>
      <c r="F139">
        <v>1</v>
      </c>
      <c r="G139">
        <v>1</v>
      </c>
      <c r="H139">
        <v>2</v>
      </c>
      <c r="I139" t="s">
        <v>842</v>
      </c>
      <c r="J139" t="s">
        <v>843</v>
      </c>
      <c r="K139" t="s">
        <v>844</v>
      </c>
      <c r="L139">
        <v>1368</v>
      </c>
      <c r="N139">
        <v>1011</v>
      </c>
      <c r="O139" t="s">
        <v>845</v>
      </c>
      <c r="P139" t="s">
        <v>845</v>
      </c>
      <c r="Q139">
        <v>1</v>
      </c>
      <c r="X139">
        <v>0.21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217</v>
      </c>
      <c r="AG139">
        <v>2.3624999999999998</v>
      </c>
      <c r="AH139">
        <v>2</v>
      </c>
      <c r="AI139">
        <v>39085817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ROW(Source!A70)</f>
        <v>70</v>
      </c>
      <c r="B140">
        <v>39085823</v>
      </c>
      <c r="C140">
        <v>39085814</v>
      </c>
      <c r="D140">
        <v>36882569</v>
      </c>
      <c r="E140">
        <v>1</v>
      </c>
      <c r="F140">
        <v>1</v>
      </c>
      <c r="G140">
        <v>1</v>
      </c>
      <c r="H140">
        <v>2</v>
      </c>
      <c r="I140" t="s">
        <v>981</v>
      </c>
      <c r="J140" t="s">
        <v>982</v>
      </c>
      <c r="K140" t="s">
        <v>983</v>
      </c>
      <c r="L140">
        <v>1368</v>
      </c>
      <c r="N140">
        <v>1011</v>
      </c>
      <c r="O140" t="s">
        <v>845</v>
      </c>
      <c r="P140" t="s">
        <v>845</v>
      </c>
      <c r="Q140">
        <v>1</v>
      </c>
      <c r="X140">
        <v>2.3199999999999998</v>
      </c>
      <c r="Y140">
        <v>0</v>
      </c>
      <c r="Z140">
        <v>0.5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217</v>
      </c>
      <c r="AG140">
        <v>26.099999999999998</v>
      </c>
      <c r="AH140">
        <v>2</v>
      </c>
      <c r="AI140">
        <v>39085818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ROW(Source!A70)</f>
        <v>70</v>
      </c>
      <c r="B141">
        <v>39085824</v>
      </c>
      <c r="C141">
        <v>39085814</v>
      </c>
      <c r="D141">
        <v>36796210</v>
      </c>
      <c r="E141">
        <v>17</v>
      </c>
      <c r="F141">
        <v>1</v>
      </c>
      <c r="G141">
        <v>1</v>
      </c>
      <c r="H141">
        <v>3</v>
      </c>
      <c r="I141" t="s">
        <v>206</v>
      </c>
      <c r="J141" t="s">
        <v>3</v>
      </c>
      <c r="K141" t="s">
        <v>207</v>
      </c>
      <c r="L141">
        <v>1339</v>
      </c>
      <c r="N141">
        <v>1007</v>
      </c>
      <c r="O141" t="s">
        <v>53</v>
      </c>
      <c r="P141" t="s">
        <v>53</v>
      </c>
      <c r="Q141">
        <v>1</v>
      </c>
      <c r="X141">
        <v>0.51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 t="s">
        <v>216</v>
      </c>
      <c r="AG141">
        <v>4.59</v>
      </c>
      <c r="AH141">
        <v>3</v>
      </c>
      <c r="AI141">
        <v>-1</v>
      </c>
      <c r="AJ141" t="s">
        <v>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ROW(Source!A72)</f>
        <v>72</v>
      </c>
      <c r="B142">
        <v>39085837</v>
      </c>
      <c r="C142">
        <v>39085826</v>
      </c>
      <c r="D142">
        <v>37070495</v>
      </c>
      <c r="E142">
        <v>1</v>
      </c>
      <c r="F142">
        <v>1</v>
      </c>
      <c r="G142">
        <v>1</v>
      </c>
      <c r="H142">
        <v>1</v>
      </c>
      <c r="I142" t="s">
        <v>894</v>
      </c>
      <c r="J142" t="s">
        <v>3</v>
      </c>
      <c r="K142" t="s">
        <v>895</v>
      </c>
      <c r="L142">
        <v>1191</v>
      </c>
      <c r="N142">
        <v>1013</v>
      </c>
      <c r="O142" t="s">
        <v>839</v>
      </c>
      <c r="P142" t="s">
        <v>839</v>
      </c>
      <c r="Q142">
        <v>1</v>
      </c>
      <c r="X142">
        <v>310.42</v>
      </c>
      <c r="Y142">
        <v>0</v>
      </c>
      <c r="Z142">
        <v>0</v>
      </c>
      <c r="AA142">
        <v>0</v>
      </c>
      <c r="AB142">
        <v>8.74</v>
      </c>
      <c r="AC142">
        <v>0</v>
      </c>
      <c r="AD142">
        <v>1</v>
      </c>
      <c r="AE142">
        <v>1</v>
      </c>
      <c r="AF142" t="s">
        <v>76</v>
      </c>
      <c r="AG142">
        <v>356.983</v>
      </c>
      <c r="AH142">
        <v>2</v>
      </c>
      <c r="AI142">
        <v>39085827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ROW(Source!A72)</f>
        <v>72</v>
      </c>
      <c r="B143">
        <v>39085838</v>
      </c>
      <c r="C143">
        <v>39085826</v>
      </c>
      <c r="D143">
        <v>37064876</v>
      </c>
      <c r="E143">
        <v>1</v>
      </c>
      <c r="F143">
        <v>1</v>
      </c>
      <c r="G143">
        <v>1</v>
      </c>
      <c r="H143">
        <v>1</v>
      </c>
      <c r="I143" t="s">
        <v>840</v>
      </c>
      <c r="J143" t="s">
        <v>3</v>
      </c>
      <c r="K143" t="s">
        <v>841</v>
      </c>
      <c r="L143">
        <v>1191</v>
      </c>
      <c r="N143">
        <v>1013</v>
      </c>
      <c r="O143" t="s">
        <v>839</v>
      </c>
      <c r="P143" t="s">
        <v>839</v>
      </c>
      <c r="Q143">
        <v>1</v>
      </c>
      <c r="X143">
        <v>1.73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2</v>
      </c>
      <c r="AF143" t="s">
        <v>75</v>
      </c>
      <c r="AG143">
        <v>2.1625000000000001</v>
      </c>
      <c r="AH143">
        <v>2</v>
      </c>
      <c r="AI143">
        <v>39085828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ROW(Source!A72)</f>
        <v>72</v>
      </c>
      <c r="B144">
        <v>39085839</v>
      </c>
      <c r="C144">
        <v>39085826</v>
      </c>
      <c r="D144">
        <v>36882055</v>
      </c>
      <c r="E144">
        <v>1</v>
      </c>
      <c r="F144">
        <v>1</v>
      </c>
      <c r="G144">
        <v>1</v>
      </c>
      <c r="H144">
        <v>2</v>
      </c>
      <c r="I144" t="s">
        <v>984</v>
      </c>
      <c r="J144" t="s">
        <v>985</v>
      </c>
      <c r="K144" t="s">
        <v>986</v>
      </c>
      <c r="L144">
        <v>1368</v>
      </c>
      <c r="N144">
        <v>1011</v>
      </c>
      <c r="O144" t="s">
        <v>845</v>
      </c>
      <c r="P144" t="s">
        <v>845</v>
      </c>
      <c r="Q144">
        <v>1</v>
      </c>
      <c r="X144">
        <v>0.02</v>
      </c>
      <c r="Y144">
        <v>0</v>
      </c>
      <c r="Z144">
        <v>83.43</v>
      </c>
      <c r="AA144">
        <v>13.5</v>
      </c>
      <c r="AB144">
        <v>0</v>
      </c>
      <c r="AC144">
        <v>0</v>
      </c>
      <c r="AD144">
        <v>1</v>
      </c>
      <c r="AE144">
        <v>0</v>
      </c>
      <c r="AF144" t="s">
        <v>75</v>
      </c>
      <c r="AG144">
        <v>2.5000000000000001E-2</v>
      </c>
      <c r="AH144">
        <v>2</v>
      </c>
      <c r="AI144">
        <v>39085829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ROW(Source!A72)</f>
        <v>72</v>
      </c>
      <c r="B145">
        <v>39085840</v>
      </c>
      <c r="C145">
        <v>39085826</v>
      </c>
      <c r="D145">
        <v>36882157</v>
      </c>
      <c r="E145">
        <v>1</v>
      </c>
      <c r="F145">
        <v>1</v>
      </c>
      <c r="G145">
        <v>1</v>
      </c>
      <c r="H145">
        <v>2</v>
      </c>
      <c r="I145" t="s">
        <v>987</v>
      </c>
      <c r="J145" t="s">
        <v>988</v>
      </c>
      <c r="K145" t="s">
        <v>989</v>
      </c>
      <c r="L145">
        <v>1368</v>
      </c>
      <c r="N145">
        <v>1011</v>
      </c>
      <c r="O145" t="s">
        <v>845</v>
      </c>
      <c r="P145" t="s">
        <v>845</v>
      </c>
      <c r="Q145">
        <v>1</v>
      </c>
      <c r="X145">
        <v>0.01</v>
      </c>
      <c r="Y145">
        <v>0</v>
      </c>
      <c r="Z145">
        <v>88.01</v>
      </c>
      <c r="AA145">
        <v>11.6</v>
      </c>
      <c r="AB145">
        <v>0</v>
      </c>
      <c r="AC145">
        <v>0</v>
      </c>
      <c r="AD145">
        <v>1</v>
      </c>
      <c r="AE145">
        <v>0</v>
      </c>
      <c r="AF145" t="s">
        <v>75</v>
      </c>
      <c r="AG145">
        <v>1.2500000000000001E-2</v>
      </c>
      <c r="AH145">
        <v>2</v>
      </c>
      <c r="AI145">
        <v>39085830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ROW(Source!A72)</f>
        <v>72</v>
      </c>
      <c r="B146">
        <v>39085841</v>
      </c>
      <c r="C146">
        <v>39085826</v>
      </c>
      <c r="D146">
        <v>36882621</v>
      </c>
      <c r="E146">
        <v>1</v>
      </c>
      <c r="F146">
        <v>1</v>
      </c>
      <c r="G146">
        <v>1</v>
      </c>
      <c r="H146">
        <v>2</v>
      </c>
      <c r="I146" t="s">
        <v>990</v>
      </c>
      <c r="J146" t="s">
        <v>991</v>
      </c>
      <c r="K146" t="s">
        <v>992</v>
      </c>
      <c r="L146">
        <v>1368</v>
      </c>
      <c r="N146">
        <v>1011</v>
      </c>
      <c r="O146" t="s">
        <v>845</v>
      </c>
      <c r="P146" t="s">
        <v>845</v>
      </c>
      <c r="Q146">
        <v>1</v>
      </c>
      <c r="X146">
        <v>1.69</v>
      </c>
      <c r="Y146">
        <v>0</v>
      </c>
      <c r="Z146">
        <v>12.39</v>
      </c>
      <c r="AA146">
        <v>10.06</v>
      </c>
      <c r="AB146">
        <v>0</v>
      </c>
      <c r="AC146">
        <v>0</v>
      </c>
      <c r="AD146">
        <v>1</v>
      </c>
      <c r="AE146">
        <v>0</v>
      </c>
      <c r="AF146" t="s">
        <v>75</v>
      </c>
      <c r="AG146">
        <v>2.1124999999999998</v>
      </c>
      <c r="AH146">
        <v>2</v>
      </c>
      <c r="AI146">
        <v>39085831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ROW(Source!A72)</f>
        <v>72</v>
      </c>
      <c r="B147">
        <v>39085842</v>
      </c>
      <c r="C147">
        <v>39085826</v>
      </c>
      <c r="D147">
        <v>36883554</v>
      </c>
      <c r="E147">
        <v>1</v>
      </c>
      <c r="F147">
        <v>1</v>
      </c>
      <c r="G147">
        <v>1</v>
      </c>
      <c r="H147">
        <v>2</v>
      </c>
      <c r="I147" t="s">
        <v>848</v>
      </c>
      <c r="J147" t="s">
        <v>849</v>
      </c>
      <c r="K147" t="s">
        <v>850</v>
      </c>
      <c r="L147">
        <v>1368</v>
      </c>
      <c r="N147">
        <v>1011</v>
      </c>
      <c r="O147" t="s">
        <v>845</v>
      </c>
      <c r="P147" t="s">
        <v>845</v>
      </c>
      <c r="Q147">
        <v>1</v>
      </c>
      <c r="X147">
        <v>0.01</v>
      </c>
      <c r="Y147">
        <v>0</v>
      </c>
      <c r="Z147">
        <v>65.709999999999994</v>
      </c>
      <c r="AA147">
        <v>11.6</v>
      </c>
      <c r="AB147">
        <v>0</v>
      </c>
      <c r="AC147">
        <v>0</v>
      </c>
      <c r="AD147">
        <v>1</v>
      </c>
      <c r="AE147">
        <v>0</v>
      </c>
      <c r="AF147" t="s">
        <v>75</v>
      </c>
      <c r="AG147">
        <v>1.2500000000000001E-2</v>
      </c>
      <c r="AH147">
        <v>2</v>
      </c>
      <c r="AI147">
        <v>39085832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ROW(Source!A72)</f>
        <v>72</v>
      </c>
      <c r="B148">
        <v>39085843</v>
      </c>
      <c r="C148">
        <v>39085826</v>
      </c>
      <c r="D148">
        <v>36801792</v>
      </c>
      <c r="E148">
        <v>1</v>
      </c>
      <c r="F148">
        <v>1</v>
      </c>
      <c r="G148">
        <v>1</v>
      </c>
      <c r="H148">
        <v>3</v>
      </c>
      <c r="I148" t="s">
        <v>921</v>
      </c>
      <c r="J148" t="s">
        <v>922</v>
      </c>
      <c r="K148" t="s">
        <v>923</v>
      </c>
      <c r="L148">
        <v>1339</v>
      </c>
      <c r="N148">
        <v>1007</v>
      </c>
      <c r="O148" t="s">
        <v>53</v>
      </c>
      <c r="P148" t="s">
        <v>53</v>
      </c>
      <c r="Q148">
        <v>1</v>
      </c>
      <c r="X148">
        <v>0.44</v>
      </c>
      <c r="Y148">
        <v>2.44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0.44</v>
      </c>
      <c r="AH148">
        <v>2</v>
      </c>
      <c r="AI148">
        <v>39085833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ROW(Source!A72)</f>
        <v>72</v>
      </c>
      <c r="B149">
        <v>39085844</v>
      </c>
      <c r="C149">
        <v>39085826</v>
      </c>
      <c r="D149">
        <v>36807549</v>
      </c>
      <c r="E149">
        <v>1</v>
      </c>
      <c r="F149">
        <v>1</v>
      </c>
      <c r="G149">
        <v>1</v>
      </c>
      <c r="H149">
        <v>3</v>
      </c>
      <c r="I149" t="s">
        <v>993</v>
      </c>
      <c r="J149" t="s">
        <v>994</v>
      </c>
      <c r="K149" t="s">
        <v>995</v>
      </c>
      <c r="L149">
        <v>1348</v>
      </c>
      <c r="N149">
        <v>1009</v>
      </c>
      <c r="O149" t="s">
        <v>64</v>
      </c>
      <c r="P149" t="s">
        <v>64</v>
      </c>
      <c r="Q149">
        <v>1000</v>
      </c>
      <c r="X149">
        <v>1.2999999999999999E-2</v>
      </c>
      <c r="Y149">
        <v>6513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1.2999999999999999E-2</v>
      </c>
      <c r="AH149">
        <v>2</v>
      </c>
      <c r="AI149">
        <v>39085834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ROW(Source!A72)</f>
        <v>72</v>
      </c>
      <c r="B150">
        <v>39085845</v>
      </c>
      <c r="C150">
        <v>39085826</v>
      </c>
      <c r="D150">
        <v>36821595</v>
      </c>
      <c r="E150">
        <v>1</v>
      </c>
      <c r="F150">
        <v>1</v>
      </c>
      <c r="G150">
        <v>1</v>
      </c>
      <c r="H150">
        <v>3</v>
      </c>
      <c r="I150" t="s">
        <v>996</v>
      </c>
      <c r="J150" t="s">
        <v>997</v>
      </c>
      <c r="K150" t="s">
        <v>998</v>
      </c>
      <c r="L150">
        <v>1327</v>
      </c>
      <c r="N150">
        <v>1005</v>
      </c>
      <c r="O150" t="s">
        <v>73</v>
      </c>
      <c r="P150" t="s">
        <v>73</v>
      </c>
      <c r="Q150">
        <v>1</v>
      </c>
      <c r="X150">
        <v>102</v>
      </c>
      <c r="Y150">
        <v>140.44999999999999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102</v>
      </c>
      <c r="AH150">
        <v>2</v>
      </c>
      <c r="AI150">
        <v>39085835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ROW(Source!A72)</f>
        <v>72</v>
      </c>
      <c r="B151">
        <v>39085846</v>
      </c>
      <c r="C151">
        <v>39085826</v>
      </c>
      <c r="D151">
        <v>36797275</v>
      </c>
      <c r="E151">
        <v>17</v>
      </c>
      <c r="F151">
        <v>1</v>
      </c>
      <c r="G151">
        <v>1</v>
      </c>
      <c r="H151">
        <v>3</v>
      </c>
      <c r="I151" t="s">
        <v>1302</v>
      </c>
      <c r="J151" t="s">
        <v>3</v>
      </c>
      <c r="K151" t="s">
        <v>1303</v>
      </c>
      <c r="L151">
        <v>1339</v>
      </c>
      <c r="N151">
        <v>1007</v>
      </c>
      <c r="O151" t="s">
        <v>53</v>
      </c>
      <c r="P151" t="s">
        <v>53</v>
      </c>
      <c r="Q151">
        <v>1</v>
      </c>
      <c r="X151">
        <v>0.01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0.01</v>
      </c>
      <c r="AH151">
        <v>3</v>
      </c>
      <c r="AI151">
        <v>-1</v>
      </c>
      <c r="AJ151" t="s">
        <v>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ROW(Source!A72)</f>
        <v>72</v>
      </c>
      <c r="B152">
        <v>39085847</v>
      </c>
      <c r="C152">
        <v>39085826</v>
      </c>
      <c r="D152">
        <v>36837090</v>
      </c>
      <c r="E152">
        <v>1</v>
      </c>
      <c r="F152">
        <v>1</v>
      </c>
      <c r="G152">
        <v>1</v>
      </c>
      <c r="H152">
        <v>3</v>
      </c>
      <c r="I152" t="s">
        <v>999</v>
      </c>
      <c r="J152" t="s">
        <v>1000</v>
      </c>
      <c r="K152" t="s">
        <v>1001</v>
      </c>
      <c r="L152">
        <v>1346</v>
      </c>
      <c r="N152">
        <v>1009</v>
      </c>
      <c r="O152" t="s">
        <v>173</v>
      </c>
      <c r="P152" t="s">
        <v>173</v>
      </c>
      <c r="Q152">
        <v>1</v>
      </c>
      <c r="X152">
        <v>1200</v>
      </c>
      <c r="Y152">
        <v>3.69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1200</v>
      </c>
      <c r="AH152">
        <v>2</v>
      </c>
      <c r="AI152">
        <v>39085836</v>
      </c>
      <c r="AJ152">
        <v>153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ROW(Source!A72)</f>
        <v>72</v>
      </c>
      <c r="B153">
        <v>39085848</v>
      </c>
      <c r="C153">
        <v>39085826</v>
      </c>
      <c r="D153">
        <v>36797079</v>
      </c>
      <c r="E153">
        <v>17</v>
      </c>
      <c r="F153">
        <v>1</v>
      </c>
      <c r="G153">
        <v>1</v>
      </c>
      <c r="H153">
        <v>3</v>
      </c>
      <c r="I153" t="s">
        <v>142</v>
      </c>
      <c r="J153" t="s">
        <v>3</v>
      </c>
      <c r="K153" t="s">
        <v>143</v>
      </c>
      <c r="L153">
        <v>1348</v>
      </c>
      <c r="N153">
        <v>1009</v>
      </c>
      <c r="O153" t="s">
        <v>64</v>
      </c>
      <c r="P153" t="s">
        <v>64</v>
      </c>
      <c r="Q153">
        <v>1000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1</v>
      </c>
      <c r="AD153">
        <v>0</v>
      </c>
      <c r="AE153">
        <v>0</v>
      </c>
      <c r="AF153" t="s">
        <v>3</v>
      </c>
      <c r="AG153">
        <v>0</v>
      </c>
      <c r="AH153">
        <v>3</v>
      </c>
      <c r="AI153">
        <v>-1</v>
      </c>
      <c r="AJ153" t="s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ROW(Source!A73)</f>
        <v>73</v>
      </c>
      <c r="B154">
        <v>39085855</v>
      </c>
      <c r="C154">
        <v>39085849</v>
      </c>
      <c r="D154">
        <v>37064878</v>
      </c>
      <c r="E154">
        <v>1</v>
      </c>
      <c r="F154">
        <v>1</v>
      </c>
      <c r="G154">
        <v>1</v>
      </c>
      <c r="H154">
        <v>1</v>
      </c>
      <c r="I154" t="s">
        <v>927</v>
      </c>
      <c r="J154" t="s">
        <v>3</v>
      </c>
      <c r="K154" t="s">
        <v>928</v>
      </c>
      <c r="L154">
        <v>1191</v>
      </c>
      <c r="N154">
        <v>1013</v>
      </c>
      <c r="O154" t="s">
        <v>839</v>
      </c>
      <c r="P154" t="s">
        <v>839</v>
      </c>
      <c r="Q154">
        <v>1</v>
      </c>
      <c r="X154">
        <v>102.46</v>
      </c>
      <c r="Y154">
        <v>0</v>
      </c>
      <c r="Z154">
        <v>0</v>
      </c>
      <c r="AA154">
        <v>0</v>
      </c>
      <c r="AB154">
        <v>9.4</v>
      </c>
      <c r="AC154">
        <v>0</v>
      </c>
      <c r="AD154">
        <v>1</v>
      </c>
      <c r="AE154">
        <v>1</v>
      </c>
      <c r="AF154" t="s">
        <v>76</v>
      </c>
      <c r="AG154">
        <v>117.82899999999998</v>
      </c>
      <c r="AH154">
        <v>2</v>
      </c>
      <c r="AI154">
        <v>39085850</v>
      </c>
      <c r="AJ154">
        <v>154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ROW(Source!A73)</f>
        <v>73</v>
      </c>
      <c r="B155">
        <v>39085856</v>
      </c>
      <c r="C155">
        <v>39085849</v>
      </c>
      <c r="D155">
        <v>37064876</v>
      </c>
      <c r="E155">
        <v>1</v>
      </c>
      <c r="F155">
        <v>1</v>
      </c>
      <c r="G155">
        <v>1</v>
      </c>
      <c r="H155">
        <v>1</v>
      </c>
      <c r="I155" t="s">
        <v>840</v>
      </c>
      <c r="J155" t="s">
        <v>3</v>
      </c>
      <c r="K155" t="s">
        <v>841</v>
      </c>
      <c r="L155">
        <v>1191</v>
      </c>
      <c r="N155">
        <v>1013</v>
      </c>
      <c r="O155" t="s">
        <v>839</v>
      </c>
      <c r="P155" t="s">
        <v>839</v>
      </c>
      <c r="Q155">
        <v>1</v>
      </c>
      <c r="X155">
        <v>5.34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2</v>
      </c>
      <c r="AF155" t="s">
        <v>75</v>
      </c>
      <c r="AG155">
        <v>6.6749999999999998</v>
      </c>
      <c r="AH155">
        <v>2</v>
      </c>
      <c r="AI155">
        <v>39085851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ROW(Source!A73)</f>
        <v>73</v>
      </c>
      <c r="B156">
        <v>39085857</v>
      </c>
      <c r="C156">
        <v>39085849</v>
      </c>
      <c r="D156">
        <v>36882452</v>
      </c>
      <c r="E156">
        <v>1</v>
      </c>
      <c r="F156">
        <v>1</v>
      </c>
      <c r="G156">
        <v>1</v>
      </c>
      <c r="H156">
        <v>2</v>
      </c>
      <c r="I156" t="s">
        <v>842</v>
      </c>
      <c r="J156" t="s">
        <v>843</v>
      </c>
      <c r="K156" t="s">
        <v>844</v>
      </c>
      <c r="L156">
        <v>1368</v>
      </c>
      <c r="N156">
        <v>1011</v>
      </c>
      <c r="O156" t="s">
        <v>845</v>
      </c>
      <c r="P156" t="s">
        <v>845</v>
      </c>
      <c r="Q156">
        <v>1</v>
      </c>
      <c r="X156">
        <v>0.76</v>
      </c>
      <c r="Y156">
        <v>0</v>
      </c>
      <c r="Z156">
        <v>31.26</v>
      </c>
      <c r="AA156">
        <v>13.5</v>
      </c>
      <c r="AB156">
        <v>0</v>
      </c>
      <c r="AC156">
        <v>0</v>
      </c>
      <c r="AD156">
        <v>1</v>
      </c>
      <c r="AE156">
        <v>0</v>
      </c>
      <c r="AF156" t="s">
        <v>75</v>
      </c>
      <c r="AG156">
        <v>0.95</v>
      </c>
      <c r="AH156">
        <v>2</v>
      </c>
      <c r="AI156">
        <v>39085852</v>
      </c>
      <c r="AJ156">
        <v>156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ROW(Source!A73)</f>
        <v>73</v>
      </c>
      <c r="B157">
        <v>39085858</v>
      </c>
      <c r="C157">
        <v>39085849</v>
      </c>
      <c r="D157">
        <v>36883554</v>
      </c>
      <c r="E157">
        <v>1</v>
      </c>
      <c r="F157">
        <v>1</v>
      </c>
      <c r="G157">
        <v>1</v>
      </c>
      <c r="H157">
        <v>2</v>
      </c>
      <c r="I157" t="s">
        <v>848</v>
      </c>
      <c r="J157" t="s">
        <v>849</v>
      </c>
      <c r="K157" t="s">
        <v>850</v>
      </c>
      <c r="L157">
        <v>1368</v>
      </c>
      <c r="N157">
        <v>1011</v>
      </c>
      <c r="O157" t="s">
        <v>845</v>
      </c>
      <c r="P157" t="s">
        <v>845</v>
      </c>
      <c r="Q157">
        <v>1</v>
      </c>
      <c r="X157">
        <v>4.58</v>
      </c>
      <c r="Y157">
        <v>0</v>
      </c>
      <c r="Z157">
        <v>65.709999999999994</v>
      </c>
      <c r="AA157">
        <v>11.6</v>
      </c>
      <c r="AB157">
        <v>0</v>
      </c>
      <c r="AC157">
        <v>0</v>
      </c>
      <c r="AD157">
        <v>1</v>
      </c>
      <c r="AE157">
        <v>0</v>
      </c>
      <c r="AF157" t="s">
        <v>75</v>
      </c>
      <c r="AG157">
        <v>5.7249999999999996</v>
      </c>
      <c r="AH157">
        <v>2</v>
      </c>
      <c r="AI157">
        <v>39085853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ROW(Source!A73)</f>
        <v>73</v>
      </c>
      <c r="B158">
        <v>39085859</v>
      </c>
      <c r="C158">
        <v>39085849</v>
      </c>
      <c r="D158">
        <v>36801649</v>
      </c>
      <c r="E158">
        <v>1</v>
      </c>
      <c r="F158">
        <v>1</v>
      </c>
      <c r="G158">
        <v>1</v>
      </c>
      <c r="H158">
        <v>3</v>
      </c>
      <c r="I158" t="s">
        <v>1002</v>
      </c>
      <c r="J158" t="s">
        <v>1003</v>
      </c>
      <c r="K158" t="s">
        <v>1004</v>
      </c>
      <c r="L158">
        <v>1327</v>
      </c>
      <c r="N158">
        <v>1005</v>
      </c>
      <c r="O158" t="s">
        <v>73</v>
      </c>
      <c r="P158" t="s">
        <v>73</v>
      </c>
      <c r="Q158">
        <v>1</v>
      </c>
      <c r="X158">
        <v>103</v>
      </c>
      <c r="Y158">
        <v>51.8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103</v>
      </c>
      <c r="AH158">
        <v>2</v>
      </c>
      <c r="AI158">
        <v>39085854</v>
      </c>
      <c r="AJ158">
        <v>158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ROW(Source!A74)</f>
        <v>74</v>
      </c>
      <c r="B159">
        <v>39085869</v>
      </c>
      <c r="C159">
        <v>39085860</v>
      </c>
      <c r="D159">
        <v>37070495</v>
      </c>
      <c r="E159">
        <v>1</v>
      </c>
      <c r="F159">
        <v>1</v>
      </c>
      <c r="G159">
        <v>1</v>
      </c>
      <c r="H159">
        <v>1</v>
      </c>
      <c r="I159" t="s">
        <v>894</v>
      </c>
      <c r="J159" t="s">
        <v>3</v>
      </c>
      <c r="K159" t="s">
        <v>895</v>
      </c>
      <c r="L159">
        <v>1191</v>
      </c>
      <c r="N159">
        <v>1013</v>
      </c>
      <c r="O159" t="s">
        <v>839</v>
      </c>
      <c r="P159" t="s">
        <v>839</v>
      </c>
      <c r="Q159">
        <v>1</v>
      </c>
      <c r="X159">
        <v>88.9</v>
      </c>
      <c r="Y159">
        <v>0</v>
      </c>
      <c r="Z159">
        <v>0</v>
      </c>
      <c r="AA159">
        <v>0</v>
      </c>
      <c r="AB159">
        <v>8.74</v>
      </c>
      <c r="AC159">
        <v>0</v>
      </c>
      <c r="AD159">
        <v>1</v>
      </c>
      <c r="AE159">
        <v>1</v>
      </c>
      <c r="AF159" t="s">
        <v>3</v>
      </c>
      <c r="AG159">
        <v>88.9</v>
      </c>
      <c r="AH159">
        <v>2</v>
      </c>
      <c r="AI159">
        <v>39085861</v>
      </c>
      <c r="AJ159">
        <v>159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ROW(Source!A74)</f>
        <v>74</v>
      </c>
      <c r="B160">
        <v>39085870</v>
      </c>
      <c r="C160">
        <v>39085860</v>
      </c>
      <c r="D160">
        <v>37064876</v>
      </c>
      <c r="E160">
        <v>1</v>
      </c>
      <c r="F160">
        <v>1</v>
      </c>
      <c r="G160">
        <v>1</v>
      </c>
      <c r="H160">
        <v>1</v>
      </c>
      <c r="I160" t="s">
        <v>840</v>
      </c>
      <c r="J160" t="s">
        <v>3</v>
      </c>
      <c r="K160" t="s">
        <v>841</v>
      </c>
      <c r="L160">
        <v>1191</v>
      </c>
      <c r="N160">
        <v>1013</v>
      </c>
      <c r="O160" t="s">
        <v>839</v>
      </c>
      <c r="P160" t="s">
        <v>839</v>
      </c>
      <c r="Q160">
        <v>1</v>
      </c>
      <c r="X160">
        <v>3.82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3</v>
      </c>
      <c r="AG160">
        <v>3.82</v>
      </c>
      <c r="AH160">
        <v>2</v>
      </c>
      <c r="AI160">
        <v>39085862</v>
      </c>
      <c r="AJ160">
        <v>160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ROW(Source!A74)</f>
        <v>74</v>
      </c>
      <c r="B161">
        <v>39085871</v>
      </c>
      <c r="C161">
        <v>39085860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848</v>
      </c>
      <c r="J161" t="s">
        <v>849</v>
      </c>
      <c r="K161" t="s">
        <v>850</v>
      </c>
      <c r="L161">
        <v>1368</v>
      </c>
      <c r="N161">
        <v>1011</v>
      </c>
      <c r="O161" t="s">
        <v>845</v>
      </c>
      <c r="P161" t="s">
        <v>845</v>
      </c>
      <c r="Q161">
        <v>1</v>
      </c>
      <c r="X161">
        <v>3.82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3.82</v>
      </c>
      <c r="AH161">
        <v>2</v>
      </c>
      <c r="AI161">
        <v>39085863</v>
      </c>
      <c r="AJ161">
        <v>161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ROW(Source!A74)</f>
        <v>74</v>
      </c>
      <c r="B162">
        <v>39085872</v>
      </c>
      <c r="C162">
        <v>39085860</v>
      </c>
      <c r="D162">
        <v>36796888</v>
      </c>
      <c r="E162">
        <v>17</v>
      </c>
      <c r="F162">
        <v>1</v>
      </c>
      <c r="G162">
        <v>1</v>
      </c>
      <c r="H162">
        <v>3</v>
      </c>
      <c r="I162" t="s">
        <v>1288</v>
      </c>
      <c r="J162" t="s">
        <v>3</v>
      </c>
      <c r="K162" t="s">
        <v>1304</v>
      </c>
      <c r="L162">
        <v>1035</v>
      </c>
      <c r="N162">
        <v>1013</v>
      </c>
      <c r="O162" t="s">
        <v>89</v>
      </c>
      <c r="P162" t="s">
        <v>89</v>
      </c>
      <c r="Q162">
        <v>1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1</v>
      </c>
      <c r="AD162">
        <v>0</v>
      </c>
      <c r="AE162">
        <v>0</v>
      </c>
      <c r="AF162" t="s">
        <v>3</v>
      </c>
      <c r="AG162">
        <v>0</v>
      </c>
      <c r="AH162">
        <v>3</v>
      </c>
      <c r="AI162">
        <v>-1</v>
      </c>
      <c r="AJ162" t="s">
        <v>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ROW(Source!A74)</f>
        <v>74</v>
      </c>
      <c r="B163">
        <v>39085873</v>
      </c>
      <c r="C163">
        <v>39085860</v>
      </c>
      <c r="D163">
        <v>36804549</v>
      </c>
      <c r="E163">
        <v>1</v>
      </c>
      <c r="F163">
        <v>1</v>
      </c>
      <c r="G163">
        <v>1</v>
      </c>
      <c r="H163">
        <v>3</v>
      </c>
      <c r="I163" t="s">
        <v>1005</v>
      </c>
      <c r="J163" t="s">
        <v>1006</v>
      </c>
      <c r="K163" t="s">
        <v>1007</v>
      </c>
      <c r="L163">
        <v>1348</v>
      </c>
      <c r="N163">
        <v>1009</v>
      </c>
      <c r="O163" t="s">
        <v>64</v>
      </c>
      <c r="P163" t="s">
        <v>64</v>
      </c>
      <c r="Q163">
        <v>1000</v>
      </c>
      <c r="X163">
        <v>8.0000000000000004E-4</v>
      </c>
      <c r="Y163">
        <v>8475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8.0000000000000004E-4</v>
      </c>
      <c r="AH163">
        <v>2</v>
      </c>
      <c r="AI163">
        <v>39085865</v>
      </c>
      <c r="AJ163">
        <v>163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ROW(Source!A74)</f>
        <v>74</v>
      </c>
      <c r="B164">
        <v>39085874</v>
      </c>
      <c r="C164">
        <v>39085860</v>
      </c>
      <c r="D164">
        <v>36824289</v>
      </c>
      <c r="E164">
        <v>1</v>
      </c>
      <c r="F164">
        <v>1</v>
      </c>
      <c r="G164">
        <v>1</v>
      </c>
      <c r="H164">
        <v>3</v>
      </c>
      <c r="I164" t="s">
        <v>1008</v>
      </c>
      <c r="J164" t="s">
        <v>1009</v>
      </c>
      <c r="K164" t="s">
        <v>1010</v>
      </c>
      <c r="L164">
        <v>1348</v>
      </c>
      <c r="N164">
        <v>1009</v>
      </c>
      <c r="O164" t="s">
        <v>64</v>
      </c>
      <c r="P164" t="s">
        <v>64</v>
      </c>
      <c r="Q164">
        <v>1000</v>
      </c>
      <c r="X164">
        <v>6.8400000000000002E-2</v>
      </c>
      <c r="Y164">
        <v>5989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6.8400000000000002E-2</v>
      </c>
      <c r="AH164">
        <v>2</v>
      </c>
      <c r="AI164">
        <v>39085866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ROW(Source!A74)</f>
        <v>74</v>
      </c>
      <c r="B165">
        <v>39085875</v>
      </c>
      <c r="C165">
        <v>39085860</v>
      </c>
      <c r="D165">
        <v>36830314</v>
      </c>
      <c r="E165">
        <v>1</v>
      </c>
      <c r="F165">
        <v>1</v>
      </c>
      <c r="G165">
        <v>1</v>
      </c>
      <c r="H165">
        <v>3</v>
      </c>
      <c r="I165" t="s">
        <v>1011</v>
      </c>
      <c r="J165" t="s">
        <v>1012</v>
      </c>
      <c r="K165" t="s">
        <v>1013</v>
      </c>
      <c r="L165">
        <v>1339</v>
      </c>
      <c r="N165">
        <v>1007</v>
      </c>
      <c r="O165" t="s">
        <v>53</v>
      </c>
      <c r="P165" t="s">
        <v>53</v>
      </c>
      <c r="Q165">
        <v>1</v>
      </c>
      <c r="X165">
        <v>0.54</v>
      </c>
      <c r="Y165">
        <v>1601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0.54</v>
      </c>
      <c r="AH165">
        <v>2</v>
      </c>
      <c r="AI165">
        <v>39085867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ROW(Source!A74)</f>
        <v>74</v>
      </c>
      <c r="B166">
        <v>39085876</v>
      </c>
      <c r="C166">
        <v>39085860</v>
      </c>
      <c r="D166">
        <v>36796168</v>
      </c>
      <c r="E166">
        <v>17</v>
      </c>
      <c r="F166">
        <v>1</v>
      </c>
      <c r="G166">
        <v>1</v>
      </c>
      <c r="H166">
        <v>3</v>
      </c>
      <c r="I166" t="s">
        <v>1305</v>
      </c>
      <c r="J166" t="s">
        <v>3</v>
      </c>
      <c r="K166" t="s">
        <v>1306</v>
      </c>
      <c r="L166">
        <v>1327</v>
      </c>
      <c r="N166">
        <v>1005</v>
      </c>
      <c r="O166" t="s">
        <v>73</v>
      </c>
      <c r="P166" t="s">
        <v>73</v>
      </c>
      <c r="Q166">
        <v>1</v>
      </c>
      <c r="X166">
        <v>100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3</v>
      </c>
      <c r="AG166">
        <v>100</v>
      </c>
      <c r="AH166">
        <v>3</v>
      </c>
      <c r="AI166">
        <v>-1</v>
      </c>
      <c r="AJ166" t="s">
        <v>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ROW(Source!A77)</f>
        <v>77</v>
      </c>
      <c r="B167">
        <v>39085883</v>
      </c>
      <c r="C167">
        <v>39085879</v>
      </c>
      <c r="D167">
        <v>37071037</v>
      </c>
      <c r="E167">
        <v>1</v>
      </c>
      <c r="F167">
        <v>1</v>
      </c>
      <c r="G167">
        <v>1</v>
      </c>
      <c r="H167">
        <v>1</v>
      </c>
      <c r="I167" t="s">
        <v>914</v>
      </c>
      <c r="J167" t="s">
        <v>3</v>
      </c>
      <c r="K167" t="s">
        <v>915</v>
      </c>
      <c r="L167">
        <v>1191</v>
      </c>
      <c r="N167">
        <v>1013</v>
      </c>
      <c r="O167" t="s">
        <v>839</v>
      </c>
      <c r="P167" t="s">
        <v>839</v>
      </c>
      <c r="Q167">
        <v>1</v>
      </c>
      <c r="X167">
        <v>2.8</v>
      </c>
      <c r="Y167">
        <v>0</v>
      </c>
      <c r="Z167">
        <v>0</v>
      </c>
      <c r="AA167">
        <v>0</v>
      </c>
      <c r="AB167">
        <v>9.6199999999999992</v>
      </c>
      <c r="AC167">
        <v>0</v>
      </c>
      <c r="AD167">
        <v>1</v>
      </c>
      <c r="AE167">
        <v>1</v>
      </c>
      <c r="AF167" t="s">
        <v>76</v>
      </c>
      <c r="AG167">
        <v>3.2199999999999998</v>
      </c>
      <c r="AH167">
        <v>2</v>
      </c>
      <c r="AI167">
        <v>39085880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ROW(Source!A77)</f>
        <v>77</v>
      </c>
      <c r="B168">
        <v>39085884</v>
      </c>
      <c r="C168">
        <v>39085879</v>
      </c>
      <c r="D168">
        <v>36797518</v>
      </c>
      <c r="E168">
        <v>17</v>
      </c>
      <c r="F168">
        <v>1</v>
      </c>
      <c r="G168">
        <v>1</v>
      </c>
      <c r="H168">
        <v>3</v>
      </c>
      <c r="I168" t="s">
        <v>1307</v>
      </c>
      <c r="J168" t="s">
        <v>3</v>
      </c>
      <c r="K168" t="s">
        <v>1308</v>
      </c>
      <c r="L168">
        <v>1358</v>
      </c>
      <c r="N168">
        <v>1010</v>
      </c>
      <c r="O168" t="s">
        <v>342</v>
      </c>
      <c r="P168" t="s">
        <v>342</v>
      </c>
      <c r="Q168">
        <v>10</v>
      </c>
      <c r="X168">
        <v>2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3</v>
      </c>
      <c r="AG168">
        <v>2</v>
      </c>
      <c r="AH168">
        <v>3</v>
      </c>
      <c r="AI168">
        <v>-1</v>
      </c>
      <c r="AJ168" t="s">
        <v>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ROW(Source!A77)</f>
        <v>77</v>
      </c>
      <c r="B169">
        <v>39085885</v>
      </c>
      <c r="C169">
        <v>39085879</v>
      </c>
      <c r="D169">
        <v>36796579</v>
      </c>
      <c r="E169">
        <v>17</v>
      </c>
      <c r="F169">
        <v>1</v>
      </c>
      <c r="G169">
        <v>1</v>
      </c>
      <c r="H169">
        <v>3</v>
      </c>
      <c r="I169" t="s">
        <v>1309</v>
      </c>
      <c r="J169" t="s">
        <v>3</v>
      </c>
      <c r="K169" t="s">
        <v>1310</v>
      </c>
      <c r="L169">
        <v>1348</v>
      </c>
      <c r="N169">
        <v>1009</v>
      </c>
      <c r="O169" t="s">
        <v>64</v>
      </c>
      <c r="P169" t="s">
        <v>64</v>
      </c>
      <c r="Q169">
        <v>1000</v>
      </c>
      <c r="X169">
        <v>1.3999999999999999E-4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 t="s">
        <v>3</v>
      </c>
      <c r="AG169">
        <v>1.3999999999999999E-4</v>
      </c>
      <c r="AH169">
        <v>3</v>
      </c>
      <c r="AI169">
        <v>-1</v>
      </c>
      <c r="AJ169" t="s">
        <v>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ROW(Source!A77)</f>
        <v>77</v>
      </c>
      <c r="B170">
        <v>39085886</v>
      </c>
      <c r="C170">
        <v>39085879</v>
      </c>
      <c r="D170">
        <v>36824289</v>
      </c>
      <c r="E170">
        <v>1</v>
      </c>
      <c r="F170">
        <v>1</v>
      </c>
      <c r="G170">
        <v>1</v>
      </c>
      <c r="H170">
        <v>3</v>
      </c>
      <c r="I170" t="s">
        <v>1008</v>
      </c>
      <c r="J170" t="s">
        <v>1009</v>
      </c>
      <c r="K170" t="s">
        <v>1010</v>
      </c>
      <c r="L170">
        <v>1348</v>
      </c>
      <c r="N170">
        <v>1009</v>
      </c>
      <c r="O170" t="s">
        <v>64</v>
      </c>
      <c r="P170" t="s">
        <v>64</v>
      </c>
      <c r="Q170">
        <v>1000</v>
      </c>
      <c r="X170">
        <v>1E-4</v>
      </c>
      <c r="Y170">
        <v>5989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1E-4</v>
      </c>
      <c r="AH170">
        <v>2</v>
      </c>
      <c r="AI170">
        <v>39085881</v>
      </c>
      <c r="AJ170">
        <v>168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ROW(Source!A77)</f>
        <v>77</v>
      </c>
      <c r="B171">
        <v>39085887</v>
      </c>
      <c r="C171">
        <v>39085879</v>
      </c>
      <c r="D171">
        <v>36797717</v>
      </c>
      <c r="E171">
        <v>17</v>
      </c>
      <c r="F171">
        <v>1</v>
      </c>
      <c r="G171">
        <v>1</v>
      </c>
      <c r="H171">
        <v>3</v>
      </c>
      <c r="I171" t="s">
        <v>1311</v>
      </c>
      <c r="J171" t="s">
        <v>3</v>
      </c>
      <c r="K171" t="s">
        <v>1312</v>
      </c>
      <c r="L171">
        <v>1354</v>
      </c>
      <c r="N171">
        <v>1010</v>
      </c>
      <c r="O171" t="s">
        <v>109</v>
      </c>
      <c r="P171" t="s">
        <v>109</v>
      </c>
      <c r="Q171">
        <v>1</v>
      </c>
      <c r="X171">
        <v>10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10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ROW(Source!A116)</f>
        <v>116</v>
      </c>
      <c r="B172">
        <v>39083950</v>
      </c>
      <c r="C172">
        <v>39083949</v>
      </c>
      <c r="D172">
        <v>37066837</v>
      </c>
      <c r="E172">
        <v>1</v>
      </c>
      <c r="F172">
        <v>1</v>
      </c>
      <c r="G172">
        <v>1</v>
      </c>
      <c r="H172">
        <v>1</v>
      </c>
      <c r="I172" t="s">
        <v>1014</v>
      </c>
      <c r="J172" t="s">
        <v>3</v>
      </c>
      <c r="K172" t="s">
        <v>1015</v>
      </c>
      <c r="L172">
        <v>1191</v>
      </c>
      <c r="N172">
        <v>1013</v>
      </c>
      <c r="O172" t="s">
        <v>839</v>
      </c>
      <c r="P172" t="s">
        <v>839</v>
      </c>
      <c r="Q172">
        <v>1</v>
      </c>
      <c r="X172">
        <v>34.659999999999997</v>
      </c>
      <c r="Y172">
        <v>0</v>
      </c>
      <c r="Z172">
        <v>0</v>
      </c>
      <c r="AA172">
        <v>0</v>
      </c>
      <c r="AB172">
        <v>8.31</v>
      </c>
      <c r="AC172">
        <v>0</v>
      </c>
      <c r="AD172">
        <v>1</v>
      </c>
      <c r="AE172">
        <v>1</v>
      </c>
      <c r="AF172" t="s">
        <v>3</v>
      </c>
      <c r="AG172">
        <v>34.659999999999997</v>
      </c>
      <c r="AH172">
        <v>2</v>
      </c>
      <c r="AI172">
        <v>39083950</v>
      </c>
      <c r="AJ172">
        <v>170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ROW(Source!A116)</f>
        <v>116</v>
      </c>
      <c r="B173">
        <v>39083951</v>
      </c>
      <c r="C173">
        <v>39083949</v>
      </c>
      <c r="D173">
        <v>37064876</v>
      </c>
      <c r="E173">
        <v>1</v>
      </c>
      <c r="F173">
        <v>1</v>
      </c>
      <c r="G173">
        <v>1</v>
      </c>
      <c r="H173">
        <v>1</v>
      </c>
      <c r="I173" t="s">
        <v>840</v>
      </c>
      <c r="J173" t="s">
        <v>3</v>
      </c>
      <c r="K173" t="s">
        <v>841</v>
      </c>
      <c r="L173">
        <v>1191</v>
      </c>
      <c r="N173">
        <v>1013</v>
      </c>
      <c r="O173" t="s">
        <v>839</v>
      </c>
      <c r="P173" t="s">
        <v>839</v>
      </c>
      <c r="Q173">
        <v>1</v>
      </c>
      <c r="X173">
        <v>0.1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2</v>
      </c>
      <c r="AF173" t="s">
        <v>3</v>
      </c>
      <c r="AG173">
        <v>0.1</v>
      </c>
      <c r="AH173">
        <v>2</v>
      </c>
      <c r="AI173">
        <v>39083951</v>
      </c>
      <c r="AJ173">
        <v>171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ROW(Source!A116)</f>
        <v>116</v>
      </c>
      <c r="B174">
        <v>39083952</v>
      </c>
      <c r="C174">
        <v>39083949</v>
      </c>
      <c r="D174">
        <v>36882452</v>
      </c>
      <c r="E174">
        <v>1</v>
      </c>
      <c r="F174">
        <v>1</v>
      </c>
      <c r="G174">
        <v>1</v>
      </c>
      <c r="H174">
        <v>2</v>
      </c>
      <c r="I174" t="s">
        <v>842</v>
      </c>
      <c r="J174" t="s">
        <v>843</v>
      </c>
      <c r="K174" t="s">
        <v>844</v>
      </c>
      <c r="L174">
        <v>1368</v>
      </c>
      <c r="N174">
        <v>1011</v>
      </c>
      <c r="O174" t="s">
        <v>845</v>
      </c>
      <c r="P174" t="s">
        <v>845</v>
      </c>
      <c r="Q174">
        <v>1</v>
      </c>
      <c r="X174">
        <v>0.1</v>
      </c>
      <c r="Y174">
        <v>0</v>
      </c>
      <c r="Z174">
        <v>31.26</v>
      </c>
      <c r="AA174">
        <v>13.5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0.1</v>
      </c>
      <c r="AH174">
        <v>2</v>
      </c>
      <c r="AI174">
        <v>39083952</v>
      </c>
      <c r="AJ174">
        <v>172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ROW(Source!A116)</f>
        <v>116</v>
      </c>
      <c r="B175">
        <v>39083953</v>
      </c>
      <c r="C175">
        <v>39083949</v>
      </c>
      <c r="D175">
        <v>36883789</v>
      </c>
      <c r="E175">
        <v>1</v>
      </c>
      <c r="F175">
        <v>1</v>
      </c>
      <c r="G175">
        <v>1</v>
      </c>
      <c r="H175">
        <v>2</v>
      </c>
      <c r="I175" t="s">
        <v>1016</v>
      </c>
      <c r="J175" t="s">
        <v>1017</v>
      </c>
      <c r="K175" t="s">
        <v>1018</v>
      </c>
      <c r="L175">
        <v>1368</v>
      </c>
      <c r="N175">
        <v>1011</v>
      </c>
      <c r="O175" t="s">
        <v>845</v>
      </c>
      <c r="P175" t="s">
        <v>845</v>
      </c>
      <c r="Q175">
        <v>1</v>
      </c>
      <c r="X175">
        <v>3.3</v>
      </c>
      <c r="Y175">
        <v>0</v>
      </c>
      <c r="Z175">
        <v>1.2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3.3</v>
      </c>
      <c r="AH175">
        <v>2</v>
      </c>
      <c r="AI175">
        <v>39083953</v>
      </c>
      <c r="AJ175">
        <v>173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ROW(Source!A116)</f>
        <v>116</v>
      </c>
      <c r="B176">
        <v>39083954</v>
      </c>
      <c r="C176">
        <v>39083949</v>
      </c>
      <c r="D176">
        <v>36800140</v>
      </c>
      <c r="E176">
        <v>1</v>
      </c>
      <c r="F176">
        <v>1</v>
      </c>
      <c r="G176">
        <v>1</v>
      </c>
      <c r="H176">
        <v>3</v>
      </c>
      <c r="I176" t="s">
        <v>1019</v>
      </c>
      <c r="J176" t="s">
        <v>1020</v>
      </c>
      <c r="K176" t="s">
        <v>1021</v>
      </c>
      <c r="L176">
        <v>1339</v>
      </c>
      <c r="N176">
        <v>1007</v>
      </c>
      <c r="O176" t="s">
        <v>53</v>
      </c>
      <c r="P176" t="s">
        <v>53</v>
      </c>
      <c r="Q176">
        <v>1</v>
      </c>
      <c r="X176">
        <v>0.43</v>
      </c>
      <c r="Y176">
        <v>38.51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314</v>
      </c>
      <c r="AG176">
        <v>0</v>
      </c>
      <c r="AH176">
        <v>2</v>
      </c>
      <c r="AI176">
        <v>39083954</v>
      </c>
      <c r="AJ176">
        <v>174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ROW(Source!A116)</f>
        <v>116</v>
      </c>
      <c r="B177">
        <v>39083955</v>
      </c>
      <c r="C177">
        <v>39083949</v>
      </c>
      <c r="D177">
        <v>36800159</v>
      </c>
      <c r="E177">
        <v>1</v>
      </c>
      <c r="F177">
        <v>1</v>
      </c>
      <c r="G177">
        <v>1</v>
      </c>
      <c r="H177">
        <v>3</v>
      </c>
      <c r="I177" t="s">
        <v>1022</v>
      </c>
      <c r="J177" t="s">
        <v>1023</v>
      </c>
      <c r="K177" t="s">
        <v>1024</v>
      </c>
      <c r="L177">
        <v>1339</v>
      </c>
      <c r="N177">
        <v>1007</v>
      </c>
      <c r="O177" t="s">
        <v>53</v>
      </c>
      <c r="P177" t="s">
        <v>53</v>
      </c>
      <c r="Q177">
        <v>1</v>
      </c>
      <c r="X177">
        <v>2.74</v>
      </c>
      <c r="Y177">
        <v>6.22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314</v>
      </c>
      <c r="AG177">
        <v>0</v>
      </c>
      <c r="AH177">
        <v>2</v>
      </c>
      <c r="AI177">
        <v>39083955</v>
      </c>
      <c r="AJ177">
        <v>175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ROW(Source!A116)</f>
        <v>116</v>
      </c>
      <c r="B178">
        <v>39083956</v>
      </c>
      <c r="C178">
        <v>39083949</v>
      </c>
      <c r="D178">
        <v>36799082</v>
      </c>
      <c r="E178">
        <v>17</v>
      </c>
      <c r="F178">
        <v>1</v>
      </c>
      <c r="G178">
        <v>1</v>
      </c>
      <c r="H178">
        <v>3</v>
      </c>
      <c r="I178" t="s">
        <v>62</v>
      </c>
      <c r="J178" t="s">
        <v>3</v>
      </c>
      <c r="K178" t="s">
        <v>1313</v>
      </c>
      <c r="L178">
        <v>1348</v>
      </c>
      <c r="N178">
        <v>1009</v>
      </c>
      <c r="O178" t="s">
        <v>64</v>
      </c>
      <c r="P178" t="s">
        <v>64</v>
      </c>
      <c r="Q178">
        <v>1000</v>
      </c>
      <c r="X178">
        <v>0.22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314</v>
      </c>
      <c r="AG178">
        <v>0</v>
      </c>
      <c r="AH178">
        <v>3</v>
      </c>
      <c r="AI178">
        <v>-1</v>
      </c>
      <c r="AJ178" t="s">
        <v>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ROW(Source!A117)</f>
        <v>117</v>
      </c>
      <c r="B179">
        <v>39083959</v>
      </c>
      <c r="C179">
        <v>39083958</v>
      </c>
      <c r="D179">
        <v>37064928</v>
      </c>
      <c r="E179">
        <v>1</v>
      </c>
      <c r="F179">
        <v>1</v>
      </c>
      <c r="G179">
        <v>1</v>
      </c>
      <c r="H179">
        <v>1</v>
      </c>
      <c r="I179" t="s">
        <v>1025</v>
      </c>
      <c r="J179" t="s">
        <v>3</v>
      </c>
      <c r="K179" t="s">
        <v>1026</v>
      </c>
      <c r="L179">
        <v>1191</v>
      </c>
      <c r="N179">
        <v>1013</v>
      </c>
      <c r="O179" t="s">
        <v>839</v>
      </c>
      <c r="P179" t="s">
        <v>839</v>
      </c>
      <c r="Q179">
        <v>1</v>
      </c>
      <c r="X179">
        <v>1.47</v>
      </c>
      <c r="Y179">
        <v>0</v>
      </c>
      <c r="Z179">
        <v>0</v>
      </c>
      <c r="AA179">
        <v>0</v>
      </c>
      <c r="AB179">
        <v>9.07</v>
      </c>
      <c r="AC179">
        <v>0</v>
      </c>
      <c r="AD179">
        <v>1</v>
      </c>
      <c r="AE179">
        <v>1</v>
      </c>
      <c r="AF179" t="s">
        <v>322</v>
      </c>
      <c r="AG179">
        <v>0.58799999999999997</v>
      </c>
      <c r="AH179">
        <v>2</v>
      </c>
      <c r="AI179">
        <v>39083959</v>
      </c>
      <c r="AJ179">
        <v>176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ROW(Source!A117)</f>
        <v>117</v>
      </c>
      <c r="B180">
        <v>39083960</v>
      </c>
      <c r="C180">
        <v>39083958</v>
      </c>
      <c r="D180">
        <v>37064876</v>
      </c>
      <c r="E180">
        <v>1</v>
      </c>
      <c r="F180">
        <v>1</v>
      </c>
      <c r="G180">
        <v>1</v>
      </c>
      <c r="H180">
        <v>1</v>
      </c>
      <c r="I180" t="s">
        <v>840</v>
      </c>
      <c r="J180" t="s">
        <v>3</v>
      </c>
      <c r="K180" t="s">
        <v>841</v>
      </c>
      <c r="L180">
        <v>1191</v>
      </c>
      <c r="N180">
        <v>1013</v>
      </c>
      <c r="O180" t="s">
        <v>839</v>
      </c>
      <c r="P180" t="s">
        <v>839</v>
      </c>
      <c r="Q180">
        <v>1</v>
      </c>
      <c r="X180">
        <v>0.01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2</v>
      </c>
      <c r="AF180" t="s">
        <v>322</v>
      </c>
      <c r="AG180">
        <v>4.0000000000000001E-3</v>
      </c>
      <c r="AH180">
        <v>2</v>
      </c>
      <c r="AI180">
        <v>39083960</v>
      </c>
      <c r="AJ180">
        <v>177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ROW(Source!A117)</f>
        <v>117</v>
      </c>
      <c r="B181">
        <v>39083961</v>
      </c>
      <c r="C181">
        <v>39083958</v>
      </c>
      <c r="D181">
        <v>36883554</v>
      </c>
      <c r="E181">
        <v>1</v>
      </c>
      <c r="F181">
        <v>1</v>
      </c>
      <c r="G181">
        <v>1</v>
      </c>
      <c r="H181">
        <v>2</v>
      </c>
      <c r="I181" t="s">
        <v>848</v>
      </c>
      <c r="J181" t="s">
        <v>849</v>
      </c>
      <c r="K181" t="s">
        <v>850</v>
      </c>
      <c r="L181">
        <v>1368</v>
      </c>
      <c r="N181">
        <v>1011</v>
      </c>
      <c r="O181" t="s">
        <v>845</v>
      </c>
      <c r="P181" t="s">
        <v>845</v>
      </c>
      <c r="Q181">
        <v>1</v>
      </c>
      <c r="X181">
        <v>0.01</v>
      </c>
      <c r="Y181">
        <v>0</v>
      </c>
      <c r="Z181">
        <v>65.709999999999994</v>
      </c>
      <c r="AA181">
        <v>11.6</v>
      </c>
      <c r="AB181">
        <v>0</v>
      </c>
      <c r="AC181">
        <v>0</v>
      </c>
      <c r="AD181">
        <v>1</v>
      </c>
      <c r="AE181">
        <v>0</v>
      </c>
      <c r="AF181" t="s">
        <v>322</v>
      </c>
      <c r="AG181">
        <v>4.0000000000000001E-3</v>
      </c>
      <c r="AH181">
        <v>2</v>
      </c>
      <c r="AI181">
        <v>39083961</v>
      </c>
      <c r="AJ181">
        <v>178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ROW(Source!A117)</f>
        <v>117</v>
      </c>
      <c r="B182">
        <v>39083962</v>
      </c>
      <c r="C182">
        <v>39083958</v>
      </c>
      <c r="D182">
        <v>36883858</v>
      </c>
      <c r="E182">
        <v>1</v>
      </c>
      <c r="F182">
        <v>1</v>
      </c>
      <c r="G182">
        <v>1</v>
      </c>
      <c r="H182">
        <v>2</v>
      </c>
      <c r="I182" t="s">
        <v>885</v>
      </c>
      <c r="J182" t="s">
        <v>886</v>
      </c>
      <c r="K182" t="s">
        <v>887</v>
      </c>
      <c r="L182">
        <v>1368</v>
      </c>
      <c r="N182">
        <v>1011</v>
      </c>
      <c r="O182" t="s">
        <v>845</v>
      </c>
      <c r="P182" t="s">
        <v>845</v>
      </c>
      <c r="Q182">
        <v>1</v>
      </c>
      <c r="X182">
        <v>0.35</v>
      </c>
      <c r="Y182">
        <v>0</v>
      </c>
      <c r="Z182">
        <v>8.1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322</v>
      </c>
      <c r="AG182">
        <v>0.13999999999999999</v>
      </c>
      <c r="AH182">
        <v>2</v>
      </c>
      <c r="AI182">
        <v>39083962</v>
      </c>
      <c r="AJ182">
        <v>179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ROW(Source!A117)</f>
        <v>117</v>
      </c>
      <c r="B183">
        <v>39083963</v>
      </c>
      <c r="C183">
        <v>39083958</v>
      </c>
      <c r="D183">
        <v>36799773</v>
      </c>
      <c r="E183">
        <v>1</v>
      </c>
      <c r="F183">
        <v>1</v>
      </c>
      <c r="G183">
        <v>1</v>
      </c>
      <c r="H183">
        <v>3</v>
      </c>
      <c r="I183" t="s">
        <v>1027</v>
      </c>
      <c r="J183" t="s">
        <v>1028</v>
      </c>
      <c r="K183" t="s">
        <v>1029</v>
      </c>
      <c r="L183">
        <v>1356</v>
      </c>
      <c r="N183">
        <v>1010</v>
      </c>
      <c r="O183" t="s">
        <v>1030</v>
      </c>
      <c r="P183" t="s">
        <v>1030</v>
      </c>
      <c r="Q183">
        <v>1000</v>
      </c>
      <c r="X183">
        <v>2E-3</v>
      </c>
      <c r="Y183">
        <v>3450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314</v>
      </c>
      <c r="AG183">
        <v>0</v>
      </c>
      <c r="AH183">
        <v>2</v>
      </c>
      <c r="AI183">
        <v>39083963</v>
      </c>
      <c r="AJ183">
        <v>180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ROW(Source!A117)</f>
        <v>117</v>
      </c>
      <c r="B184">
        <v>39083964</v>
      </c>
      <c r="C184">
        <v>39083958</v>
      </c>
      <c r="D184">
        <v>36803269</v>
      </c>
      <c r="E184">
        <v>1</v>
      </c>
      <c r="F184">
        <v>1</v>
      </c>
      <c r="G184">
        <v>1</v>
      </c>
      <c r="H184">
        <v>3</v>
      </c>
      <c r="I184" t="s">
        <v>1031</v>
      </c>
      <c r="J184" t="s">
        <v>1032</v>
      </c>
      <c r="K184" t="s">
        <v>1033</v>
      </c>
      <c r="L184">
        <v>1348</v>
      </c>
      <c r="N184">
        <v>1009</v>
      </c>
      <c r="O184" t="s">
        <v>64</v>
      </c>
      <c r="P184" t="s">
        <v>64</v>
      </c>
      <c r="Q184">
        <v>1000</v>
      </c>
      <c r="X184">
        <v>1.3999999999999999E-4</v>
      </c>
      <c r="Y184">
        <v>10362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314</v>
      </c>
      <c r="AG184">
        <v>0</v>
      </c>
      <c r="AH184">
        <v>2</v>
      </c>
      <c r="AI184">
        <v>39083964</v>
      </c>
      <c r="AJ184">
        <v>181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ROW(Source!A117)</f>
        <v>117</v>
      </c>
      <c r="B185">
        <v>39083965</v>
      </c>
      <c r="C185">
        <v>39083958</v>
      </c>
      <c r="D185">
        <v>36804429</v>
      </c>
      <c r="E185">
        <v>1</v>
      </c>
      <c r="F185">
        <v>1</v>
      </c>
      <c r="G185">
        <v>1</v>
      </c>
      <c r="H185">
        <v>3</v>
      </c>
      <c r="I185" t="s">
        <v>1034</v>
      </c>
      <c r="J185" t="s">
        <v>1035</v>
      </c>
      <c r="K185" t="s">
        <v>1036</v>
      </c>
      <c r="L185">
        <v>1348</v>
      </c>
      <c r="N185">
        <v>1009</v>
      </c>
      <c r="O185" t="s">
        <v>64</v>
      </c>
      <c r="P185" t="s">
        <v>64</v>
      </c>
      <c r="Q185">
        <v>1000</v>
      </c>
      <c r="X185">
        <v>1.1000000000000001E-3</v>
      </c>
      <c r="Y185">
        <v>15323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314</v>
      </c>
      <c r="AG185">
        <v>0</v>
      </c>
      <c r="AH185">
        <v>2</v>
      </c>
      <c r="AI185">
        <v>39083965</v>
      </c>
      <c r="AJ185">
        <v>182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ROW(Source!A117)</f>
        <v>117</v>
      </c>
      <c r="B186">
        <v>39083966</v>
      </c>
      <c r="C186">
        <v>39083958</v>
      </c>
      <c r="D186">
        <v>36797677</v>
      </c>
      <c r="E186">
        <v>17</v>
      </c>
      <c r="F186">
        <v>1</v>
      </c>
      <c r="G186">
        <v>1</v>
      </c>
      <c r="H186">
        <v>3</v>
      </c>
      <c r="I186" t="s">
        <v>1314</v>
      </c>
      <c r="J186" t="s">
        <v>3</v>
      </c>
      <c r="K186" t="s">
        <v>1315</v>
      </c>
      <c r="L186">
        <v>1354</v>
      </c>
      <c r="N186">
        <v>1010</v>
      </c>
      <c r="O186" t="s">
        <v>109</v>
      </c>
      <c r="P186" t="s">
        <v>109</v>
      </c>
      <c r="Q186">
        <v>1</v>
      </c>
      <c r="X186">
        <v>1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314</v>
      </c>
      <c r="AG186">
        <v>0</v>
      </c>
      <c r="AH186">
        <v>3</v>
      </c>
      <c r="AI186">
        <v>-1</v>
      </c>
      <c r="AJ186" t="s">
        <v>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ROW(Source!A117)</f>
        <v>117</v>
      </c>
      <c r="B187">
        <v>39083967</v>
      </c>
      <c r="C187">
        <v>39083958</v>
      </c>
      <c r="D187">
        <v>36797638</v>
      </c>
      <c r="E187">
        <v>17</v>
      </c>
      <c r="F187">
        <v>1</v>
      </c>
      <c r="G187">
        <v>1</v>
      </c>
      <c r="H187">
        <v>3</v>
      </c>
      <c r="I187" t="s">
        <v>1316</v>
      </c>
      <c r="J187" t="s">
        <v>3</v>
      </c>
      <c r="K187" t="s">
        <v>1317</v>
      </c>
      <c r="L187">
        <v>1354</v>
      </c>
      <c r="N187">
        <v>1010</v>
      </c>
      <c r="O187" t="s">
        <v>109</v>
      </c>
      <c r="P187" t="s">
        <v>109</v>
      </c>
      <c r="Q187">
        <v>1</v>
      </c>
      <c r="X187">
        <v>2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314</v>
      </c>
      <c r="AG187">
        <v>0</v>
      </c>
      <c r="AH187">
        <v>3</v>
      </c>
      <c r="AI187">
        <v>-1</v>
      </c>
      <c r="AJ187" t="s">
        <v>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ROW(Source!A118)</f>
        <v>118</v>
      </c>
      <c r="B188">
        <v>39083971</v>
      </c>
      <c r="C188">
        <v>39083970</v>
      </c>
      <c r="D188">
        <v>37065248</v>
      </c>
      <c r="E188">
        <v>1</v>
      </c>
      <c r="F188">
        <v>1</v>
      </c>
      <c r="G188">
        <v>1</v>
      </c>
      <c r="H188">
        <v>1</v>
      </c>
      <c r="I188" t="s">
        <v>846</v>
      </c>
      <c r="J188" t="s">
        <v>3</v>
      </c>
      <c r="K188" t="s">
        <v>847</v>
      </c>
      <c r="L188">
        <v>1191</v>
      </c>
      <c r="N188">
        <v>1013</v>
      </c>
      <c r="O188" t="s">
        <v>839</v>
      </c>
      <c r="P188" t="s">
        <v>839</v>
      </c>
      <c r="Q188">
        <v>1</v>
      </c>
      <c r="X188">
        <v>51.3</v>
      </c>
      <c r="Y188">
        <v>0</v>
      </c>
      <c r="Z188">
        <v>0</v>
      </c>
      <c r="AA188">
        <v>0</v>
      </c>
      <c r="AB188">
        <v>8.5299999999999994</v>
      </c>
      <c r="AC188">
        <v>0</v>
      </c>
      <c r="AD188">
        <v>1</v>
      </c>
      <c r="AE188">
        <v>1</v>
      </c>
      <c r="AF188" t="s">
        <v>3</v>
      </c>
      <c r="AG188">
        <v>51.3</v>
      </c>
      <c r="AH188">
        <v>2</v>
      </c>
      <c r="AI188">
        <v>39083971</v>
      </c>
      <c r="AJ188">
        <v>183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ROW(Source!A118)</f>
        <v>118</v>
      </c>
      <c r="B189">
        <v>39083972</v>
      </c>
      <c r="C189">
        <v>39083970</v>
      </c>
      <c r="D189">
        <v>37064876</v>
      </c>
      <c r="E189">
        <v>1</v>
      </c>
      <c r="F189">
        <v>1</v>
      </c>
      <c r="G189">
        <v>1</v>
      </c>
      <c r="H189">
        <v>1</v>
      </c>
      <c r="I189" t="s">
        <v>840</v>
      </c>
      <c r="J189" t="s">
        <v>3</v>
      </c>
      <c r="K189" t="s">
        <v>841</v>
      </c>
      <c r="L189">
        <v>1191</v>
      </c>
      <c r="N189">
        <v>1013</v>
      </c>
      <c r="O189" t="s">
        <v>839</v>
      </c>
      <c r="P189" t="s">
        <v>839</v>
      </c>
      <c r="Q189">
        <v>1</v>
      </c>
      <c r="X189">
        <v>0.26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2</v>
      </c>
      <c r="AF189" t="s">
        <v>3</v>
      </c>
      <c r="AG189">
        <v>0.26</v>
      </c>
      <c r="AH189">
        <v>2</v>
      </c>
      <c r="AI189">
        <v>39083972</v>
      </c>
      <c r="AJ189">
        <v>184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ROW(Source!A118)</f>
        <v>118</v>
      </c>
      <c r="B190">
        <v>39083973</v>
      </c>
      <c r="C190">
        <v>39083970</v>
      </c>
      <c r="D190">
        <v>36882452</v>
      </c>
      <c r="E190">
        <v>1</v>
      </c>
      <c r="F190">
        <v>1</v>
      </c>
      <c r="G190">
        <v>1</v>
      </c>
      <c r="H190">
        <v>2</v>
      </c>
      <c r="I190" t="s">
        <v>842</v>
      </c>
      <c r="J190" t="s">
        <v>843</v>
      </c>
      <c r="K190" t="s">
        <v>844</v>
      </c>
      <c r="L190">
        <v>1368</v>
      </c>
      <c r="N190">
        <v>1011</v>
      </c>
      <c r="O190" t="s">
        <v>845</v>
      </c>
      <c r="P190" t="s">
        <v>845</v>
      </c>
      <c r="Q190">
        <v>1</v>
      </c>
      <c r="X190">
        <v>0.26</v>
      </c>
      <c r="Y190">
        <v>0</v>
      </c>
      <c r="Z190">
        <v>31.26</v>
      </c>
      <c r="AA190">
        <v>13.5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0.26</v>
      </c>
      <c r="AH190">
        <v>2</v>
      </c>
      <c r="AI190">
        <v>39083973</v>
      </c>
      <c r="AJ190">
        <v>185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ROW(Source!A118)</f>
        <v>118</v>
      </c>
      <c r="B191">
        <v>39083974</v>
      </c>
      <c r="C191">
        <v>39083970</v>
      </c>
      <c r="D191">
        <v>36799082</v>
      </c>
      <c r="E191">
        <v>17</v>
      </c>
      <c r="F191">
        <v>1</v>
      </c>
      <c r="G191">
        <v>1</v>
      </c>
      <c r="H191">
        <v>3</v>
      </c>
      <c r="I191" t="s">
        <v>62</v>
      </c>
      <c r="J191" t="s">
        <v>3</v>
      </c>
      <c r="K191" t="s">
        <v>1313</v>
      </c>
      <c r="L191">
        <v>1348</v>
      </c>
      <c r="N191">
        <v>1009</v>
      </c>
      <c r="O191" t="s">
        <v>64</v>
      </c>
      <c r="P191" t="s">
        <v>64</v>
      </c>
      <c r="Q191">
        <v>1000</v>
      </c>
      <c r="X191">
        <v>1.82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1.82</v>
      </c>
      <c r="AH191">
        <v>3</v>
      </c>
      <c r="AI191">
        <v>-1</v>
      </c>
      <c r="AJ191" t="s">
        <v>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ROW(Source!A119)</f>
        <v>119</v>
      </c>
      <c r="B192">
        <v>39083988</v>
      </c>
      <c r="C192">
        <v>39083987</v>
      </c>
      <c r="D192">
        <v>37065248</v>
      </c>
      <c r="E192">
        <v>1</v>
      </c>
      <c r="F192">
        <v>1</v>
      </c>
      <c r="G192">
        <v>1</v>
      </c>
      <c r="H192">
        <v>1</v>
      </c>
      <c r="I192" t="s">
        <v>846</v>
      </c>
      <c r="J192" t="s">
        <v>3</v>
      </c>
      <c r="K192" t="s">
        <v>847</v>
      </c>
      <c r="L192">
        <v>1191</v>
      </c>
      <c r="N192">
        <v>1013</v>
      </c>
      <c r="O192" t="s">
        <v>839</v>
      </c>
      <c r="P192" t="s">
        <v>839</v>
      </c>
      <c r="Q192">
        <v>1</v>
      </c>
      <c r="X192">
        <v>36.71</v>
      </c>
      <c r="Y192">
        <v>0</v>
      </c>
      <c r="Z192">
        <v>0</v>
      </c>
      <c r="AA192">
        <v>0</v>
      </c>
      <c r="AB192">
        <v>8.5299999999999994</v>
      </c>
      <c r="AC192">
        <v>0</v>
      </c>
      <c r="AD192">
        <v>1</v>
      </c>
      <c r="AE192">
        <v>1</v>
      </c>
      <c r="AF192" t="s">
        <v>3</v>
      </c>
      <c r="AG192">
        <v>36.71</v>
      </c>
      <c r="AH192">
        <v>2</v>
      </c>
      <c r="AI192">
        <v>39083988</v>
      </c>
      <c r="AJ192">
        <v>186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ROW(Source!A119)</f>
        <v>119</v>
      </c>
      <c r="B193">
        <v>39083989</v>
      </c>
      <c r="C193">
        <v>39083987</v>
      </c>
      <c r="D193">
        <v>37064876</v>
      </c>
      <c r="E193">
        <v>1</v>
      </c>
      <c r="F193">
        <v>1</v>
      </c>
      <c r="G193">
        <v>1</v>
      </c>
      <c r="H193">
        <v>1</v>
      </c>
      <c r="I193" t="s">
        <v>840</v>
      </c>
      <c r="J193" t="s">
        <v>3</v>
      </c>
      <c r="K193" t="s">
        <v>841</v>
      </c>
      <c r="L193">
        <v>1191</v>
      </c>
      <c r="N193">
        <v>1013</v>
      </c>
      <c r="O193" t="s">
        <v>839</v>
      </c>
      <c r="P193" t="s">
        <v>839</v>
      </c>
      <c r="Q193">
        <v>1</v>
      </c>
      <c r="X193">
        <v>7.0000000000000007E-2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2</v>
      </c>
      <c r="AF193" t="s">
        <v>3</v>
      </c>
      <c r="AG193">
        <v>7.0000000000000007E-2</v>
      </c>
      <c r="AH193">
        <v>2</v>
      </c>
      <c r="AI193">
        <v>39083989</v>
      </c>
      <c r="AJ193">
        <v>187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ROW(Source!A119)</f>
        <v>119</v>
      </c>
      <c r="B194">
        <v>39083990</v>
      </c>
      <c r="C194">
        <v>39083987</v>
      </c>
      <c r="D194">
        <v>36882452</v>
      </c>
      <c r="E194">
        <v>1</v>
      </c>
      <c r="F194">
        <v>1</v>
      </c>
      <c r="G194">
        <v>1</v>
      </c>
      <c r="H194">
        <v>2</v>
      </c>
      <c r="I194" t="s">
        <v>842</v>
      </c>
      <c r="J194" t="s">
        <v>843</v>
      </c>
      <c r="K194" t="s">
        <v>844</v>
      </c>
      <c r="L194">
        <v>1368</v>
      </c>
      <c r="N194">
        <v>1011</v>
      </c>
      <c r="O194" t="s">
        <v>845</v>
      </c>
      <c r="P194" t="s">
        <v>845</v>
      </c>
      <c r="Q194">
        <v>1</v>
      </c>
      <c r="X194">
        <v>7.0000000000000007E-2</v>
      </c>
      <c r="Y194">
        <v>0</v>
      </c>
      <c r="Z194">
        <v>31.26</v>
      </c>
      <c r="AA194">
        <v>13.5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7.0000000000000007E-2</v>
      </c>
      <c r="AH194">
        <v>2</v>
      </c>
      <c r="AI194">
        <v>39083990</v>
      </c>
      <c r="AJ194">
        <v>188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ROW(Source!A119)</f>
        <v>119</v>
      </c>
      <c r="B195">
        <v>39083991</v>
      </c>
      <c r="C195">
        <v>39083987</v>
      </c>
      <c r="D195">
        <v>36799082</v>
      </c>
      <c r="E195">
        <v>17</v>
      </c>
      <c r="F195">
        <v>1</v>
      </c>
      <c r="G195">
        <v>1</v>
      </c>
      <c r="H195">
        <v>3</v>
      </c>
      <c r="I195" t="s">
        <v>62</v>
      </c>
      <c r="J195" t="s">
        <v>3</v>
      </c>
      <c r="K195" t="s">
        <v>1313</v>
      </c>
      <c r="L195">
        <v>1348</v>
      </c>
      <c r="N195">
        <v>1009</v>
      </c>
      <c r="O195" t="s">
        <v>64</v>
      </c>
      <c r="P195" t="s">
        <v>64</v>
      </c>
      <c r="Q195">
        <v>1000</v>
      </c>
      <c r="X195">
        <v>0.22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 t="s">
        <v>3</v>
      </c>
      <c r="AG195">
        <v>0.22</v>
      </c>
      <c r="AH195">
        <v>3</v>
      </c>
      <c r="AI195">
        <v>-1</v>
      </c>
      <c r="AJ195" t="s">
        <v>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ROW(Source!A120)</f>
        <v>120</v>
      </c>
      <c r="B196">
        <v>39083994</v>
      </c>
      <c r="C196">
        <v>39083993</v>
      </c>
      <c r="D196">
        <v>37080781</v>
      </c>
      <c r="E196">
        <v>1</v>
      </c>
      <c r="F196">
        <v>1</v>
      </c>
      <c r="G196">
        <v>1</v>
      </c>
      <c r="H196">
        <v>1</v>
      </c>
      <c r="I196" t="s">
        <v>883</v>
      </c>
      <c r="J196" t="s">
        <v>3</v>
      </c>
      <c r="K196" t="s">
        <v>884</v>
      </c>
      <c r="L196">
        <v>1191</v>
      </c>
      <c r="N196">
        <v>1013</v>
      </c>
      <c r="O196" t="s">
        <v>839</v>
      </c>
      <c r="P196" t="s">
        <v>839</v>
      </c>
      <c r="Q196">
        <v>1</v>
      </c>
      <c r="X196">
        <v>190.24</v>
      </c>
      <c r="Y196">
        <v>0</v>
      </c>
      <c r="Z196">
        <v>0</v>
      </c>
      <c r="AA196">
        <v>0</v>
      </c>
      <c r="AB196">
        <v>9.92</v>
      </c>
      <c r="AC196">
        <v>0</v>
      </c>
      <c r="AD196">
        <v>1</v>
      </c>
      <c r="AE196">
        <v>1</v>
      </c>
      <c r="AF196" t="s">
        <v>76</v>
      </c>
      <c r="AG196">
        <v>218.77599999999998</v>
      </c>
      <c r="AH196">
        <v>2</v>
      </c>
      <c r="AI196">
        <v>39083994</v>
      </c>
      <c r="AJ196">
        <v>189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ROW(Source!A120)</f>
        <v>120</v>
      </c>
      <c r="B197">
        <v>39083995</v>
      </c>
      <c r="C197">
        <v>39083993</v>
      </c>
      <c r="D197">
        <v>37064876</v>
      </c>
      <c r="E197">
        <v>1</v>
      </c>
      <c r="F197">
        <v>1</v>
      </c>
      <c r="G197">
        <v>1</v>
      </c>
      <c r="H197">
        <v>1</v>
      </c>
      <c r="I197" t="s">
        <v>840</v>
      </c>
      <c r="J197" t="s">
        <v>3</v>
      </c>
      <c r="K197" t="s">
        <v>841</v>
      </c>
      <c r="L197">
        <v>1191</v>
      </c>
      <c r="N197">
        <v>1013</v>
      </c>
      <c r="O197" t="s">
        <v>839</v>
      </c>
      <c r="P197" t="s">
        <v>839</v>
      </c>
      <c r="Q197">
        <v>1</v>
      </c>
      <c r="X197">
        <v>13.64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75</v>
      </c>
      <c r="AG197">
        <v>17.05</v>
      </c>
      <c r="AH197">
        <v>2</v>
      </c>
      <c r="AI197">
        <v>39083995</v>
      </c>
      <c r="AJ197">
        <v>190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ROW(Source!A120)</f>
        <v>120</v>
      </c>
      <c r="B198">
        <v>39083996</v>
      </c>
      <c r="C198">
        <v>39083993</v>
      </c>
      <c r="D198">
        <v>36882057</v>
      </c>
      <c r="E198">
        <v>1</v>
      </c>
      <c r="F198">
        <v>1</v>
      </c>
      <c r="G198">
        <v>1</v>
      </c>
      <c r="H198">
        <v>2</v>
      </c>
      <c r="I198" t="s">
        <v>871</v>
      </c>
      <c r="J198" t="s">
        <v>872</v>
      </c>
      <c r="K198" t="s">
        <v>873</v>
      </c>
      <c r="L198">
        <v>1368</v>
      </c>
      <c r="N198">
        <v>1011</v>
      </c>
      <c r="O198" t="s">
        <v>845</v>
      </c>
      <c r="P198" t="s">
        <v>845</v>
      </c>
      <c r="Q198">
        <v>1</v>
      </c>
      <c r="X198">
        <v>0.05</v>
      </c>
      <c r="Y198">
        <v>0</v>
      </c>
      <c r="Z198">
        <v>86.4</v>
      </c>
      <c r="AA198">
        <v>13.5</v>
      </c>
      <c r="AB198">
        <v>0</v>
      </c>
      <c r="AC198">
        <v>0</v>
      </c>
      <c r="AD198">
        <v>1</v>
      </c>
      <c r="AE198">
        <v>0</v>
      </c>
      <c r="AF198" t="s">
        <v>75</v>
      </c>
      <c r="AG198">
        <v>6.25E-2</v>
      </c>
      <c r="AH198">
        <v>2</v>
      </c>
      <c r="AI198">
        <v>39083996</v>
      </c>
      <c r="AJ198">
        <v>191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ROW(Source!A120)</f>
        <v>120</v>
      </c>
      <c r="B199">
        <v>39083997</v>
      </c>
      <c r="C199">
        <v>39083993</v>
      </c>
      <c r="D199">
        <v>36882159</v>
      </c>
      <c r="E199">
        <v>1</v>
      </c>
      <c r="F199">
        <v>1</v>
      </c>
      <c r="G199">
        <v>1</v>
      </c>
      <c r="H199">
        <v>2</v>
      </c>
      <c r="I199" t="s">
        <v>1037</v>
      </c>
      <c r="J199" t="s">
        <v>1038</v>
      </c>
      <c r="K199" t="s">
        <v>1039</v>
      </c>
      <c r="L199">
        <v>1368</v>
      </c>
      <c r="N199">
        <v>1011</v>
      </c>
      <c r="O199" t="s">
        <v>845</v>
      </c>
      <c r="P199" t="s">
        <v>845</v>
      </c>
      <c r="Q199">
        <v>1</v>
      </c>
      <c r="X199">
        <v>0.03</v>
      </c>
      <c r="Y199">
        <v>0</v>
      </c>
      <c r="Z199">
        <v>111.99</v>
      </c>
      <c r="AA199">
        <v>13.5</v>
      </c>
      <c r="AB199">
        <v>0</v>
      </c>
      <c r="AC199">
        <v>0</v>
      </c>
      <c r="AD199">
        <v>1</v>
      </c>
      <c r="AE199">
        <v>0</v>
      </c>
      <c r="AF199" t="s">
        <v>75</v>
      </c>
      <c r="AG199">
        <v>3.7499999999999999E-2</v>
      </c>
      <c r="AH199">
        <v>2</v>
      </c>
      <c r="AI199">
        <v>39083997</v>
      </c>
      <c r="AJ199">
        <v>192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ROW(Source!A120)</f>
        <v>120</v>
      </c>
      <c r="B200">
        <v>39083998</v>
      </c>
      <c r="C200">
        <v>39083993</v>
      </c>
      <c r="D200">
        <v>36883554</v>
      </c>
      <c r="E200">
        <v>1</v>
      </c>
      <c r="F200">
        <v>1</v>
      </c>
      <c r="G200">
        <v>1</v>
      </c>
      <c r="H200">
        <v>2</v>
      </c>
      <c r="I200" t="s">
        <v>848</v>
      </c>
      <c r="J200" t="s">
        <v>849</v>
      </c>
      <c r="K200" t="s">
        <v>850</v>
      </c>
      <c r="L200">
        <v>1368</v>
      </c>
      <c r="N200">
        <v>1011</v>
      </c>
      <c r="O200" t="s">
        <v>845</v>
      </c>
      <c r="P200" t="s">
        <v>845</v>
      </c>
      <c r="Q200">
        <v>1</v>
      </c>
      <c r="X200">
        <v>0.22</v>
      </c>
      <c r="Y200">
        <v>0</v>
      </c>
      <c r="Z200">
        <v>65.709999999999994</v>
      </c>
      <c r="AA200">
        <v>11.6</v>
      </c>
      <c r="AB200">
        <v>0</v>
      </c>
      <c r="AC200">
        <v>0</v>
      </c>
      <c r="AD200">
        <v>1</v>
      </c>
      <c r="AE200">
        <v>0</v>
      </c>
      <c r="AF200" t="s">
        <v>75</v>
      </c>
      <c r="AG200">
        <v>0.27500000000000002</v>
      </c>
      <c r="AH200">
        <v>2</v>
      </c>
      <c r="AI200">
        <v>39083998</v>
      </c>
      <c r="AJ200">
        <v>193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ROW(Source!A120)</f>
        <v>120</v>
      </c>
      <c r="B201">
        <v>39083999</v>
      </c>
      <c r="C201">
        <v>39083993</v>
      </c>
      <c r="D201">
        <v>36883772</v>
      </c>
      <c r="E201">
        <v>1</v>
      </c>
      <c r="F201">
        <v>1</v>
      </c>
      <c r="G201">
        <v>1</v>
      </c>
      <c r="H201">
        <v>2</v>
      </c>
      <c r="I201" t="s">
        <v>1040</v>
      </c>
      <c r="J201" t="s">
        <v>1041</v>
      </c>
      <c r="K201" t="s">
        <v>1042</v>
      </c>
      <c r="L201">
        <v>1368</v>
      </c>
      <c r="N201">
        <v>1011</v>
      </c>
      <c r="O201" t="s">
        <v>845</v>
      </c>
      <c r="P201" t="s">
        <v>845</v>
      </c>
      <c r="Q201">
        <v>1</v>
      </c>
      <c r="X201">
        <v>13.34</v>
      </c>
      <c r="Y201">
        <v>0</v>
      </c>
      <c r="Z201">
        <v>100.1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75</v>
      </c>
      <c r="AG201">
        <v>16.675000000000001</v>
      </c>
      <c r="AH201">
        <v>2</v>
      </c>
      <c r="AI201">
        <v>39083999</v>
      </c>
      <c r="AJ201">
        <v>194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ROW(Source!A120)</f>
        <v>120</v>
      </c>
      <c r="B202">
        <v>39084000</v>
      </c>
      <c r="C202">
        <v>39083993</v>
      </c>
      <c r="D202">
        <v>36800611</v>
      </c>
      <c r="E202">
        <v>1</v>
      </c>
      <c r="F202">
        <v>1</v>
      </c>
      <c r="G202">
        <v>1</v>
      </c>
      <c r="H202">
        <v>3</v>
      </c>
      <c r="I202" t="s">
        <v>1043</v>
      </c>
      <c r="J202" t="s">
        <v>1044</v>
      </c>
      <c r="K202" t="s">
        <v>1045</v>
      </c>
      <c r="L202">
        <v>1346</v>
      </c>
      <c r="N202">
        <v>1009</v>
      </c>
      <c r="O202" t="s">
        <v>173</v>
      </c>
      <c r="P202" t="s">
        <v>173</v>
      </c>
      <c r="Q202">
        <v>1</v>
      </c>
      <c r="X202">
        <v>0.25</v>
      </c>
      <c r="Y202">
        <v>11.8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0.25</v>
      </c>
      <c r="AH202">
        <v>2</v>
      </c>
      <c r="AI202">
        <v>39084000</v>
      </c>
      <c r="AJ202">
        <v>195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ROW(Source!A120)</f>
        <v>120</v>
      </c>
      <c r="B203">
        <v>39084001</v>
      </c>
      <c r="C203">
        <v>39083993</v>
      </c>
      <c r="D203">
        <v>36801792</v>
      </c>
      <c r="E203">
        <v>1</v>
      </c>
      <c r="F203">
        <v>1</v>
      </c>
      <c r="G203">
        <v>1</v>
      </c>
      <c r="H203">
        <v>3</v>
      </c>
      <c r="I203" t="s">
        <v>921</v>
      </c>
      <c r="J203" t="s">
        <v>922</v>
      </c>
      <c r="K203" t="s">
        <v>923</v>
      </c>
      <c r="L203">
        <v>1339</v>
      </c>
      <c r="N203">
        <v>1007</v>
      </c>
      <c r="O203" t="s">
        <v>53</v>
      </c>
      <c r="P203" t="s">
        <v>53</v>
      </c>
      <c r="Q203">
        <v>1</v>
      </c>
      <c r="X203">
        <v>0.47</v>
      </c>
      <c r="Y203">
        <v>2.44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0.47</v>
      </c>
      <c r="AH203">
        <v>2</v>
      </c>
      <c r="AI203">
        <v>39084001</v>
      </c>
      <c r="AJ203">
        <v>196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ROW(Source!A120)</f>
        <v>120</v>
      </c>
      <c r="B204">
        <v>39084002</v>
      </c>
      <c r="C204">
        <v>39083993</v>
      </c>
      <c r="D204">
        <v>36802293</v>
      </c>
      <c r="E204">
        <v>1</v>
      </c>
      <c r="F204">
        <v>1</v>
      </c>
      <c r="G204">
        <v>1</v>
      </c>
      <c r="H204">
        <v>3</v>
      </c>
      <c r="I204" t="s">
        <v>1046</v>
      </c>
      <c r="J204" t="s">
        <v>1047</v>
      </c>
      <c r="K204" t="s">
        <v>1048</v>
      </c>
      <c r="L204">
        <v>1356</v>
      </c>
      <c r="N204">
        <v>1010</v>
      </c>
      <c r="O204" t="s">
        <v>1030</v>
      </c>
      <c r="P204" t="s">
        <v>1030</v>
      </c>
      <c r="Q204">
        <v>1000</v>
      </c>
      <c r="X204">
        <v>0.1</v>
      </c>
      <c r="Y204">
        <v>253.8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0.1</v>
      </c>
      <c r="AH204">
        <v>2</v>
      </c>
      <c r="AI204">
        <v>39084002</v>
      </c>
      <c r="AJ204">
        <v>197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ROW(Source!A120)</f>
        <v>120</v>
      </c>
      <c r="B205">
        <v>39084003</v>
      </c>
      <c r="C205">
        <v>39083993</v>
      </c>
      <c r="D205">
        <v>36804596</v>
      </c>
      <c r="E205">
        <v>1</v>
      </c>
      <c r="F205">
        <v>1</v>
      </c>
      <c r="G205">
        <v>1</v>
      </c>
      <c r="H205">
        <v>3</v>
      </c>
      <c r="I205" t="s">
        <v>1049</v>
      </c>
      <c r="J205" t="s">
        <v>1050</v>
      </c>
      <c r="K205" t="s">
        <v>1051</v>
      </c>
      <c r="L205">
        <v>1348</v>
      </c>
      <c r="N205">
        <v>1009</v>
      </c>
      <c r="O205" t="s">
        <v>64</v>
      </c>
      <c r="P205" t="s">
        <v>64</v>
      </c>
      <c r="Q205">
        <v>1000</v>
      </c>
      <c r="X205">
        <v>8.4999999999999995E-4</v>
      </c>
      <c r="Y205">
        <v>22558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8.4999999999999995E-4</v>
      </c>
      <c r="AH205">
        <v>2</v>
      </c>
      <c r="AI205">
        <v>39084003</v>
      </c>
      <c r="AJ205">
        <v>198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ROW(Source!A120)</f>
        <v>120</v>
      </c>
      <c r="B206">
        <v>39084004</v>
      </c>
      <c r="C206">
        <v>39083993</v>
      </c>
      <c r="D206">
        <v>36806524</v>
      </c>
      <c r="E206">
        <v>1</v>
      </c>
      <c r="F206">
        <v>1</v>
      </c>
      <c r="G206">
        <v>1</v>
      </c>
      <c r="H206">
        <v>3</v>
      </c>
      <c r="I206" t="s">
        <v>1052</v>
      </c>
      <c r="J206" t="s">
        <v>1053</v>
      </c>
      <c r="K206" t="s">
        <v>1054</v>
      </c>
      <c r="L206">
        <v>1346</v>
      </c>
      <c r="N206">
        <v>1009</v>
      </c>
      <c r="O206" t="s">
        <v>173</v>
      </c>
      <c r="P206" t="s">
        <v>173</v>
      </c>
      <c r="Q206">
        <v>1</v>
      </c>
      <c r="X206">
        <v>1.6000000000000001E-3</v>
      </c>
      <c r="Y206">
        <v>2.15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1.6000000000000001E-3</v>
      </c>
      <c r="AH206">
        <v>2</v>
      </c>
      <c r="AI206">
        <v>39084004</v>
      </c>
      <c r="AJ206">
        <v>199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ROW(Source!A120)</f>
        <v>120</v>
      </c>
      <c r="B207">
        <v>39084005</v>
      </c>
      <c r="C207">
        <v>39083993</v>
      </c>
      <c r="D207">
        <v>36797668</v>
      </c>
      <c r="E207">
        <v>17</v>
      </c>
      <c r="F207">
        <v>1</v>
      </c>
      <c r="G207">
        <v>1</v>
      </c>
      <c r="H207">
        <v>3</v>
      </c>
      <c r="I207" t="s">
        <v>1290</v>
      </c>
      <c r="J207" t="s">
        <v>3</v>
      </c>
      <c r="K207" t="s">
        <v>1318</v>
      </c>
      <c r="L207">
        <v>1346</v>
      </c>
      <c r="N207">
        <v>1009</v>
      </c>
      <c r="O207" t="s">
        <v>173</v>
      </c>
      <c r="P207" t="s">
        <v>173</v>
      </c>
      <c r="Q207">
        <v>1</v>
      </c>
      <c r="X207">
        <v>0.55000000000000004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3</v>
      </c>
      <c r="AG207">
        <v>0.55000000000000004</v>
      </c>
      <c r="AH207">
        <v>3</v>
      </c>
      <c r="AI207">
        <v>-1</v>
      </c>
      <c r="AJ207" t="s">
        <v>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ROW(Source!A120)</f>
        <v>120</v>
      </c>
      <c r="B208">
        <v>39084006</v>
      </c>
      <c r="C208">
        <v>39083993</v>
      </c>
      <c r="D208">
        <v>36836995</v>
      </c>
      <c r="E208">
        <v>1</v>
      </c>
      <c r="F208">
        <v>1</v>
      </c>
      <c r="G208">
        <v>1</v>
      </c>
      <c r="H208">
        <v>3</v>
      </c>
      <c r="I208" t="s">
        <v>1055</v>
      </c>
      <c r="J208" t="s">
        <v>1056</v>
      </c>
      <c r="K208" t="s">
        <v>1057</v>
      </c>
      <c r="L208">
        <v>1346</v>
      </c>
      <c r="N208">
        <v>1009</v>
      </c>
      <c r="O208" t="s">
        <v>173</v>
      </c>
      <c r="P208" t="s">
        <v>173</v>
      </c>
      <c r="Q208">
        <v>1</v>
      </c>
      <c r="X208">
        <v>0.25</v>
      </c>
      <c r="Y208">
        <v>28.93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0.25</v>
      </c>
      <c r="AH208">
        <v>2</v>
      </c>
      <c r="AI208">
        <v>39084006</v>
      </c>
      <c r="AJ208">
        <v>200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ROW(Source!A120)</f>
        <v>120</v>
      </c>
      <c r="B209">
        <v>39084007</v>
      </c>
      <c r="C209">
        <v>39083993</v>
      </c>
      <c r="D209">
        <v>36797634</v>
      </c>
      <c r="E209">
        <v>17</v>
      </c>
      <c r="F209">
        <v>1</v>
      </c>
      <c r="G209">
        <v>1</v>
      </c>
      <c r="H209">
        <v>3</v>
      </c>
      <c r="I209" t="s">
        <v>1314</v>
      </c>
      <c r="J209" t="s">
        <v>3</v>
      </c>
      <c r="K209" t="s">
        <v>1319</v>
      </c>
      <c r="L209">
        <v>1354</v>
      </c>
      <c r="N209">
        <v>1010</v>
      </c>
      <c r="O209" t="s">
        <v>109</v>
      </c>
      <c r="P209" t="s">
        <v>109</v>
      </c>
      <c r="Q209">
        <v>1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1</v>
      </c>
      <c r="AD209">
        <v>0</v>
      </c>
      <c r="AE209">
        <v>0</v>
      </c>
      <c r="AF209" t="s">
        <v>3</v>
      </c>
      <c r="AG209">
        <v>0</v>
      </c>
      <c r="AH209">
        <v>3</v>
      </c>
      <c r="AI209">
        <v>-1</v>
      </c>
      <c r="AJ209" t="s">
        <v>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ROW(Source!A120)</f>
        <v>120</v>
      </c>
      <c r="B210">
        <v>39084008</v>
      </c>
      <c r="C210">
        <v>39083993</v>
      </c>
      <c r="D210">
        <v>36797622</v>
      </c>
      <c r="E210">
        <v>17</v>
      </c>
      <c r="F210">
        <v>1</v>
      </c>
      <c r="G210">
        <v>1</v>
      </c>
      <c r="H210">
        <v>3</v>
      </c>
      <c r="I210" t="s">
        <v>1320</v>
      </c>
      <c r="J210" t="s">
        <v>3</v>
      </c>
      <c r="K210" t="s">
        <v>1321</v>
      </c>
      <c r="L210">
        <v>1346</v>
      </c>
      <c r="N210">
        <v>1009</v>
      </c>
      <c r="O210" t="s">
        <v>173</v>
      </c>
      <c r="P210" t="s">
        <v>173</v>
      </c>
      <c r="Q210">
        <v>1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1</v>
      </c>
      <c r="AD210">
        <v>0</v>
      </c>
      <c r="AE210">
        <v>0</v>
      </c>
      <c r="AF210" t="s">
        <v>3</v>
      </c>
      <c r="AG210">
        <v>0</v>
      </c>
      <c r="AH210">
        <v>3</v>
      </c>
      <c r="AI210">
        <v>-1</v>
      </c>
      <c r="AJ210" t="s">
        <v>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ROW(Source!A120)</f>
        <v>120</v>
      </c>
      <c r="B211">
        <v>39084009</v>
      </c>
      <c r="C211">
        <v>39083993</v>
      </c>
      <c r="D211">
        <v>36797405</v>
      </c>
      <c r="E211">
        <v>17</v>
      </c>
      <c r="F211">
        <v>1</v>
      </c>
      <c r="G211">
        <v>1</v>
      </c>
      <c r="H211">
        <v>3</v>
      </c>
      <c r="I211" t="s">
        <v>1322</v>
      </c>
      <c r="J211" t="s">
        <v>3</v>
      </c>
      <c r="K211" t="s">
        <v>1323</v>
      </c>
      <c r="L211">
        <v>1301</v>
      </c>
      <c r="N211">
        <v>1003</v>
      </c>
      <c r="O211" t="s">
        <v>133</v>
      </c>
      <c r="P211" t="s">
        <v>133</v>
      </c>
      <c r="Q211">
        <v>1</v>
      </c>
      <c r="X211">
        <v>89.9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 t="s">
        <v>3</v>
      </c>
      <c r="AG211">
        <v>89.9</v>
      </c>
      <c r="AH211">
        <v>3</v>
      </c>
      <c r="AI211">
        <v>-1</v>
      </c>
      <c r="AJ211" t="s">
        <v>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ROW(Source!A120)</f>
        <v>120</v>
      </c>
      <c r="B212">
        <v>39084010</v>
      </c>
      <c r="C212">
        <v>39083993</v>
      </c>
      <c r="D212">
        <v>36797667</v>
      </c>
      <c r="E212">
        <v>17</v>
      </c>
      <c r="F212">
        <v>1</v>
      </c>
      <c r="G212">
        <v>1</v>
      </c>
      <c r="H212">
        <v>3</v>
      </c>
      <c r="I212" t="s">
        <v>1324</v>
      </c>
      <c r="J212" t="s">
        <v>3</v>
      </c>
      <c r="K212" t="s">
        <v>1325</v>
      </c>
      <c r="L212">
        <v>1354</v>
      </c>
      <c r="N212">
        <v>1010</v>
      </c>
      <c r="O212" t="s">
        <v>109</v>
      </c>
      <c r="P212" t="s">
        <v>109</v>
      </c>
      <c r="Q212">
        <v>1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1</v>
      </c>
      <c r="AD212">
        <v>0</v>
      </c>
      <c r="AE212">
        <v>0</v>
      </c>
      <c r="AF212" t="s">
        <v>3</v>
      </c>
      <c r="AG212">
        <v>0</v>
      </c>
      <c r="AH212">
        <v>3</v>
      </c>
      <c r="AI212">
        <v>-1</v>
      </c>
      <c r="AJ212" t="s">
        <v>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ROW(Source!A124)</f>
        <v>124</v>
      </c>
      <c r="B213">
        <v>39084025</v>
      </c>
      <c r="C213">
        <v>39084024</v>
      </c>
      <c r="D213">
        <v>37064928</v>
      </c>
      <c r="E213">
        <v>1</v>
      </c>
      <c r="F213">
        <v>1</v>
      </c>
      <c r="G213">
        <v>1</v>
      </c>
      <c r="H213">
        <v>1</v>
      </c>
      <c r="I213" t="s">
        <v>1025</v>
      </c>
      <c r="J213" t="s">
        <v>3</v>
      </c>
      <c r="K213" t="s">
        <v>1026</v>
      </c>
      <c r="L213">
        <v>1191</v>
      </c>
      <c r="N213">
        <v>1013</v>
      </c>
      <c r="O213" t="s">
        <v>839</v>
      </c>
      <c r="P213" t="s">
        <v>839</v>
      </c>
      <c r="Q213">
        <v>1</v>
      </c>
      <c r="X213">
        <v>1.47</v>
      </c>
      <c r="Y213">
        <v>0</v>
      </c>
      <c r="Z213">
        <v>0</v>
      </c>
      <c r="AA213">
        <v>0</v>
      </c>
      <c r="AB213">
        <v>9.07</v>
      </c>
      <c r="AC213">
        <v>0</v>
      </c>
      <c r="AD213">
        <v>1</v>
      </c>
      <c r="AE213">
        <v>1</v>
      </c>
      <c r="AF213" t="s">
        <v>76</v>
      </c>
      <c r="AG213">
        <v>1.6904999999999999</v>
      </c>
      <c r="AH213">
        <v>2</v>
      </c>
      <c r="AI213">
        <v>39084025</v>
      </c>
      <c r="AJ213">
        <v>204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ROW(Source!A124)</f>
        <v>124</v>
      </c>
      <c r="B214">
        <v>39084026</v>
      </c>
      <c r="C214">
        <v>39084024</v>
      </c>
      <c r="D214">
        <v>37064876</v>
      </c>
      <c r="E214">
        <v>1</v>
      </c>
      <c r="F214">
        <v>1</v>
      </c>
      <c r="G214">
        <v>1</v>
      </c>
      <c r="H214">
        <v>1</v>
      </c>
      <c r="I214" t="s">
        <v>840</v>
      </c>
      <c r="J214" t="s">
        <v>3</v>
      </c>
      <c r="K214" t="s">
        <v>841</v>
      </c>
      <c r="L214">
        <v>1191</v>
      </c>
      <c r="N214">
        <v>1013</v>
      </c>
      <c r="O214" t="s">
        <v>839</v>
      </c>
      <c r="P214" t="s">
        <v>839</v>
      </c>
      <c r="Q214">
        <v>1</v>
      </c>
      <c r="X214">
        <v>0.01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2</v>
      </c>
      <c r="AF214" t="s">
        <v>75</v>
      </c>
      <c r="AG214">
        <v>1.2500000000000001E-2</v>
      </c>
      <c r="AH214">
        <v>2</v>
      </c>
      <c r="AI214">
        <v>39084026</v>
      </c>
      <c r="AJ214">
        <v>205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ROW(Source!A124)</f>
        <v>124</v>
      </c>
      <c r="B215">
        <v>39084027</v>
      </c>
      <c r="C215">
        <v>39084024</v>
      </c>
      <c r="D215">
        <v>36883554</v>
      </c>
      <c r="E215">
        <v>1</v>
      </c>
      <c r="F215">
        <v>1</v>
      </c>
      <c r="G215">
        <v>1</v>
      </c>
      <c r="H215">
        <v>2</v>
      </c>
      <c r="I215" t="s">
        <v>848</v>
      </c>
      <c r="J215" t="s">
        <v>849</v>
      </c>
      <c r="K215" t="s">
        <v>850</v>
      </c>
      <c r="L215">
        <v>1368</v>
      </c>
      <c r="N215">
        <v>1011</v>
      </c>
      <c r="O215" t="s">
        <v>845</v>
      </c>
      <c r="P215" t="s">
        <v>845</v>
      </c>
      <c r="Q215">
        <v>1</v>
      </c>
      <c r="X215">
        <v>0.01</v>
      </c>
      <c r="Y215">
        <v>0</v>
      </c>
      <c r="Z215">
        <v>65.709999999999994</v>
      </c>
      <c r="AA215">
        <v>11.6</v>
      </c>
      <c r="AB215">
        <v>0</v>
      </c>
      <c r="AC215">
        <v>0</v>
      </c>
      <c r="AD215">
        <v>1</v>
      </c>
      <c r="AE215">
        <v>0</v>
      </c>
      <c r="AF215" t="s">
        <v>75</v>
      </c>
      <c r="AG215">
        <v>1.2500000000000001E-2</v>
      </c>
      <c r="AH215">
        <v>2</v>
      </c>
      <c r="AI215">
        <v>39084027</v>
      </c>
      <c r="AJ215">
        <v>206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ROW(Source!A124)</f>
        <v>124</v>
      </c>
      <c r="B216">
        <v>39084028</v>
      </c>
      <c r="C216">
        <v>39084024</v>
      </c>
      <c r="D216">
        <v>36883858</v>
      </c>
      <c r="E216">
        <v>1</v>
      </c>
      <c r="F216">
        <v>1</v>
      </c>
      <c r="G216">
        <v>1</v>
      </c>
      <c r="H216">
        <v>2</v>
      </c>
      <c r="I216" t="s">
        <v>885</v>
      </c>
      <c r="J216" t="s">
        <v>886</v>
      </c>
      <c r="K216" t="s">
        <v>887</v>
      </c>
      <c r="L216">
        <v>1368</v>
      </c>
      <c r="N216">
        <v>1011</v>
      </c>
      <c r="O216" t="s">
        <v>845</v>
      </c>
      <c r="P216" t="s">
        <v>845</v>
      </c>
      <c r="Q216">
        <v>1</v>
      </c>
      <c r="X216">
        <v>0.35</v>
      </c>
      <c r="Y216">
        <v>0</v>
      </c>
      <c r="Z216">
        <v>8.1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75</v>
      </c>
      <c r="AG216">
        <v>0.4375</v>
      </c>
      <c r="AH216">
        <v>2</v>
      </c>
      <c r="AI216">
        <v>39084028</v>
      </c>
      <c r="AJ216">
        <v>207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ROW(Source!A124)</f>
        <v>124</v>
      </c>
      <c r="B217">
        <v>39084029</v>
      </c>
      <c r="C217">
        <v>39084024</v>
      </c>
      <c r="D217">
        <v>36799773</v>
      </c>
      <c r="E217">
        <v>1</v>
      </c>
      <c r="F217">
        <v>1</v>
      </c>
      <c r="G217">
        <v>1</v>
      </c>
      <c r="H217">
        <v>3</v>
      </c>
      <c r="I217" t="s">
        <v>1027</v>
      </c>
      <c r="J217" t="s">
        <v>1028</v>
      </c>
      <c r="K217" t="s">
        <v>1029</v>
      </c>
      <c r="L217">
        <v>1356</v>
      </c>
      <c r="N217">
        <v>1010</v>
      </c>
      <c r="O217" t="s">
        <v>1030</v>
      </c>
      <c r="P217" t="s">
        <v>1030</v>
      </c>
      <c r="Q217">
        <v>1000</v>
      </c>
      <c r="X217">
        <v>2E-3</v>
      </c>
      <c r="Y217">
        <v>3450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2E-3</v>
      </c>
      <c r="AH217">
        <v>2</v>
      </c>
      <c r="AI217">
        <v>39084029</v>
      </c>
      <c r="AJ217">
        <v>208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ROW(Source!A124)</f>
        <v>124</v>
      </c>
      <c r="B218">
        <v>39084030</v>
      </c>
      <c r="C218">
        <v>39084024</v>
      </c>
      <c r="D218">
        <v>36803269</v>
      </c>
      <c r="E218">
        <v>1</v>
      </c>
      <c r="F218">
        <v>1</v>
      </c>
      <c r="G218">
        <v>1</v>
      </c>
      <c r="H218">
        <v>3</v>
      </c>
      <c r="I218" t="s">
        <v>1031</v>
      </c>
      <c r="J218" t="s">
        <v>1032</v>
      </c>
      <c r="K218" t="s">
        <v>1033</v>
      </c>
      <c r="L218">
        <v>1348</v>
      </c>
      <c r="N218">
        <v>1009</v>
      </c>
      <c r="O218" t="s">
        <v>64</v>
      </c>
      <c r="P218" t="s">
        <v>64</v>
      </c>
      <c r="Q218">
        <v>1000</v>
      </c>
      <c r="X218">
        <v>1.3999999999999999E-4</v>
      </c>
      <c r="Y218">
        <v>10362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1.3999999999999999E-4</v>
      </c>
      <c r="AH218">
        <v>2</v>
      </c>
      <c r="AI218">
        <v>39084030</v>
      </c>
      <c r="AJ218">
        <v>209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ROW(Source!A124)</f>
        <v>124</v>
      </c>
      <c r="B219">
        <v>39084031</v>
      </c>
      <c r="C219">
        <v>39084024</v>
      </c>
      <c r="D219">
        <v>36804429</v>
      </c>
      <c r="E219">
        <v>1</v>
      </c>
      <c r="F219">
        <v>1</v>
      </c>
      <c r="G219">
        <v>1</v>
      </c>
      <c r="H219">
        <v>3</v>
      </c>
      <c r="I219" t="s">
        <v>1034</v>
      </c>
      <c r="J219" t="s">
        <v>1035</v>
      </c>
      <c r="K219" t="s">
        <v>1036</v>
      </c>
      <c r="L219">
        <v>1348</v>
      </c>
      <c r="N219">
        <v>1009</v>
      </c>
      <c r="O219" t="s">
        <v>64</v>
      </c>
      <c r="P219" t="s">
        <v>64</v>
      </c>
      <c r="Q219">
        <v>1000</v>
      </c>
      <c r="X219">
        <v>1.1000000000000001E-3</v>
      </c>
      <c r="Y219">
        <v>15323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1.1000000000000001E-3</v>
      </c>
      <c r="AH219">
        <v>2</v>
      </c>
      <c r="AI219">
        <v>39084031</v>
      </c>
      <c r="AJ219">
        <v>210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ROW(Source!A124)</f>
        <v>124</v>
      </c>
      <c r="B220">
        <v>39084032</v>
      </c>
      <c r="C220">
        <v>39084024</v>
      </c>
      <c r="D220">
        <v>36797677</v>
      </c>
      <c r="E220">
        <v>17</v>
      </c>
      <c r="F220">
        <v>1</v>
      </c>
      <c r="G220">
        <v>1</v>
      </c>
      <c r="H220">
        <v>3</v>
      </c>
      <c r="I220" t="s">
        <v>1314</v>
      </c>
      <c r="J220" t="s">
        <v>3</v>
      </c>
      <c r="K220" t="s">
        <v>1315</v>
      </c>
      <c r="L220">
        <v>1354</v>
      </c>
      <c r="N220">
        <v>1010</v>
      </c>
      <c r="O220" t="s">
        <v>109</v>
      </c>
      <c r="P220" t="s">
        <v>109</v>
      </c>
      <c r="Q220">
        <v>1</v>
      </c>
      <c r="X220">
        <v>1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 t="s">
        <v>3</v>
      </c>
      <c r="AG220">
        <v>1</v>
      </c>
      <c r="AH220">
        <v>3</v>
      </c>
      <c r="AI220">
        <v>-1</v>
      </c>
      <c r="AJ220" t="s">
        <v>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ROW(Source!A124)</f>
        <v>124</v>
      </c>
      <c r="B221">
        <v>39084033</v>
      </c>
      <c r="C221">
        <v>39084024</v>
      </c>
      <c r="D221">
        <v>36797638</v>
      </c>
      <c r="E221">
        <v>17</v>
      </c>
      <c r="F221">
        <v>1</v>
      </c>
      <c r="G221">
        <v>1</v>
      </c>
      <c r="H221">
        <v>3</v>
      </c>
      <c r="I221" t="s">
        <v>1316</v>
      </c>
      <c r="J221" t="s">
        <v>3</v>
      </c>
      <c r="K221" t="s">
        <v>1317</v>
      </c>
      <c r="L221">
        <v>1354</v>
      </c>
      <c r="N221">
        <v>1010</v>
      </c>
      <c r="O221" t="s">
        <v>109</v>
      </c>
      <c r="P221" t="s">
        <v>109</v>
      </c>
      <c r="Q221">
        <v>1</v>
      </c>
      <c r="X221">
        <v>2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 t="s">
        <v>3</v>
      </c>
      <c r="AG221">
        <v>2</v>
      </c>
      <c r="AH221">
        <v>3</v>
      </c>
      <c r="AI221">
        <v>-1</v>
      </c>
      <c r="AJ221" t="s">
        <v>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ROW(Source!A127)</f>
        <v>127</v>
      </c>
      <c r="B222">
        <v>39084050</v>
      </c>
      <c r="C222">
        <v>39084049</v>
      </c>
      <c r="D222">
        <v>37071037</v>
      </c>
      <c r="E222">
        <v>1</v>
      </c>
      <c r="F222">
        <v>1</v>
      </c>
      <c r="G222">
        <v>1</v>
      </c>
      <c r="H222">
        <v>1</v>
      </c>
      <c r="I222" t="s">
        <v>914</v>
      </c>
      <c r="J222" t="s">
        <v>3</v>
      </c>
      <c r="K222" t="s">
        <v>915</v>
      </c>
      <c r="L222">
        <v>1191</v>
      </c>
      <c r="N222">
        <v>1013</v>
      </c>
      <c r="O222" t="s">
        <v>839</v>
      </c>
      <c r="P222" t="s">
        <v>839</v>
      </c>
      <c r="Q222">
        <v>1</v>
      </c>
      <c r="X222">
        <v>21.65</v>
      </c>
      <c r="Y222">
        <v>0</v>
      </c>
      <c r="Z222">
        <v>0</v>
      </c>
      <c r="AA222">
        <v>0</v>
      </c>
      <c r="AB222">
        <v>9.6199999999999992</v>
      </c>
      <c r="AC222">
        <v>0</v>
      </c>
      <c r="AD222">
        <v>1</v>
      </c>
      <c r="AE222">
        <v>1</v>
      </c>
      <c r="AF222" t="s">
        <v>76</v>
      </c>
      <c r="AG222">
        <v>24.897499999999997</v>
      </c>
      <c r="AH222">
        <v>2</v>
      </c>
      <c r="AI222">
        <v>39084050</v>
      </c>
      <c r="AJ222">
        <v>213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ROW(Source!A127)</f>
        <v>127</v>
      </c>
      <c r="B223">
        <v>39084051</v>
      </c>
      <c r="C223">
        <v>39084049</v>
      </c>
      <c r="D223">
        <v>37064876</v>
      </c>
      <c r="E223">
        <v>1</v>
      </c>
      <c r="F223">
        <v>1</v>
      </c>
      <c r="G223">
        <v>1</v>
      </c>
      <c r="H223">
        <v>1</v>
      </c>
      <c r="I223" t="s">
        <v>840</v>
      </c>
      <c r="J223" t="s">
        <v>3</v>
      </c>
      <c r="K223" t="s">
        <v>841</v>
      </c>
      <c r="L223">
        <v>1191</v>
      </c>
      <c r="N223">
        <v>1013</v>
      </c>
      <c r="O223" t="s">
        <v>839</v>
      </c>
      <c r="P223" t="s">
        <v>839</v>
      </c>
      <c r="Q223">
        <v>1</v>
      </c>
      <c r="X223">
        <v>0.35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2</v>
      </c>
      <c r="AF223" t="s">
        <v>75</v>
      </c>
      <c r="AG223">
        <v>0.4375</v>
      </c>
      <c r="AH223">
        <v>2</v>
      </c>
      <c r="AI223">
        <v>39084051</v>
      </c>
      <c r="AJ223">
        <v>214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ROW(Source!A127)</f>
        <v>127</v>
      </c>
      <c r="B224">
        <v>39084052</v>
      </c>
      <c r="C224">
        <v>39084049</v>
      </c>
      <c r="D224">
        <v>36882452</v>
      </c>
      <c r="E224">
        <v>1</v>
      </c>
      <c r="F224">
        <v>1</v>
      </c>
      <c r="G224">
        <v>1</v>
      </c>
      <c r="H224">
        <v>2</v>
      </c>
      <c r="I224" t="s">
        <v>842</v>
      </c>
      <c r="J224" t="s">
        <v>843</v>
      </c>
      <c r="K224" t="s">
        <v>844</v>
      </c>
      <c r="L224">
        <v>1368</v>
      </c>
      <c r="N224">
        <v>1011</v>
      </c>
      <c r="O224" t="s">
        <v>845</v>
      </c>
      <c r="P224" t="s">
        <v>845</v>
      </c>
      <c r="Q224">
        <v>1</v>
      </c>
      <c r="X224">
        <v>0.13</v>
      </c>
      <c r="Y224">
        <v>0</v>
      </c>
      <c r="Z224">
        <v>31.26</v>
      </c>
      <c r="AA224">
        <v>13.5</v>
      </c>
      <c r="AB224">
        <v>0</v>
      </c>
      <c r="AC224">
        <v>0</v>
      </c>
      <c r="AD224">
        <v>1</v>
      </c>
      <c r="AE224">
        <v>0</v>
      </c>
      <c r="AF224" t="s">
        <v>75</v>
      </c>
      <c r="AG224">
        <v>0.16250000000000001</v>
      </c>
      <c r="AH224">
        <v>2</v>
      </c>
      <c r="AI224">
        <v>39084052</v>
      </c>
      <c r="AJ224">
        <v>215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ROW(Source!A127)</f>
        <v>127</v>
      </c>
      <c r="B225">
        <v>39084053</v>
      </c>
      <c r="C225">
        <v>39084049</v>
      </c>
      <c r="D225">
        <v>36883554</v>
      </c>
      <c r="E225">
        <v>1</v>
      </c>
      <c r="F225">
        <v>1</v>
      </c>
      <c r="G225">
        <v>1</v>
      </c>
      <c r="H225">
        <v>2</v>
      </c>
      <c r="I225" t="s">
        <v>848</v>
      </c>
      <c r="J225" t="s">
        <v>849</v>
      </c>
      <c r="K225" t="s">
        <v>850</v>
      </c>
      <c r="L225">
        <v>1368</v>
      </c>
      <c r="N225">
        <v>1011</v>
      </c>
      <c r="O225" t="s">
        <v>845</v>
      </c>
      <c r="P225" t="s">
        <v>845</v>
      </c>
      <c r="Q225">
        <v>1</v>
      </c>
      <c r="X225">
        <v>0.22</v>
      </c>
      <c r="Y225">
        <v>0</v>
      </c>
      <c r="Z225">
        <v>65.709999999999994</v>
      </c>
      <c r="AA225">
        <v>11.6</v>
      </c>
      <c r="AB225">
        <v>0</v>
      </c>
      <c r="AC225">
        <v>0</v>
      </c>
      <c r="AD225">
        <v>1</v>
      </c>
      <c r="AE225">
        <v>0</v>
      </c>
      <c r="AF225" t="s">
        <v>75</v>
      </c>
      <c r="AG225">
        <v>0.27500000000000002</v>
      </c>
      <c r="AH225">
        <v>2</v>
      </c>
      <c r="AI225">
        <v>39084053</v>
      </c>
      <c r="AJ225">
        <v>216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ROW(Source!A127)</f>
        <v>127</v>
      </c>
      <c r="B226">
        <v>39084054</v>
      </c>
      <c r="C226">
        <v>39084049</v>
      </c>
      <c r="D226">
        <v>36802469</v>
      </c>
      <c r="E226">
        <v>1</v>
      </c>
      <c r="F226">
        <v>1</v>
      </c>
      <c r="G226">
        <v>1</v>
      </c>
      <c r="H226">
        <v>3</v>
      </c>
      <c r="I226" t="s">
        <v>1058</v>
      </c>
      <c r="J226" t="s">
        <v>1059</v>
      </c>
      <c r="K226" t="s">
        <v>1060</v>
      </c>
      <c r="L226">
        <v>1346</v>
      </c>
      <c r="N226">
        <v>1009</v>
      </c>
      <c r="O226" t="s">
        <v>173</v>
      </c>
      <c r="P226" t="s">
        <v>173</v>
      </c>
      <c r="Q226">
        <v>1</v>
      </c>
      <c r="X226">
        <v>0.3</v>
      </c>
      <c r="Y226">
        <v>37.29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0.3</v>
      </c>
      <c r="AH226">
        <v>2</v>
      </c>
      <c r="AI226">
        <v>39084054</v>
      </c>
      <c r="AJ226">
        <v>217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ROW(Source!A127)</f>
        <v>127</v>
      </c>
      <c r="B227">
        <v>39084055</v>
      </c>
      <c r="C227">
        <v>39084049</v>
      </c>
      <c r="D227">
        <v>36797518</v>
      </c>
      <c r="E227">
        <v>17</v>
      </c>
      <c r="F227">
        <v>1</v>
      </c>
      <c r="G227">
        <v>1</v>
      </c>
      <c r="H227">
        <v>3</v>
      </c>
      <c r="I227" t="s">
        <v>1307</v>
      </c>
      <c r="J227" t="s">
        <v>3</v>
      </c>
      <c r="K227" t="s">
        <v>1308</v>
      </c>
      <c r="L227">
        <v>1358</v>
      </c>
      <c r="N227">
        <v>1010</v>
      </c>
      <c r="O227" t="s">
        <v>342</v>
      </c>
      <c r="P227" t="s">
        <v>342</v>
      </c>
      <c r="Q227">
        <v>10</v>
      </c>
      <c r="X227">
        <v>4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 t="s">
        <v>3</v>
      </c>
      <c r="AG227">
        <v>4</v>
      </c>
      <c r="AH227">
        <v>3</v>
      </c>
      <c r="AI227">
        <v>-1</v>
      </c>
      <c r="AJ227" t="s">
        <v>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ROW(Source!A127)</f>
        <v>127</v>
      </c>
      <c r="B228">
        <v>39084056</v>
      </c>
      <c r="C228">
        <v>39084049</v>
      </c>
      <c r="D228">
        <v>36796579</v>
      </c>
      <c r="E228">
        <v>17</v>
      </c>
      <c r="F228">
        <v>1</v>
      </c>
      <c r="G228">
        <v>1</v>
      </c>
      <c r="H228">
        <v>3</v>
      </c>
      <c r="I228" t="s">
        <v>1309</v>
      </c>
      <c r="J228" t="s">
        <v>3</v>
      </c>
      <c r="K228" t="s">
        <v>1310</v>
      </c>
      <c r="L228">
        <v>1348</v>
      </c>
      <c r="N228">
        <v>1009</v>
      </c>
      <c r="O228" t="s">
        <v>64</v>
      </c>
      <c r="P228" t="s">
        <v>64</v>
      </c>
      <c r="Q228">
        <v>1000</v>
      </c>
      <c r="X228">
        <v>6.9999999999999999E-4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3</v>
      </c>
      <c r="AG228">
        <v>6.9999999999999999E-4</v>
      </c>
      <c r="AH228">
        <v>3</v>
      </c>
      <c r="AI228">
        <v>-1</v>
      </c>
      <c r="AJ228" t="s">
        <v>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ROW(Source!A127)</f>
        <v>127</v>
      </c>
      <c r="B229">
        <v>39084057</v>
      </c>
      <c r="C229">
        <v>39084049</v>
      </c>
      <c r="D229">
        <v>36824289</v>
      </c>
      <c r="E229">
        <v>1</v>
      </c>
      <c r="F229">
        <v>1</v>
      </c>
      <c r="G229">
        <v>1</v>
      </c>
      <c r="H229">
        <v>3</v>
      </c>
      <c r="I229" t="s">
        <v>1008</v>
      </c>
      <c r="J229" t="s">
        <v>1009</v>
      </c>
      <c r="K229" t="s">
        <v>1010</v>
      </c>
      <c r="L229">
        <v>1348</v>
      </c>
      <c r="N229">
        <v>1009</v>
      </c>
      <c r="O229" t="s">
        <v>64</v>
      </c>
      <c r="P229" t="s">
        <v>64</v>
      </c>
      <c r="Q229">
        <v>1000</v>
      </c>
      <c r="X229">
        <v>3.5999999999999999E-3</v>
      </c>
      <c r="Y229">
        <v>5989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3.5999999999999999E-3</v>
      </c>
      <c r="AH229">
        <v>2</v>
      </c>
      <c r="AI229">
        <v>39084057</v>
      </c>
      <c r="AJ229">
        <v>219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ROW(Source!A127)</f>
        <v>127</v>
      </c>
      <c r="B230">
        <v>39084058</v>
      </c>
      <c r="C230">
        <v>39084049</v>
      </c>
      <c r="D230">
        <v>36838223</v>
      </c>
      <c r="E230">
        <v>1</v>
      </c>
      <c r="F230">
        <v>1</v>
      </c>
      <c r="G230">
        <v>1</v>
      </c>
      <c r="H230">
        <v>3</v>
      </c>
      <c r="I230" t="s">
        <v>1061</v>
      </c>
      <c r="J230" t="s">
        <v>1062</v>
      </c>
      <c r="K230" t="s">
        <v>1063</v>
      </c>
      <c r="L230">
        <v>1348</v>
      </c>
      <c r="N230">
        <v>1009</v>
      </c>
      <c r="O230" t="s">
        <v>64</v>
      </c>
      <c r="P230" t="s">
        <v>64</v>
      </c>
      <c r="Q230">
        <v>1000</v>
      </c>
      <c r="X230">
        <v>4.0000000000000002E-4</v>
      </c>
      <c r="Y230">
        <v>15119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4.0000000000000002E-4</v>
      </c>
      <c r="AH230">
        <v>2</v>
      </c>
      <c r="AI230">
        <v>39084058</v>
      </c>
      <c r="AJ230">
        <v>220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ROW(Source!A127)</f>
        <v>127</v>
      </c>
      <c r="B231">
        <v>39084059</v>
      </c>
      <c r="C231">
        <v>39084049</v>
      </c>
      <c r="D231">
        <v>36797701</v>
      </c>
      <c r="E231">
        <v>17</v>
      </c>
      <c r="F231">
        <v>1</v>
      </c>
      <c r="G231">
        <v>1</v>
      </c>
      <c r="H231">
        <v>3</v>
      </c>
      <c r="I231" t="s">
        <v>1326</v>
      </c>
      <c r="J231" t="s">
        <v>3</v>
      </c>
      <c r="K231" t="s">
        <v>1327</v>
      </c>
      <c r="L231">
        <v>1346</v>
      </c>
      <c r="N231">
        <v>1009</v>
      </c>
      <c r="O231" t="s">
        <v>173</v>
      </c>
      <c r="P231" t="s">
        <v>173</v>
      </c>
      <c r="Q231">
        <v>1</v>
      </c>
      <c r="X231">
        <v>2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 t="s">
        <v>3</v>
      </c>
      <c r="AG231">
        <v>2</v>
      </c>
      <c r="AH231">
        <v>3</v>
      </c>
      <c r="AI231">
        <v>-1</v>
      </c>
      <c r="AJ231" t="s">
        <v>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ROW(Source!A127)</f>
        <v>127</v>
      </c>
      <c r="B232">
        <v>39084060</v>
      </c>
      <c r="C232">
        <v>39084049</v>
      </c>
      <c r="D232">
        <v>36838951</v>
      </c>
      <c r="E232">
        <v>1</v>
      </c>
      <c r="F232">
        <v>1</v>
      </c>
      <c r="G232">
        <v>1</v>
      </c>
      <c r="H232">
        <v>3</v>
      </c>
      <c r="I232" t="s">
        <v>1064</v>
      </c>
      <c r="J232" t="s">
        <v>1065</v>
      </c>
      <c r="K232" t="s">
        <v>1066</v>
      </c>
      <c r="L232">
        <v>1348</v>
      </c>
      <c r="N232">
        <v>1009</v>
      </c>
      <c r="O232" t="s">
        <v>64</v>
      </c>
      <c r="P232" t="s">
        <v>64</v>
      </c>
      <c r="Q232">
        <v>1000</v>
      </c>
      <c r="X232">
        <v>2.0000000000000001E-4</v>
      </c>
      <c r="Y232">
        <v>16950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2.0000000000000001E-4</v>
      </c>
      <c r="AH232">
        <v>2</v>
      </c>
      <c r="AI232">
        <v>39084060</v>
      </c>
      <c r="AJ232">
        <v>221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ROW(Source!A127)</f>
        <v>127</v>
      </c>
      <c r="B233">
        <v>39084061</v>
      </c>
      <c r="C233">
        <v>39084049</v>
      </c>
      <c r="D233">
        <v>36797696</v>
      </c>
      <c r="E233">
        <v>17</v>
      </c>
      <c r="F233">
        <v>1</v>
      </c>
      <c r="G233">
        <v>1</v>
      </c>
      <c r="H233">
        <v>3</v>
      </c>
      <c r="I233" t="s">
        <v>1328</v>
      </c>
      <c r="J233" t="s">
        <v>3</v>
      </c>
      <c r="K233" t="s">
        <v>1329</v>
      </c>
      <c r="L233">
        <v>1035</v>
      </c>
      <c r="N233">
        <v>1013</v>
      </c>
      <c r="O233" t="s">
        <v>89</v>
      </c>
      <c r="P233" t="s">
        <v>89</v>
      </c>
      <c r="Q233">
        <v>1</v>
      </c>
      <c r="X233">
        <v>10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 t="s">
        <v>3</v>
      </c>
      <c r="AG233">
        <v>10</v>
      </c>
      <c r="AH233">
        <v>3</v>
      </c>
      <c r="AI233">
        <v>-1</v>
      </c>
      <c r="AJ233" t="s">
        <v>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ROW(Source!A132)</f>
        <v>132</v>
      </c>
      <c r="B234">
        <v>39084067</v>
      </c>
      <c r="C234">
        <v>39084066</v>
      </c>
      <c r="D234">
        <v>37071037</v>
      </c>
      <c r="E234">
        <v>1</v>
      </c>
      <c r="F234">
        <v>1</v>
      </c>
      <c r="G234">
        <v>1</v>
      </c>
      <c r="H234">
        <v>1</v>
      </c>
      <c r="I234" t="s">
        <v>914</v>
      </c>
      <c r="J234" t="s">
        <v>3</v>
      </c>
      <c r="K234" t="s">
        <v>915</v>
      </c>
      <c r="L234">
        <v>1191</v>
      </c>
      <c r="N234">
        <v>1013</v>
      </c>
      <c r="O234" t="s">
        <v>839</v>
      </c>
      <c r="P234" t="s">
        <v>839</v>
      </c>
      <c r="Q234">
        <v>1</v>
      </c>
      <c r="X234">
        <v>7</v>
      </c>
      <c r="Y234">
        <v>0</v>
      </c>
      <c r="Z234">
        <v>0</v>
      </c>
      <c r="AA234">
        <v>0</v>
      </c>
      <c r="AB234">
        <v>9.6199999999999992</v>
      </c>
      <c r="AC234">
        <v>0</v>
      </c>
      <c r="AD234">
        <v>1</v>
      </c>
      <c r="AE234">
        <v>1</v>
      </c>
      <c r="AF234" t="s">
        <v>76</v>
      </c>
      <c r="AG234">
        <v>8.0499999999999989</v>
      </c>
      <c r="AH234">
        <v>2</v>
      </c>
      <c r="AI234">
        <v>39084067</v>
      </c>
      <c r="AJ234">
        <v>225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ROW(Source!A132)</f>
        <v>132</v>
      </c>
      <c r="B235">
        <v>39084068</v>
      </c>
      <c r="C235">
        <v>39084066</v>
      </c>
      <c r="D235">
        <v>36802469</v>
      </c>
      <c r="E235">
        <v>1</v>
      </c>
      <c r="F235">
        <v>1</v>
      </c>
      <c r="G235">
        <v>1</v>
      </c>
      <c r="H235">
        <v>3</v>
      </c>
      <c r="I235" t="s">
        <v>1058</v>
      </c>
      <c r="J235" t="s">
        <v>1059</v>
      </c>
      <c r="K235" t="s">
        <v>1060</v>
      </c>
      <c r="L235">
        <v>1346</v>
      </c>
      <c r="N235">
        <v>1009</v>
      </c>
      <c r="O235" t="s">
        <v>173</v>
      </c>
      <c r="P235" t="s">
        <v>173</v>
      </c>
      <c r="Q235">
        <v>1</v>
      </c>
      <c r="X235">
        <v>0.13</v>
      </c>
      <c r="Y235">
        <v>37.29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0.13</v>
      </c>
      <c r="AH235">
        <v>2</v>
      </c>
      <c r="AI235">
        <v>39084068</v>
      </c>
      <c r="AJ235">
        <v>226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ROW(Source!A132)</f>
        <v>132</v>
      </c>
      <c r="B236">
        <v>39084069</v>
      </c>
      <c r="C236">
        <v>39084066</v>
      </c>
      <c r="D236">
        <v>36797518</v>
      </c>
      <c r="E236">
        <v>17</v>
      </c>
      <c r="F236">
        <v>1</v>
      </c>
      <c r="G236">
        <v>1</v>
      </c>
      <c r="H236">
        <v>3</v>
      </c>
      <c r="I236" t="s">
        <v>1307</v>
      </c>
      <c r="J236" t="s">
        <v>3</v>
      </c>
      <c r="K236" t="s">
        <v>1308</v>
      </c>
      <c r="L236">
        <v>1358</v>
      </c>
      <c r="N236">
        <v>1010</v>
      </c>
      <c r="O236" t="s">
        <v>342</v>
      </c>
      <c r="P236" t="s">
        <v>342</v>
      </c>
      <c r="Q236">
        <v>10</v>
      </c>
      <c r="X236">
        <v>2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3</v>
      </c>
      <c r="AG236">
        <v>2</v>
      </c>
      <c r="AH236">
        <v>3</v>
      </c>
      <c r="AI236">
        <v>-1</v>
      </c>
      <c r="AJ236" t="s">
        <v>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ROW(Source!A132)</f>
        <v>132</v>
      </c>
      <c r="B237">
        <v>39084070</v>
      </c>
      <c r="C237">
        <v>39084066</v>
      </c>
      <c r="D237">
        <v>36796579</v>
      </c>
      <c r="E237">
        <v>17</v>
      </c>
      <c r="F237">
        <v>1</v>
      </c>
      <c r="G237">
        <v>1</v>
      </c>
      <c r="H237">
        <v>3</v>
      </c>
      <c r="I237" t="s">
        <v>1309</v>
      </c>
      <c r="J237" t="s">
        <v>3</v>
      </c>
      <c r="K237" t="s">
        <v>1310</v>
      </c>
      <c r="L237">
        <v>1348</v>
      </c>
      <c r="N237">
        <v>1009</v>
      </c>
      <c r="O237" t="s">
        <v>64</v>
      </c>
      <c r="P237" t="s">
        <v>64</v>
      </c>
      <c r="Q237">
        <v>1000</v>
      </c>
      <c r="X237">
        <v>1E-4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 t="s">
        <v>3</v>
      </c>
      <c r="AG237">
        <v>1E-4</v>
      </c>
      <c r="AH237">
        <v>3</v>
      </c>
      <c r="AI237">
        <v>-1</v>
      </c>
      <c r="AJ237" t="s">
        <v>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ROW(Source!A132)</f>
        <v>132</v>
      </c>
      <c r="B238">
        <v>39084071</v>
      </c>
      <c r="C238">
        <v>39084066</v>
      </c>
      <c r="D238">
        <v>36838223</v>
      </c>
      <c r="E238">
        <v>1</v>
      </c>
      <c r="F238">
        <v>1</v>
      </c>
      <c r="G238">
        <v>1</v>
      </c>
      <c r="H238">
        <v>3</v>
      </c>
      <c r="I238" t="s">
        <v>1061</v>
      </c>
      <c r="J238" t="s">
        <v>1062</v>
      </c>
      <c r="K238" t="s">
        <v>1063</v>
      </c>
      <c r="L238">
        <v>1348</v>
      </c>
      <c r="N238">
        <v>1009</v>
      </c>
      <c r="O238" t="s">
        <v>64</v>
      </c>
      <c r="P238" t="s">
        <v>64</v>
      </c>
      <c r="Q238">
        <v>1000</v>
      </c>
      <c r="X238">
        <v>2.5999999999999998E-4</v>
      </c>
      <c r="Y238">
        <v>15119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2.5999999999999998E-4</v>
      </c>
      <c r="AH238">
        <v>2</v>
      </c>
      <c r="AI238">
        <v>39084071</v>
      </c>
      <c r="AJ238">
        <v>228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ROW(Source!A132)</f>
        <v>132</v>
      </c>
      <c r="B239">
        <v>39084072</v>
      </c>
      <c r="C239">
        <v>39084066</v>
      </c>
      <c r="D239">
        <v>36838951</v>
      </c>
      <c r="E239">
        <v>1</v>
      </c>
      <c r="F239">
        <v>1</v>
      </c>
      <c r="G239">
        <v>1</v>
      </c>
      <c r="H239">
        <v>3</v>
      </c>
      <c r="I239" t="s">
        <v>1064</v>
      </c>
      <c r="J239" t="s">
        <v>1065</v>
      </c>
      <c r="K239" t="s">
        <v>1066</v>
      </c>
      <c r="L239">
        <v>1348</v>
      </c>
      <c r="N239">
        <v>1009</v>
      </c>
      <c r="O239" t="s">
        <v>64</v>
      </c>
      <c r="P239" t="s">
        <v>64</v>
      </c>
      <c r="Q239">
        <v>1000</v>
      </c>
      <c r="X239">
        <v>1.2999999999999999E-4</v>
      </c>
      <c r="Y239">
        <v>16950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1.2999999999999999E-4</v>
      </c>
      <c r="AH239">
        <v>2</v>
      </c>
      <c r="AI239">
        <v>39084072</v>
      </c>
      <c r="AJ239">
        <v>229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ROW(Source!A132)</f>
        <v>132</v>
      </c>
      <c r="B240">
        <v>39084073</v>
      </c>
      <c r="C240">
        <v>39084066</v>
      </c>
      <c r="D240">
        <v>36797714</v>
      </c>
      <c r="E240">
        <v>17</v>
      </c>
      <c r="F240">
        <v>1</v>
      </c>
      <c r="G240">
        <v>1</v>
      </c>
      <c r="H240">
        <v>3</v>
      </c>
      <c r="I240" t="s">
        <v>1330</v>
      </c>
      <c r="J240" t="s">
        <v>3</v>
      </c>
      <c r="K240" t="s">
        <v>1331</v>
      </c>
      <c r="L240">
        <v>1354</v>
      </c>
      <c r="N240">
        <v>1010</v>
      </c>
      <c r="O240" t="s">
        <v>109</v>
      </c>
      <c r="P240" t="s">
        <v>109</v>
      </c>
      <c r="Q240">
        <v>1</v>
      </c>
      <c r="X240">
        <v>10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3</v>
      </c>
      <c r="AG240">
        <v>10</v>
      </c>
      <c r="AH240">
        <v>3</v>
      </c>
      <c r="AI240">
        <v>-1</v>
      </c>
      <c r="AJ240" t="s">
        <v>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ROW(Source!A135)</f>
        <v>135</v>
      </c>
      <c r="B241">
        <v>39084078</v>
      </c>
      <c r="C241">
        <v>39084077</v>
      </c>
      <c r="D241">
        <v>37071037</v>
      </c>
      <c r="E241">
        <v>1</v>
      </c>
      <c r="F241">
        <v>1</v>
      </c>
      <c r="G241">
        <v>1</v>
      </c>
      <c r="H241">
        <v>1</v>
      </c>
      <c r="I241" t="s">
        <v>914</v>
      </c>
      <c r="J241" t="s">
        <v>3</v>
      </c>
      <c r="K241" t="s">
        <v>915</v>
      </c>
      <c r="L241">
        <v>1191</v>
      </c>
      <c r="N241">
        <v>1013</v>
      </c>
      <c r="O241" t="s">
        <v>839</v>
      </c>
      <c r="P241" t="s">
        <v>839</v>
      </c>
      <c r="Q241">
        <v>1</v>
      </c>
      <c r="X241">
        <v>2.8</v>
      </c>
      <c r="Y241">
        <v>0</v>
      </c>
      <c r="Z241">
        <v>0</v>
      </c>
      <c r="AA241">
        <v>0</v>
      </c>
      <c r="AB241">
        <v>9.6199999999999992</v>
      </c>
      <c r="AC241">
        <v>0</v>
      </c>
      <c r="AD241">
        <v>1</v>
      </c>
      <c r="AE241">
        <v>1</v>
      </c>
      <c r="AF241" t="s">
        <v>76</v>
      </c>
      <c r="AG241">
        <v>3.2199999999999998</v>
      </c>
      <c r="AH241">
        <v>2</v>
      </c>
      <c r="AI241">
        <v>39084078</v>
      </c>
      <c r="AJ241">
        <v>231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ROW(Source!A135)</f>
        <v>135</v>
      </c>
      <c r="B242">
        <v>39084079</v>
      </c>
      <c r="C242">
        <v>39084077</v>
      </c>
      <c r="D242">
        <v>36797518</v>
      </c>
      <c r="E242">
        <v>17</v>
      </c>
      <c r="F242">
        <v>1</v>
      </c>
      <c r="G242">
        <v>1</v>
      </c>
      <c r="H242">
        <v>3</v>
      </c>
      <c r="I242" t="s">
        <v>1307</v>
      </c>
      <c r="J242" t="s">
        <v>3</v>
      </c>
      <c r="K242" t="s">
        <v>1308</v>
      </c>
      <c r="L242">
        <v>1358</v>
      </c>
      <c r="N242">
        <v>1010</v>
      </c>
      <c r="O242" t="s">
        <v>342</v>
      </c>
      <c r="P242" t="s">
        <v>342</v>
      </c>
      <c r="Q242">
        <v>10</v>
      </c>
      <c r="X242">
        <v>2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3</v>
      </c>
      <c r="AG242">
        <v>2</v>
      </c>
      <c r="AH242">
        <v>3</v>
      </c>
      <c r="AI242">
        <v>-1</v>
      </c>
      <c r="AJ242" t="s">
        <v>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ROW(Source!A135)</f>
        <v>135</v>
      </c>
      <c r="B243">
        <v>39084080</v>
      </c>
      <c r="C243">
        <v>39084077</v>
      </c>
      <c r="D243">
        <v>36796579</v>
      </c>
      <c r="E243">
        <v>17</v>
      </c>
      <c r="F243">
        <v>1</v>
      </c>
      <c r="G243">
        <v>1</v>
      </c>
      <c r="H243">
        <v>3</v>
      </c>
      <c r="I243" t="s">
        <v>1309</v>
      </c>
      <c r="J243" t="s">
        <v>3</v>
      </c>
      <c r="K243" t="s">
        <v>1310</v>
      </c>
      <c r="L243">
        <v>1348</v>
      </c>
      <c r="N243">
        <v>1009</v>
      </c>
      <c r="O243" t="s">
        <v>64</v>
      </c>
      <c r="P243" t="s">
        <v>64</v>
      </c>
      <c r="Q243">
        <v>1000</v>
      </c>
      <c r="X243">
        <v>1.3999999999999999E-4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 t="s">
        <v>3</v>
      </c>
      <c r="AG243">
        <v>1.3999999999999999E-4</v>
      </c>
      <c r="AH243">
        <v>3</v>
      </c>
      <c r="AI243">
        <v>-1</v>
      </c>
      <c r="AJ243" t="s">
        <v>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ROW(Source!A135)</f>
        <v>135</v>
      </c>
      <c r="B244">
        <v>39084081</v>
      </c>
      <c r="C244">
        <v>39084077</v>
      </c>
      <c r="D244">
        <v>36824289</v>
      </c>
      <c r="E244">
        <v>1</v>
      </c>
      <c r="F244">
        <v>1</v>
      </c>
      <c r="G244">
        <v>1</v>
      </c>
      <c r="H244">
        <v>3</v>
      </c>
      <c r="I244" t="s">
        <v>1008</v>
      </c>
      <c r="J244" t="s">
        <v>1009</v>
      </c>
      <c r="K244" t="s">
        <v>1010</v>
      </c>
      <c r="L244">
        <v>1348</v>
      </c>
      <c r="N244">
        <v>1009</v>
      </c>
      <c r="O244" t="s">
        <v>64</v>
      </c>
      <c r="P244" t="s">
        <v>64</v>
      </c>
      <c r="Q244">
        <v>1000</v>
      </c>
      <c r="X244">
        <v>1E-4</v>
      </c>
      <c r="Y244">
        <v>5989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1E-4</v>
      </c>
      <c r="AH244">
        <v>2</v>
      </c>
      <c r="AI244">
        <v>39084081</v>
      </c>
      <c r="AJ244">
        <v>233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ROW(Source!A135)</f>
        <v>135</v>
      </c>
      <c r="B245">
        <v>39084082</v>
      </c>
      <c r="C245">
        <v>39084077</v>
      </c>
      <c r="D245">
        <v>36797717</v>
      </c>
      <c r="E245">
        <v>17</v>
      </c>
      <c r="F245">
        <v>1</v>
      </c>
      <c r="G245">
        <v>1</v>
      </c>
      <c r="H245">
        <v>3</v>
      </c>
      <c r="I245" t="s">
        <v>1311</v>
      </c>
      <c r="J245" t="s">
        <v>3</v>
      </c>
      <c r="K245" t="s">
        <v>1312</v>
      </c>
      <c r="L245">
        <v>1354</v>
      </c>
      <c r="N245">
        <v>1010</v>
      </c>
      <c r="O245" t="s">
        <v>109</v>
      </c>
      <c r="P245" t="s">
        <v>109</v>
      </c>
      <c r="Q245">
        <v>1</v>
      </c>
      <c r="X245">
        <v>10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3</v>
      </c>
      <c r="AG245">
        <v>10</v>
      </c>
      <c r="AH245">
        <v>3</v>
      </c>
      <c r="AI245">
        <v>-1</v>
      </c>
      <c r="AJ245" t="s">
        <v>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ROW(Source!A139)</f>
        <v>139</v>
      </c>
      <c r="B246">
        <v>39084103</v>
      </c>
      <c r="C246">
        <v>39084102</v>
      </c>
      <c r="D246">
        <v>37080781</v>
      </c>
      <c r="E246">
        <v>1</v>
      </c>
      <c r="F246">
        <v>1</v>
      </c>
      <c r="G246">
        <v>1</v>
      </c>
      <c r="H246">
        <v>1</v>
      </c>
      <c r="I246" t="s">
        <v>883</v>
      </c>
      <c r="J246" t="s">
        <v>3</v>
      </c>
      <c r="K246" t="s">
        <v>884</v>
      </c>
      <c r="L246">
        <v>1191</v>
      </c>
      <c r="N246">
        <v>1013</v>
      </c>
      <c r="O246" t="s">
        <v>839</v>
      </c>
      <c r="P246" t="s">
        <v>839</v>
      </c>
      <c r="Q246">
        <v>1</v>
      </c>
      <c r="X246">
        <v>4.46</v>
      </c>
      <c r="Y246">
        <v>0</v>
      </c>
      <c r="Z246">
        <v>0</v>
      </c>
      <c r="AA246">
        <v>0</v>
      </c>
      <c r="AB246">
        <v>9.92</v>
      </c>
      <c r="AC246">
        <v>0</v>
      </c>
      <c r="AD246">
        <v>1</v>
      </c>
      <c r="AE246">
        <v>1</v>
      </c>
      <c r="AF246" t="s">
        <v>76</v>
      </c>
      <c r="AG246">
        <v>5.1289999999999996</v>
      </c>
      <c r="AH246">
        <v>2</v>
      </c>
      <c r="AI246">
        <v>39084103</v>
      </c>
      <c r="AJ246">
        <v>236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ROW(Source!A139)</f>
        <v>139</v>
      </c>
      <c r="B247">
        <v>39084104</v>
      </c>
      <c r="C247">
        <v>39084102</v>
      </c>
      <c r="D247">
        <v>37064876</v>
      </c>
      <c r="E247">
        <v>1</v>
      </c>
      <c r="F247">
        <v>1</v>
      </c>
      <c r="G247">
        <v>1</v>
      </c>
      <c r="H247">
        <v>1</v>
      </c>
      <c r="I247" t="s">
        <v>840</v>
      </c>
      <c r="J247" t="s">
        <v>3</v>
      </c>
      <c r="K247" t="s">
        <v>841</v>
      </c>
      <c r="L247">
        <v>1191</v>
      </c>
      <c r="N247">
        <v>1013</v>
      </c>
      <c r="O247" t="s">
        <v>839</v>
      </c>
      <c r="P247" t="s">
        <v>839</v>
      </c>
      <c r="Q247">
        <v>1</v>
      </c>
      <c r="X247">
        <v>0.01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2</v>
      </c>
      <c r="AF247" t="s">
        <v>75</v>
      </c>
      <c r="AG247">
        <v>1.2500000000000001E-2</v>
      </c>
      <c r="AH247">
        <v>2</v>
      </c>
      <c r="AI247">
        <v>39084104</v>
      </c>
      <c r="AJ247">
        <v>237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ROW(Source!A139)</f>
        <v>139</v>
      </c>
      <c r="B248">
        <v>39084105</v>
      </c>
      <c r="C248">
        <v>39084102</v>
      </c>
      <c r="D248">
        <v>36883554</v>
      </c>
      <c r="E248">
        <v>1</v>
      </c>
      <c r="F248">
        <v>1</v>
      </c>
      <c r="G248">
        <v>1</v>
      </c>
      <c r="H248">
        <v>2</v>
      </c>
      <c r="I248" t="s">
        <v>848</v>
      </c>
      <c r="J248" t="s">
        <v>849</v>
      </c>
      <c r="K248" t="s">
        <v>850</v>
      </c>
      <c r="L248">
        <v>1368</v>
      </c>
      <c r="N248">
        <v>1011</v>
      </c>
      <c r="O248" t="s">
        <v>845</v>
      </c>
      <c r="P248" t="s">
        <v>845</v>
      </c>
      <c r="Q248">
        <v>1</v>
      </c>
      <c r="X248">
        <v>0.01</v>
      </c>
      <c r="Y248">
        <v>0</v>
      </c>
      <c r="Z248">
        <v>65.709999999999994</v>
      </c>
      <c r="AA248">
        <v>11.6</v>
      </c>
      <c r="AB248">
        <v>0</v>
      </c>
      <c r="AC248">
        <v>0</v>
      </c>
      <c r="AD248">
        <v>1</v>
      </c>
      <c r="AE248">
        <v>0</v>
      </c>
      <c r="AF248" t="s">
        <v>75</v>
      </c>
      <c r="AG248">
        <v>1.2500000000000001E-2</v>
      </c>
      <c r="AH248">
        <v>2</v>
      </c>
      <c r="AI248">
        <v>39084105</v>
      </c>
      <c r="AJ248">
        <v>238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ROW(Source!A139)</f>
        <v>139</v>
      </c>
      <c r="B249">
        <v>39084106</v>
      </c>
      <c r="C249">
        <v>39084102</v>
      </c>
      <c r="D249">
        <v>36883789</v>
      </c>
      <c r="E249">
        <v>1</v>
      </c>
      <c r="F249">
        <v>1</v>
      </c>
      <c r="G249">
        <v>1</v>
      </c>
      <c r="H249">
        <v>2</v>
      </c>
      <c r="I249" t="s">
        <v>1016</v>
      </c>
      <c r="J249" t="s">
        <v>1017</v>
      </c>
      <c r="K249" t="s">
        <v>1018</v>
      </c>
      <c r="L249">
        <v>1368</v>
      </c>
      <c r="N249">
        <v>1011</v>
      </c>
      <c r="O249" t="s">
        <v>845</v>
      </c>
      <c r="P249" t="s">
        <v>845</v>
      </c>
      <c r="Q249">
        <v>1</v>
      </c>
      <c r="X249">
        <v>0.49</v>
      </c>
      <c r="Y249">
        <v>0</v>
      </c>
      <c r="Z249">
        <v>1.2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75</v>
      </c>
      <c r="AG249">
        <v>0.61250000000000004</v>
      </c>
      <c r="AH249">
        <v>2</v>
      </c>
      <c r="AI249">
        <v>39084106</v>
      </c>
      <c r="AJ249">
        <v>239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ROW(Source!A139)</f>
        <v>139</v>
      </c>
      <c r="B250">
        <v>39084107</v>
      </c>
      <c r="C250">
        <v>39084102</v>
      </c>
      <c r="D250">
        <v>36883858</v>
      </c>
      <c r="E250">
        <v>1</v>
      </c>
      <c r="F250">
        <v>1</v>
      </c>
      <c r="G250">
        <v>1</v>
      </c>
      <c r="H250">
        <v>2</v>
      </c>
      <c r="I250" t="s">
        <v>885</v>
      </c>
      <c r="J250" t="s">
        <v>886</v>
      </c>
      <c r="K250" t="s">
        <v>887</v>
      </c>
      <c r="L250">
        <v>1368</v>
      </c>
      <c r="N250">
        <v>1011</v>
      </c>
      <c r="O250" t="s">
        <v>845</v>
      </c>
      <c r="P250" t="s">
        <v>845</v>
      </c>
      <c r="Q250">
        <v>1</v>
      </c>
      <c r="X250">
        <v>0.43</v>
      </c>
      <c r="Y250">
        <v>0</v>
      </c>
      <c r="Z250">
        <v>8.1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75</v>
      </c>
      <c r="AG250">
        <v>0.53749999999999998</v>
      </c>
      <c r="AH250">
        <v>2</v>
      </c>
      <c r="AI250">
        <v>39084107</v>
      </c>
      <c r="AJ250">
        <v>240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ROW(Source!A139)</f>
        <v>139</v>
      </c>
      <c r="B251">
        <v>39084108</v>
      </c>
      <c r="C251">
        <v>39084102</v>
      </c>
      <c r="D251">
        <v>36800140</v>
      </c>
      <c r="E251">
        <v>1</v>
      </c>
      <c r="F251">
        <v>1</v>
      </c>
      <c r="G251">
        <v>1</v>
      </c>
      <c r="H251">
        <v>3</v>
      </c>
      <c r="I251" t="s">
        <v>1019</v>
      </c>
      <c r="J251" t="s">
        <v>1020</v>
      </c>
      <c r="K251" t="s">
        <v>1021</v>
      </c>
      <c r="L251">
        <v>1339</v>
      </c>
      <c r="N251">
        <v>1007</v>
      </c>
      <c r="O251" t="s">
        <v>53</v>
      </c>
      <c r="P251" t="s">
        <v>53</v>
      </c>
      <c r="Q251">
        <v>1</v>
      </c>
      <c r="X251">
        <v>8.3999999999999995E-3</v>
      </c>
      <c r="Y251">
        <v>38.51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8.3999999999999995E-3</v>
      </c>
      <c r="AH251">
        <v>2</v>
      </c>
      <c r="AI251">
        <v>39084108</v>
      </c>
      <c r="AJ251">
        <v>241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ROW(Source!A139)</f>
        <v>139</v>
      </c>
      <c r="B252">
        <v>39084109</v>
      </c>
      <c r="C252">
        <v>39084102</v>
      </c>
      <c r="D252">
        <v>36800159</v>
      </c>
      <c r="E252">
        <v>1</v>
      </c>
      <c r="F252">
        <v>1</v>
      </c>
      <c r="G252">
        <v>1</v>
      </c>
      <c r="H252">
        <v>3</v>
      </c>
      <c r="I252" t="s">
        <v>1022</v>
      </c>
      <c r="J252" t="s">
        <v>1023</v>
      </c>
      <c r="K252" t="s">
        <v>1024</v>
      </c>
      <c r="L252">
        <v>1339</v>
      </c>
      <c r="N252">
        <v>1007</v>
      </c>
      <c r="O252" t="s">
        <v>53</v>
      </c>
      <c r="P252" t="s">
        <v>53</v>
      </c>
      <c r="Q252">
        <v>1</v>
      </c>
      <c r="X252">
        <v>3.6999999999999998E-2</v>
      </c>
      <c r="Y252">
        <v>6.22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3.6999999999999998E-2</v>
      </c>
      <c r="AH252">
        <v>2</v>
      </c>
      <c r="AI252">
        <v>39084109</v>
      </c>
      <c r="AJ252">
        <v>242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ROW(Source!A139)</f>
        <v>139</v>
      </c>
      <c r="B253">
        <v>39084110</v>
      </c>
      <c r="C253">
        <v>39084102</v>
      </c>
      <c r="D253">
        <v>36803269</v>
      </c>
      <c r="E253">
        <v>1</v>
      </c>
      <c r="F253">
        <v>1</v>
      </c>
      <c r="G253">
        <v>1</v>
      </c>
      <c r="H253">
        <v>3</v>
      </c>
      <c r="I253" t="s">
        <v>1031</v>
      </c>
      <c r="J253" t="s">
        <v>1032</v>
      </c>
      <c r="K253" t="s">
        <v>1033</v>
      </c>
      <c r="L253">
        <v>1348</v>
      </c>
      <c r="N253">
        <v>1009</v>
      </c>
      <c r="O253" t="s">
        <v>64</v>
      </c>
      <c r="P253" t="s">
        <v>64</v>
      </c>
      <c r="Q253">
        <v>1000</v>
      </c>
      <c r="X253">
        <v>1.4999999999999999E-4</v>
      </c>
      <c r="Y253">
        <v>10362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1.4999999999999999E-4</v>
      </c>
      <c r="AH253">
        <v>2</v>
      </c>
      <c r="AI253">
        <v>39084110</v>
      </c>
      <c r="AJ253">
        <v>243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ROW(Source!A139)</f>
        <v>139</v>
      </c>
      <c r="B254">
        <v>39084111</v>
      </c>
      <c r="C254">
        <v>39084102</v>
      </c>
      <c r="D254">
        <v>36797634</v>
      </c>
      <c r="E254">
        <v>17</v>
      </c>
      <c r="F254">
        <v>1</v>
      </c>
      <c r="G254">
        <v>1</v>
      </c>
      <c r="H254">
        <v>3</v>
      </c>
      <c r="I254" t="s">
        <v>1314</v>
      </c>
      <c r="J254" t="s">
        <v>3</v>
      </c>
      <c r="K254" t="s">
        <v>1319</v>
      </c>
      <c r="L254">
        <v>1354</v>
      </c>
      <c r="N254">
        <v>1010</v>
      </c>
      <c r="O254" t="s">
        <v>109</v>
      </c>
      <c r="P254" t="s">
        <v>109</v>
      </c>
      <c r="Q254">
        <v>1</v>
      </c>
      <c r="X254">
        <v>1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3</v>
      </c>
      <c r="AG254">
        <v>1</v>
      </c>
      <c r="AH254">
        <v>3</v>
      </c>
      <c r="AI254">
        <v>-1</v>
      </c>
      <c r="AJ254" t="s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ROW(Source!A139)</f>
        <v>139</v>
      </c>
      <c r="B255">
        <v>39084112</v>
      </c>
      <c r="C255">
        <v>39084102</v>
      </c>
      <c r="D255">
        <v>36862085</v>
      </c>
      <c r="E255">
        <v>1</v>
      </c>
      <c r="F255">
        <v>1</v>
      </c>
      <c r="G255">
        <v>1</v>
      </c>
      <c r="H255">
        <v>3</v>
      </c>
      <c r="I255" t="s">
        <v>1067</v>
      </c>
      <c r="J255" t="s">
        <v>1068</v>
      </c>
      <c r="K255" t="s">
        <v>1069</v>
      </c>
      <c r="L255">
        <v>1301</v>
      </c>
      <c r="N255">
        <v>1003</v>
      </c>
      <c r="O255" t="s">
        <v>133</v>
      </c>
      <c r="P255" t="s">
        <v>133</v>
      </c>
      <c r="Q255">
        <v>1</v>
      </c>
      <c r="X255">
        <v>0.4</v>
      </c>
      <c r="Y255">
        <v>40.5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0.4</v>
      </c>
      <c r="AH255">
        <v>2</v>
      </c>
      <c r="AI255">
        <v>39084112</v>
      </c>
      <c r="AJ255">
        <v>244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ROW(Source!A140)</f>
        <v>140</v>
      </c>
      <c r="B256">
        <v>39084115</v>
      </c>
      <c r="C256">
        <v>39084114</v>
      </c>
      <c r="D256">
        <v>37113312</v>
      </c>
      <c r="E256">
        <v>1</v>
      </c>
      <c r="F256">
        <v>1</v>
      </c>
      <c r="G256">
        <v>1</v>
      </c>
      <c r="H256">
        <v>1</v>
      </c>
      <c r="I256" t="s">
        <v>1070</v>
      </c>
      <c r="J256" t="s">
        <v>3</v>
      </c>
      <c r="K256" t="s">
        <v>1071</v>
      </c>
      <c r="L256">
        <v>1191</v>
      </c>
      <c r="N256">
        <v>1013</v>
      </c>
      <c r="O256" t="s">
        <v>839</v>
      </c>
      <c r="P256" t="s">
        <v>839</v>
      </c>
      <c r="Q256">
        <v>1</v>
      </c>
      <c r="X256">
        <v>5.01</v>
      </c>
      <c r="Y256">
        <v>0</v>
      </c>
      <c r="Z256">
        <v>0</v>
      </c>
      <c r="AA256">
        <v>0</v>
      </c>
      <c r="AB256">
        <v>11.64</v>
      </c>
      <c r="AC256">
        <v>0</v>
      </c>
      <c r="AD256">
        <v>1</v>
      </c>
      <c r="AE256">
        <v>1</v>
      </c>
      <c r="AF256" t="s">
        <v>76</v>
      </c>
      <c r="AG256">
        <v>5.761499999999999</v>
      </c>
      <c r="AH256">
        <v>2</v>
      </c>
      <c r="AI256">
        <v>39084115</v>
      </c>
      <c r="AJ256">
        <v>245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ROW(Source!A140)</f>
        <v>140</v>
      </c>
      <c r="B257">
        <v>39084116</v>
      </c>
      <c r="C257">
        <v>39084114</v>
      </c>
      <c r="D257">
        <v>36883274</v>
      </c>
      <c r="E257">
        <v>1</v>
      </c>
      <c r="F257">
        <v>1</v>
      </c>
      <c r="G257">
        <v>1</v>
      </c>
      <c r="H257">
        <v>2</v>
      </c>
      <c r="I257" t="s">
        <v>1072</v>
      </c>
      <c r="J257" t="s">
        <v>1073</v>
      </c>
      <c r="K257" t="s">
        <v>1074</v>
      </c>
      <c r="L257">
        <v>1368</v>
      </c>
      <c r="N257">
        <v>1011</v>
      </c>
      <c r="O257" t="s">
        <v>845</v>
      </c>
      <c r="P257" t="s">
        <v>845</v>
      </c>
      <c r="Q257">
        <v>1</v>
      </c>
      <c r="X257">
        <v>1.5</v>
      </c>
      <c r="Y257">
        <v>0</v>
      </c>
      <c r="Z257">
        <v>29.67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75</v>
      </c>
      <c r="AG257">
        <v>1.875</v>
      </c>
      <c r="AH257">
        <v>2</v>
      </c>
      <c r="AI257">
        <v>39084116</v>
      </c>
      <c r="AJ257">
        <v>246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ROW(Source!A140)</f>
        <v>140</v>
      </c>
      <c r="B258">
        <v>39084117</v>
      </c>
      <c r="C258">
        <v>39084114</v>
      </c>
      <c r="D258">
        <v>36801792</v>
      </c>
      <c r="E258">
        <v>1</v>
      </c>
      <c r="F258">
        <v>1</v>
      </c>
      <c r="G258">
        <v>1</v>
      </c>
      <c r="H258">
        <v>3</v>
      </c>
      <c r="I258" t="s">
        <v>921</v>
      </c>
      <c r="J258" t="s">
        <v>922</v>
      </c>
      <c r="K258" t="s">
        <v>923</v>
      </c>
      <c r="L258">
        <v>1339</v>
      </c>
      <c r="N258">
        <v>1007</v>
      </c>
      <c r="O258" t="s">
        <v>53</v>
      </c>
      <c r="P258" t="s">
        <v>53</v>
      </c>
      <c r="Q258">
        <v>1</v>
      </c>
      <c r="X258">
        <v>1</v>
      </c>
      <c r="Y258">
        <v>2.44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1</v>
      </c>
      <c r="AH258">
        <v>2</v>
      </c>
      <c r="AI258">
        <v>39084117</v>
      </c>
      <c r="AJ258">
        <v>247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ROW(Source!A140)</f>
        <v>140</v>
      </c>
      <c r="B259">
        <v>39084118</v>
      </c>
      <c r="C259">
        <v>39084114</v>
      </c>
      <c r="D259">
        <v>36802469</v>
      </c>
      <c r="E259">
        <v>1</v>
      </c>
      <c r="F259">
        <v>1</v>
      </c>
      <c r="G259">
        <v>1</v>
      </c>
      <c r="H259">
        <v>3</v>
      </c>
      <c r="I259" t="s">
        <v>1058</v>
      </c>
      <c r="J259" t="s">
        <v>1059</v>
      </c>
      <c r="K259" t="s">
        <v>1060</v>
      </c>
      <c r="L259">
        <v>1346</v>
      </c>
      <c r="N259">
        <v>1009</v>
      </c>
      <c r="O259" t="s">
        <v>173</v>
      </c>
      <c r="P259" t="s">
        <v>173</v>
      </c>
      <c r="Q259">
        <v>1</v>
      </c>
      <c r="X259">
        <v>0.02</v>
      </c>
      <c r="Y259">
        <v>37.29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0.02</v>
      </c>
      <c r="AH259">
        <v>2</v>
      </c>
      <c r="AI259">
        <v>39084118</v>
      </c>
      <c r="AJ259">
        <v>248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ROW(Source!A140)</f>
        <v>140</v>
      </c>
      <c r="B260">
        <v>39084119</v>
      </c>
      <c r="C260">
        <v>39084114</v>
      </c>
      <c r="D260">
        <v>36838223</v>
      </c>
      <c r="E260">
        <v>1</v>
      </c>
      <c r="F260">
        <v>1</v>
      </c>
      <c r="G260">
        <v>1</v>
      </c>
      <c r="H260">
        <v>3</v>
      </c>
      <c r="I260" t="s">
        <v>1061</v>
      </c>
      <c r="J260" t="s">
        <v>1062</v>
      </c>
      <c r="K260" t="s">
        <v>1063</v>
      </c>
      <c r="L260">
        <v>1348</v>
      </c>
      <c r="N260">
        <v>1009</v>
      </c>
      <c r="O260" t="s">
        <v>64</v>
      </c>
      <c r="P260" t="s">
        <v>64</v>
      </c>
      <c r="Q260">
        <v>1000</v>
      </c>
      <c r="X260">
        <v>5.0000000000000002E-5</v>
      </c>
      <c r="Y260">
        <v>15119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5.0000000000000002E-5</v>
      </c>
      <c r="AH260">
        <v>2</v>
      </c>
      <c r="AI260">
        <v>39084119</v>
      </c>
      <c r="AJ260">
        <v>249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ROW(Source!A140)</f>
        <v>140</v>
      </c>
      <c r="B261">
        <v>39084120</v>
      </c>
      <c r="C261">
        <v>39084114</v>
      </c>
      <c r="D261">
        <v>36838951</v>
      </c>
      <c r="E261">
        <v>1</v>
      </c>
      <c r="F261">
        <v>1</v>
      </c>
      <c r="G261">
        <v>1</v>
      </c>
      <c r="H261">
        <v>3</v>
      </c>
      <c r="I261" t="s">
        <v>1064</v>
      </c>
      <c r="J261" t="s">
        <v>1065</v>
      </c>
      <c r="K261" t="s">
        <v>1066</v>
      </c>
      <c r="L261">
        <v>1348</v>
      </c>
      <c r="N261">
        <v>1009</v>
      </c>
      <c r="O261" t="s">
        <v>64</v>
      </c>
      <c r="P261" t="s">
        <v>64</v>
      </c>
      <c r="Q261">
        <v>1000</v>
      </c>
      <c r="X261">
        <v>2.0000000000000002E-5</v>
      </c>
      <c r="Y261">
        <v>16950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2.0000000000000002E-5</v>
      </c>
      <c r="AH261">
        <v>2</v>
      </c>
      <c r="AI261">
        <v>39084120</v>
      </c>
      <c r="AJ261">
        <v>250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ROW(Source!A178)</f>
        <v>178</v>
      </c>
      <c r="B262">
        <v>39084124</v>
      </c>
      <c r="C262">
        <v>39084123</v>
      </c>
      <c r="D262">
        <v>37066739</v>
      </c>
      <c r="E262">
        <v>1</v>
      </c>
      <c r="F262">
        <v>1</v>
      </c>
      <c r="G262">
        <v>1</v>
      </c>
      <c r="H262">
        <v>1</v>
      </c>
      <c r="I262" t="s">
        <v>1075</v>
      </c>
      <c r="J262" t="s">
        <v>3</v>
      </c>
      <c r="K262" t="s">
        <v>1076</v>
      </c>
      <c r="L262">
        <v>1191</v>
      </c>
      <c r="N262">
        <v>1013</v>
      </c>
      <c r="O262" t="s">
        <v>839</v>
      </c>
      <c r="P262" t="s">
        <v>839</v>
      </c>
      <c r="Q262">
        <v>1</v>
      </c>
      <c r="X262">
        <v>68.8</v>
      </c>
      <c r="Y262">
        <v>0</v>
      </c>
      <c r="Z262">
        <v>0</v>
      </c>
      <c r="AA262">
        <v>0</v>
      </c>
      <c r="AB262">
        <v>8.4600000000000009</v>
      </c>
      <c r="AC262">
        <v>0</v>
      </c>
      <c r="AD262">
        <v>1</v>
      </c>
      <c r="AE262">
        <v>1</v>
      </c>
      <c r="AF262" t="s">
        <v>3</v>
      </c>
      <c r="AG262">
        <v>68.8</v>
      </c>
      <c r="AH262">
        <v>2</v>
      </c>
      <c r="AI262">
        <v>39084124</v>
      </c>
      <c r="AJ262">
        <v>251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ROW(Source!A178)</f>
        <v>178</v>
      </c>
      <c r="B263">
        <v>39084125</v>
      </c>
      <c r="C263">
        <v>39084123</v>
      </c>
      <c r="D263">
        <v>37064876</v>
      </c>
      <c r="E263">
        <v>1</v>
      </c>
      <c r="F263">
        <v>1</v>
      </c>
      <c r="G263">
        <v>1</v>
      </c>
      <c r="H263">
        <v>1</v>
      </c>
      <c r="I263" t="s">
        <v>840</v>
      </c>
      <c r="J263" t="s">
        <v>3</v>
      </c>
      <c r="K263" t="s">
        <v>841</v>
      </c>
      <c r="L263">
        <v>1191</v>
      </c>
      <c r="N263">
        <v>1013</v>
      </c>
      <c r="O263" t="s">
        <v>839</v>
      </c>
      <c r="P263" t="s">
        <v>839</v>
      </c>
      <c r="Q263">
        <v>1</v>
      </c>
      <c r="X263">
        <v>0.16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3</v>
      </c>
      <c r="AG263">
        <v>0.16</v>
      </c>
      <c r="AH263">
        <v>2</v>
      </c>
      <c r="AI263">
        <v>39084125</v>
      </c>
      <c r="AJ263">
        <v>252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ROW(Source!A178)</f>
        <v>178</v>
      </c>
      <c r="B264">
        <v>39084126</v>
      </c>
      <c r="C264">
        <v>39084123</v>
      </c>
      <c r="D264">
        <v>36882452</v>
      </c>
      <c r="E264">
        <v>1</v>
      </c>
      <c r="F264">
        <v>1</v>
      </c>
      <c r="G264">
        <v>1</v>
      </c>
      <c r="H264">
        <v>2</v>
      </c>
      <c r="I264" t="s">
        <v>842</v>
      </c>
      <c r="J264" t="s">
        <v>843</v>
      </c>
      <c r="K264" t="s">
        <v>844</v>
      </c>
      <c r="L264">
        <v>1368</v>
      </c>
      <c r="N264">
        <v>1011</v>
      </c>
      <c r="O264" t="s">
        <v>845</v>
      </c>
      <c r="P264" t="s">
        <v>845</v>
      </c>
      <c r="Q264">
        <v>1</v>
      </c>
      <c r="X264">
        <v>0.16</v>
      </c>
      <c r="Y264">
        <v>0</v>
      </c>
      <c r="Z264">
        <v>31.26</v>
      </c>
      <c r="AA264">
        <v>13.5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0.16</v>
      </c>
      <c r="AH264">
        <v>2</v>
      </c>
      <c r="AI264">
        <v>39084126</v>
      </c>
      <c r="AJ264">
        <v>253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ROW(Source!A178)</f>
        <v>178</v>
      </c>
      <c r="B265">
        <v>39084127</v>
      </c>
      <c r="C265">
        <v>39084123</v>
      </c>
      <c r="D265">
        <v>36799082</v>
      </c>
      <c r="E265">
        <v>17</v>
      </c>
      <c r="F265">
        <v>1</v>
      </c>
      <c r="G265">
        <v>1</v>
      </c>
      <c r="H265">
        <v>3</v>
      </c>
      <c r="I265" t="s">
        <v>62</v>
      </c>
      <c r="J265" t="s">
        <v>3</v>
      </c>
      <c r="K265" t="s">
        <v>1313</v>
      </c>
      <c r="L265">
        <v>1348</v>
      </c>
      <c r="N265">
        <v>1009</v>
      </c>
      <c r="O265" t="s">
        <v>64</v>
      </c>
      <c r="P265" t="s">
        <v>64</v>
      </c>
      <c r="Q265">
        <v>1000</v>
      </c>
      <c r="X265">
        <v>0.59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3</v>
      </c>
      <c r="AG265">
        <v>0.59</v>
      </c>
      <c r="AH265">
        <v>3</v>
      </c>
      <c r="AI265">
        <v>-1</v>
      </c>
      <c r="AJ265" t="s">
        <v>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ROW(Source!A179)</f>
        <v>179</v>
      </c>
      <c r="B266">
        <v>39084130</v>
      </c>
      <c r="C266">
        <v>39084129</v>
      </c>
      <c r="D266">
        <v>37066739</v>
      </c>
      <c r="E266">
        <v>1</v>
      </c>
      <c r="F266">
        <v>1</v>
      </c>
      <c r="G266">
        <v>1</v>
      </c>
      <c r="H266">
        <v>1</v>
      </c>
      <c r="I266" t="s">
        <v>1075</v>
      </c>
      <c r="J266" t="s">
        <v>3</v>
      </c>
      <c r="K266" t="s">
        <v>1076</v>
      </c>
      <c r="L266">
        <v>1191</v>
      </c>
      <c r="N266">
        <v>1013</v>
      </c>
      <c r="O266" t="s">
        <v>839</v>
      </c>
      <c r="P266" t="s">
        <v>839</v>
      </c>
      <c r="Q266">
        <v>1</v>
      </c>
      <c r="X266">
        <v>85.3</v>
      </c>
      <c r="Y266">
        <v>0</v>
      </c>
      <c r="Z266">
        <v>0</v>
      </c>
      <c r="AA266">
        <v>0</v>
      </c>
      <c r="AB266">
        <v>8.4600000000000009</v>
      </c>
      <c r="AC266">
        <v>0</v>
      </c>
      <c r="AD266">
        <v>1</v>
      </c>
      <c r="AE266">
        <v>1</v>
      </c>
      <c r="AF266" t="s">
        <v>3</v>
      </c>
      <c r="AG266">
        <v>85.3</v>
      </c>
      <c r="AH266">
        <v>2</v>
      </c>
      <c r="AI266">
        <v>39084130</v>
      </c>
      <c r="AJ266">
        <v>254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ROW(Source!A179)</f>
        <v>179</v>
      </c>
      <c r="B267">
        <v>39084131</v>
      </c>
      <c r="C267">
        <v>39084129</v>
      </c>
      <c r="D267">
        <v>37064876</v>
      </c>
      <c r="E267">
        <v>1</v>
      </c>
      <c r="F267">
        <v>1</v>
      </c>
      <c r="G267">
        <v>1</v>
      </c>
      <c r="H267">
        <v>1</v>
      </c>
      <c r="I267" t="s">
        <v>840</v>
      </c>
      <c r="J267" t="s">
        <v>3</v>
      </c>
      <c r="K267" t="s">
        <v>841</v>
      </c>
      <c r="L267">
        <v>1191</v>
      </c>
      <c r="N267">
        <v>1013</v>
      </c>
      <c r="O267" t="s">
        <v>839</v>
      </c>
      <c r="P267" t="s">
        <v>839</v>
      </c>
      <c r="Q267">
        <v>1</v>
      </c>
      <c r="X267">
        <v>0.32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2</v>
      </c>
      <c r="AF267" t="s">
        <v>3</v>
      </c>
      <c r="AG267">
        <v>0.32</v>
      </c>
      <c r="AH267">
        <v>2</v>
      </c>
      <c r="AI267">
        <v>39084131</v>
      </c>
      <c r="AJ267">
        <v>255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ROW(Source!A179)</f>
        <v>179</v>
      </c>
      <c r="B268">
        <v>39084132</v>
      </c>
      <c r="C268">
        <v>39084129</v>
      </c>
      <c r="D268">
        <v>36882452</v>
      </c>
      <c r="E268">
        <v>1</v>
      </c>
      <c r="F268">
        <v>1</v>
      </c>
      <c r="G268">
        <v>1</v>
      </c>
      <c r="H268">
        <v>2</v>
      </c>
      <c r="I268" t="s">
        <v>842</v>
      </c>
      <c r="J268" t="s">
        <v>843</v>
      </c>
      <c r="K268" t="s">
        <v>844</v>
      </c>
      <c r="L268">
        <v>1368</v>
      </c>
      <c r="N268">
        <v>1011</v>
      </c>
      <c r="O268" t="s">
        <v>845</v>
      </c>
      <c r="P268" t="s">
        <v>845</v>
      </c>
      <c r="Q268">
        <v>1</v>
      </c>
      <c r="X268">
        <v>0.32</v>
      </c>
      <c r="Y268">
        <v>0</v>
      </c>
      <c r="Z268">
        <v>31.26</v>
      </c>
      <c r="AA268">
        <v>13.5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0.32</v>
      </c>
      <c r="AH268">
        <v>2</v>
      </c>
      <c r="AI268">
        <v>39084132</v>
      </c>
      <c r="AJ268">
        <v>256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ROW(Source!A179)</f>
        <v>179</v>
      </c>
      <c r="B269">
        <v>39084133</v>
      </c>
      <c r="C269">
        <v>39084129</v>
      </c>
      <c r="D269">
        <v>36799082</v>
      </c>
      <c r="E269">
        <v>17</v>
      </c>
      <c r="F269">
        <v>1</v>
      </c>
      <c r="G269">
        <v>1</v>
      </c>
      <c r="H269">
        <v>3</v>
      </c>
      <c r="I269" t="s">
        <v>62</v>
      </c>
      <c r="J269" t="s">
        <v>3</v>
      </c>
      <c r="K269" t="s">
        <v>1313</v>
      </c>
      <c r="L269">
        <v>1348</v>
      </c>
      <c r="N269">
        <v>1009</v>
      </c>
      <c r="O269" t="s">
        <v>64</v>
      </c>
      <c r="P269" t="s">
        <v>64</v>
      </c>
      <c r="Q269">
        <v>1000</v>
      </c>
      <c r="X269">
        <v>1.34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3</v>
      </c>
      <c r="AG269">
        <v>1.34</v>
      </c>
      <c r="AH269">
        <v>3</v>
      </c>
      <c r="AI269">
        <v>-1</v>
      </c>
      <c r="AJ269" t="s">
        <v>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ROW(Source!A180)</f>
        <v>180</v>
      </c>
      <c r="B270">
        <v>39084136</v>
      </c>
      <c r="C270">
        <v>39084135</v>
      </c>
      <c r="D270">
        <v>37065248</v>
      </c>
      <c r="E270">
        <v>1</v>
      </c>
      <c r="F270">
        <v>1</v>
      </c>
      <c r="G270">
        <v>1</v>
      </c>
      <c r="H270">
        <v>1</v>
      </c>
      <c r="I270" t="s">
        <v>846</v>
      </c>
      <c r="J270" t="s">
        <v>3</v>
      </c>
      <c r="K270" t="s">
        <v>847</v>
      </c>
      <c r="L270">
        <v>1191</v>
      </c>
      <c r="N270">
        <v>1013</v>
      </c>
      <c r="O270" t="s">
        <v>839</v>
      </c>
      <c r="P270" t="s">
        <v>839</v>
      </c>
      <c r="Q270">
        <v>1</v>
      </c>
      <c r="X270">
        <v>63.84</v>
      </c>
      <c r="Y270">
        <v>0</v>
      </c>
      <c r="Z270">
        <v>0</v>
      </c>
      <c r="AA270">
        <v>0</v>
      </c>
      <c r="AB270">
        <v>8.5299999999999994</v>
      </c>
      <c r="AC270">
        <v>0</v>
      </c>
      <c r="AD270">
        <v>1</v>
      </c>
      <c r="AE270">
        <v>1</v>
      </c>
      <c r="AF270" t="s">
        <v>3</v>
      </c>
      <c r="AG270">
        <v>63.84</v>
      </c>
      <c r="AH270">
        <v>2</v>
      </c>
      <c r="AI270">
        <v>39084136</v>
      </c>
      <c r="AJ270">
        <v>257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ROW(Source!A180)</f>
        <v>180</v>
      </c>
      <c r="B271">
        <v>39084137</v>
      </c>
      <c r="C271">
        <v>39084135</v>
      </c>
      <c r="D271">
        <v>37064876</v>
      </c>
      <c r="E271">
        <v>1</v>
      </c>
      <c r="F271">
        <v>1</v>
      </c>
      <c r="G271">
        <v>1</v>
      </c>
      <c r="H271">
        <v>1</v>
      </c>
      <c r="I271" t="s">
        <v>840</v>
      </c>
      <c r="J271" t="s">
        <v>3</v>
      </c>
      <c r="K271" t="s">
        <v>841</v>
      </c>
      <c r="L271">
        <v>1191</v>
      </c>
      <c r="N271">
        <v>1013</v>
      </c>
      <c r="O271" t="s">
        <v>839</v>
      </c>
      <c r="P271" t="s">
        <v>839</v>
      </c>
      <c r="Q271">
        <v>1</v>
      </c>
      <c r="X271">
        <v>0.28999999999999998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2</v>
      </c>
      <c r="AF271" t="s">
        <v>3</v>
      </c>
      <c r="AG271">
        <v>0.28999999999999998</v>
      </c>
      <c r="AH271">
        <v>2</v>
      </c>
      <c r="AI271">
        <v>39084137</v>
      </c>
      <c r="AJ271">
        <v>258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ROW(Source!A180)</f>
        <v>180</v>
      </c>
      <c r="B272">
        <v>39084138</v>
      </c>
      <c r="C272">
        <v>39084135</v>
      </c>
      <c r="D272">
        <v>36882452</v>
      </c>
      <c r="E272">
        <v>1</v>
      </c>
      <c r="F272">
        <v>1</v>
      </c>
      <c r="G272">
        <v>1</v>
      </c>
      <c r="H272">
        <v>2</v>
      </c>
      <c r="I272" t="s">
        <v>842</v>
      </c>
      <c r="J272" t="s">
        <v>843</v>
      </c>
      <c r="K272" t="s">
        <v>844</v>
      </c>
      <c r="L272">
        <v>1368</v>
      </c>
      <c r="N272">
        <v>1011</v>
      </c>
      <c r="O272" t="s">
        <v>845</v>
      </c>
      <c r="P272" t="s">
        <v>845</v>
      </c>
      <c r="Q272">
        <v>1</v>
      </c>
      <c r="X272">
        <v>0.28999999999999998</v>
      </c>
      <c r="Y272">
        <v>0</v>
      </c>
      <c r="Z272">
        <v>31.26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0.28999999999999998</v>
      </c>
      <c r="AH272">
        <v>2</v>
      </c>
      <c r="AI272">
        <v>39084138</v>
      </c>
      <c r="AJ272">
        <v>259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ROW(Source!A180)</f>
        <v>180</v>
      </c>
      <c r="B273">
        <v>39084139</v>
      </c>
      <c r="C273">
        <v>39084135</v>
      </c>
      <c r="D273">
        <v>36799082</v>
      </c>
      <c r="E273">
        <v>17</v>
      </c>
      <c r="F273">
        <v>1</v>
      </c>
      <c r="G273">
        <v>1</v>
      </c>
      <c r="H273">
        <v>3</v>
      </c>
      <c r="I273" t="s">
        <v>62</v>
      </c>
      <c r="J273" t="s">
        <v>3</v>
      </c>
      <c r="K273" t="s">
        <v>1313</v>
      </c>
      <c r="L273">
        <v>1348</v>
      </c>
      <c r="N273">
        <v>1009</v>
      </c>
      <c r="O273" t="s">
        <v>64</v>
      </c>
      <c r="P273" t="s">
        <v>64</v>
      </c>
      <c r="Q273">
        <v>1000</v>
      </c>
      <c r="X273">
        <v>2.65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 t="s">
        <v>3</v>
      </c>
      <c r="AG273">
        <v>2.65</v>
      </c>
      <c r="AH273">
        <v>3</v>
      </c>
      <c r="AI273">
        <v>-1</v>
      </c>
      <c r="AJ273" t="s">
        <v>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ROW(Source!A181)</f>
        <v>181</v>
      </c>
      <c r="B274">
        <v>39084142</v>
      </c>
      <c r="C274">
        <v>39084141</v>
      </c>
      <c r="D274">
        <v>37071037</v>
      </c>
      <c r="E274">
        <v>1</v>
      </c>
      <c r="F274">
        <v>1</v>
      </c>
      <c r="G274">
        <v>1</v>
      </c>
      <c r="H274">
        <v>1</v>
      </c>
      <c r="I274" t="s">
        <v>914</v>
      </c>
      <c r="J274" t="s">
        <v>3</v>
      </c>
      <c r="K274" t="s">
        <v>915</v>
      </c>
      <c r="L274">
        <v>1191</v>
      </c>
      <c r="N274">
        <v>1013</v>
      </c>
      <c r="O274" t="s">
        <v>839</v>
      </c>
      <c r="P274" t="s">
        <v>839</v>
      </c>
      <c r="Q274">
        <v>1</v>
      </c>
      <c r="X274">
        <v>5.0599999999999996</v>
      </c>
      <c r="Y274">
        <v>0</v>
      </c>
      <c r="Z274">
        <v>0</v>
      </c>
      <c r="AA274">
        <v>0</v>
      </c>
      <c r="AB274">
        <v>9.6199999999999992</v>
      </c>
      <c r="AC274">
        <v>0</v>
      </c>
      <c r="AD274">
        <v>1</v>
      </c>
      <c r="AE274">
        <v>1</v>
      </c>
      <c r="AF274" t="s">
        <v>322</v>
      </c>
      <c r="AG274">
        <v>2.024</v>
      </c>
      <c r="AH274">
        <v>2</v>
      </c>
      <c r="AI274">
        <v>39084142</v>
      </c>
      <c r="AJ274">
        <v>260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ROW(Source!A181)</f>
        <v>181</v>
      </c>
      <c r="B275">
        <v>39084143</v>
      </c>
      <c r="C275">
        <v>39084141</v>
      </c>
      <c r="D275">
        <v>37064876</v>
      </c>
      <c r="E275">
        <v>1</v>
      </c>
      <c r="F275">
        <v>1</v>
      </c>
      <c r="G275">
        <v>1</v>
      </c>
      <c r="H275">
        <v>1</v>
      </c>
      <c r="I275" t="s">
        <v>840</v>
      </c>
      <c r="J275" t="s">
        <v>3</v>
      </c>
      <c r="K275" t="s">
        <v>841</v>
      </c>
      <c r="L275">
        <v>1191</v>
      </c>
      <c r="N275">
        <v>1013</v>
      </c>
      <c r="O275" t="s">
        <v>839</v>
      </c>
      <c r="P275" t="s">
        <v>839</v>
      </c>
      <c r="Q275">
        <v>1</v>
      </c>
      <c r="X275">
        <v>0.13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2</v>
      </c>
      <c r="AF275" t="s">
        <v>322</v>
      </c>
      <c r="AG275">
        <v>5.2000000000000005E-2</v>
      </c>
      <c r="AH275">
        <v>2</v>
      </c>
      <c r="AI275">
        <v>39084143</v>
      </c>
      <c r="AJ275">
        <v>261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ROW(Source!A181)</f>
        <v>181</v>
      </c>
      <c r="B276">
        <v>39084144</v>
      </c>
      <c r="C276">
        <v>39084141</v>
      </c>
      <c r="D276">
        <v>36882452</v>
      </c>
      <c r="E276">
        <v>1</v>
      </c>
      <c r="F276">
        <v>1</v>
      </c>
      <c r="G276">
        <v>1</v>
      </c>
      <c r="H276">
        <v>2</v>
      </c>
      <c r="I276" t="s">
        <v>842</v>
      </c>
      <c r="J276" t="s">
        <v>843</v>
      </c>
      <c r="K276" t="s">
        <v>844</v>
      </c>
      <c r="L276">
        <v>1368</v>
      </c>
      <c r="N276">
        <v>1011</v>
      </c>
      <c r="O276" t="s">
        <v>845</v>
      </c>
      <c r="P276" t="s">
        <v>845</v>
      </c>
      <c r="Q276">
        <v>1</v>
      </c>
      <c r="X276">
        <v>0.03</v>
      </c>
      <c r="Y276">
        <v>0</v>
      </c>
      <c r="Z276">
        <v>31.26</v>
      </c>
      <c r="AA276">
        <v>13.5</v>
      </c>
      <c r="AB276">
        <v>0</v>
      </c>
      <c r="AC276">
        <v>0</v>
      </c>
      <c r="AD276">
        <v>1</v>
      </c>
      <c r="AE276">
        <v>0</v>
      </c>
      <c r="AF276" t="s">
        <v>322</v>
      </c>
      <c r="AG276">
        <v>1.2E-2</v>
      </c>
      <c r="AH276">
        <v>2</v>
      </c>
      <c r="AI276">
        <v>39084144</v>
      </c>
      <c r="AJ276">
        <v>262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ROW(Source!A181)</f>
        <v>181</v>
      </c>
      <c r="B277">
        <v>39084145</v>
      </c>
      <c r="C277">
        <v>39084141</v>
      </c>
      <c r="D277">
        <v>36883554</v>
      </c>
      <c r="E277">
        <v>1</v>
      </c>
      <c r="F277">
        <v>1</v>
      </c>
      <c r="G277">
        <v>1</v>
      </c>
      <c r="H277">
        <v>2</v>
      </c>
      <c r="I277" t="s">
        <v>848</v>
      </c>
      <c r="J277" t="s">
        <v>849</v>
      </c>
      <c r="K277" t="s">
        <v>850</v>
      </c>
      <c r="L277">
        <v>1368</v>
      </c>
      <c r="N277">
        <v>1011</v>
      </c>
      <c r="O277" t="s">
        <v>845</v>
      </c>
      <c r="P277" t="s">
        <v>845</v>
      </c>
      <c r="Q277">
        <v>1</v>
      </c>
      <c r="X277">
        <v>0.1</v>
      </c>
      <c r="Y277">
        <v>0</v>
      </c>
      <c r="Z277">
        <v>65.709999999999994</v>
      </c>
      <c r="AA277">
        <v>11.6</v>
      </c>
      <c r="AB277">
        <v>0</v>
      </c>
      <c r="AC277">
        <v>0</v>
      </c>
      <c r="AD277">
        <v>1</v>
      </c>
      <c r="AE277">
        <v>0</v>
      </c>
      <c r="AF277" t="s">
        <v>322</v>
      </c>
      <c r="AG277">
        <v>4.0000000000000008E-2</v>
      </c>
      <c r="AH277">
        <v>2</v>
      </c>
      <c r="AI277">
        <v>39084145</v>
      </c>
      <c r="AJ277">
        <v>263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ROW(Source!A181)</f>
        <v>181</v>
      </c>
      <c r="B278">
        <v>39084146</v>
      </c>
      <c r="C278">
        <v>39084141</v>
      </c>
      <c r="D278">
        <v>36802461</v>
      </c>
      <c r="E278">
        <v>1</v>
      </c>
      <c r="F278">
        <v>1</v>
      </c>
      <c r="G278">
        <v>1</v>
      </c>
      <c r="H278">
        <v>3</v>
      </c>
      <c r="I278" t="s">
        <v>1077</v>
      </c>
      <c r="J278" t="s">
        <v>1078</v>
      </c>
      <c r="K278" t="s">
        <v>1079</v>
      </c>
      <c r="L278">
        <v>1348</v>
      </c>
      <c r="N278">
        <v>1009</v>
      </c>
      <c r="O278" t="s">
        <v>64</v>
      </c>
      <c r="P278" t="s">
        <v>64</v>
      </c>
      <c r="Q278">
        <v>1000</v>
      </c>
      <c r="X278">
        <v>6.9999999999999999E-4</v>
      </c>
      <c r="Y278">
        <v>30030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314</v>
      </c>
      <c r="AG278">
        <v>0</v>
      </c>
      <c r="AH278">
        <v>2</v>
      </c>
      <c r="AI278">
        <v>39084146</v>
      </c>
      <c r="AJ278">
        <v>264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ROW(Source!A181)</f>
        <v>181</v>
      </c>
      <c r="B279">
        <v>39084147</v>
      </c>
      <c r="C279">
        <v>39084141</v>
      </c>
      <c r="D279">
        <v>36806623</v>
      </c>
      <c r="E279">
        <v>1</v>
      </c>
      <c r="F279">
        <v>1</v>
      </c>
      <c r="G279">
        <v>1</v>
      </c>
      <c r="H279">
        <v>3</v>
      </c>
      <c r="I279" t="s">
        <v>1080</v>
      </c>
      <c r="J279" t="s">
        <v>1081</v>
      </c>
      <c r="K279" t="s">
        <v>1082</v>
      </c>
      <c r="L279">
        <v>1348</v>
      </c>
      <c r="N279">
        <v>1009</v>
      </c>
      <c r="O279" t="s">
        <v>64</v>
      </c>
      <c r="P279" t="s">
        <v>64</v>
      </c>
      <c r="Q279">
        <v>1000</v>
      </c>
      <c r="X279">
        <v>2E-3</v>
      </c>
      <c r="Y279">
        <v>1836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314</v>
      </c>
      <c r="AG279">
        <v>0</v>
      </c>
      <c r="AH279">
        <v>2</v>
      </c>
      <c r="AI279">
        <v>39084147</v>
      </c>
      <c r="AJ279">
        <v>265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ROW(Source!A181)</f>
        <v>181</v>
      </c>
      <c r="B280">
        <v>39084148</v>
      </c>
      <c r="C280">
        <v>39084141</v>
      </c>
      <c r="D280">
        <v>36797696</v>
      </c>
      <c r="E280">
        <v>17</v>
      </c>
      <c r="F280">
        <v>1</v>
      </c>
      <c r="G280">
        <v>1</v>
      </c>
      <c r="H280">
        <v>3</v>
      </c>
      <c r="I280" t="s">
        <v>1328</v>
      </c>
      <c r="J280" t="s">
        <v>3</v>
      </c>
      <c r="K280" t="s">
        <v>1329</v>
      </c>
      <c r="L280">
        <v>1035</v>
      </c>
      <c r="N280">
        <v>1013</v>
      </c>
      <c r="O280" t="s">
        <v>89</v>
      </c>
      <c r="P280" t="s">
        <v>89</v>
      </c>
      <c r="Q280">
        <v>1</v>
      </c>
      <c r="X280">
        <v>10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314</v>
      </c>
      <c r="AG280">
        <v>0</v>
      </c>
      <c r="AH280">
        <v>3</v>
      </c>
      <c r="AI280">
        <v>-1</v>
      </c>
      <c r="AJ280" t="s">
        <v>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ROW(Source!A182)</f>
        <v>182</v>
      </c>
      <c r="B281">
        <v>39084152</v>
      </c>
      <c r="C281">
        <v>39084151</v>
      </c>
      <c r="D281">
        <v>37070202</v>
      </c>
      <c r="E281">
        <v>1</v>
      </c>
      <c r="F281">
        <v>1</v>
      </c>
      <c r="G281">
        <v>1</v>
      </c>
      <c r="H281">
        <v>1</v>
      </c>
      <c r="I281" t="s">
        <v>1083</v>
      </c>
      <c r="J281" t="s">
        <v>3</v>
      </c>
      <c r="K281" t="s">
        <v>1084</v>
      </c>
      <c r="L281">
        <v>1191</v>
      </c>
      <c r="N281">
        <v>1013</v>
      </c>
      <c r="O281" t="s">
        <v>839</v>
      </c>
      <c r="P281" t="s">
        <v>839</v>
      </c>
      <c r="Q281">
        <v>1</v>
      </c>
      <c r="X281">
        <v>24.64</v>
      </c>
      <c r="Y281">
        <v>0</v>
      </c>
      <c r="Z281">
        <v>0</v>
      </c>
      <c r="AA281">
        <v>0</v>
      </c>
      <c r="AB281">
        <v>9.51</v>
      </c>
      <c r="AC281">
        <v>0</v>
      </c>
      <c r="AD281">
        <v>1</v>
      </c>
      <c r="AE281">
        <v>1</v>
      </c>
      <c r="AF281" t="s">
        <v>76</v>
      </c>
      <c r="AG281">
        <v>28.335999999999999</v>
      </c>
      <c r="AH281">
        <v>2</v>
      </c>
      <c r="AI281">
        <v>39084152</v>
      </c>
      <c r="AJ281">
        <v>266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ROW(Source!A182)</f>
        <v>182</v>
      </c>
      <c r="B282">
        <v>39084153</v>
      </c>
      <c r="C282">
        <v>39084151</v>
      </c>
      <c r="D282">
        <v>37064876</v>
      </c>
      <c r="E282">
        <v>1</v>
      </c>
      <c r="F282">
        <v>1</v>
      </c>
      <c r="G282">
        <v>1</v>
      </c>
      <c r="H282">
        <v>1</v>
      </c>
      <c r="I282" t="s">
        <v>840</v>
      </c>
      <c r="J282" t="s">
        <v>3</v>
      </c>
      <c r="K282" t="s">
        <v>841</v>
      </c>
      <c r="L282">
        <v>1191</v>
      </c>
      <c r="N282">
        <v>1013</v>
      </c>
      <c r="O282" t="s">
        <v>839</v>
      </c>
      <c r="P282" t="s">
        <v>839</v>
      </c>
      <c r="Q282">
        <v>1</v>
      </c>
      <c r="X282">
        <v>0.71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2</v>
      </c>
      <c r="AF282" t="s">
        <v>75</v>
      </c>
      <c r="AG282">
        <v>0.88749999999999996</v>
      </c>
      <c r="AH282">
        <v>2</v>
      </c>
      <c r="AI282">
        <v>39084153</v>
      </c>
      <c r="AJ282">
        <v>267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ROW(Source!A182)</f>
        <v>182</v>
      </c>
      <c r="B283">
        <v>39084154</v>
      </c>
      <c r="C283">
        <v>39084151</v>
      </c>
      <c r="D283">
        <v>36882452</v>
      </c>
      <c r="E283">
        <v>1</v>
      </c>
      <c r="F283">
        <v>1</v>
      </c>
      <c r="G283">
        <v>1</v>
      </c>
      <c r="H283">
        <v>2</v>
      </c>
      <c r="I283" t="s">
        <v>842</v>
      </c>
      <c r="J283" t="s">
        <v>843</v>
      </c>
      <c r="K283" t="s">
        <v>844</v>
      </c>
      <c r="L283">
        <v>1368</v>
      </c>
      <c r="N283">
        <v>1011</v>
      </c>
      <c r="O283" t="s">
        <v>845</v>
      </c>
      <c r="P283" t="s">
        <v>845</v>
      </c>
      <c r="Q283">
        <v>1</v>
      </c>
      <c r="X283">
        <v>0.32</v>
      </c>
      <c r="Y283">
        <v>0</v>
      </c>
      <c r="Z283">
        <v>31.26</v>
      </c>
      <c r="AA283">
        <v>13.5</v>
      </c>
      <c r="AB283">
        <v>0</v>
      </c>
      <c r="AC283">
        <v>0</v>
      </c>
      <c r="AD283">
        <v>1</v>
      </c>
      <c r="AE283">
        <v>0</v>
      </c>
      <c r="AF283" t="s">
        <v>75</v>
      </c>
      <c r="AG283">
        <v>0.4</v>
      </c>
      <c r="AH283">
        <v>2</v>
      </c>
      <c r="AI283">
        <v>39084154</v>
      </c>
      <c r="AJ283">
        <v>268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ROW(Source!A182)</f>
        <v>182</v>
      </c>
      <c r="B284">
        <v>39084155</v>
      </c>
      <c r="C284">
        <v>39084151</v>
      </c>
      <c r="D284">
        <v>36883554</v>
      </c>
      <c r="E284">
        <v>1</v>
      </c>
      <c r="F284">
        <v>1</v>
      </c>
      <c r="G284">
        <v>1</v>
      </c>
      <c r="H284">
        <v>2</v>
      </c>
      <c r="I284" t="s">
        <v>848</v>
      </c>
      <c r="J284" t="s">
        <v>849</v>
      </c>
      <c r="K284" t="s">
        <v>850</v>
      </c>
      <c r="L284">
        <v>1368</v>
      </c>
      <c r="N284">
        <v>1011</v>
      </c>
      <c r="O284" t="s">
        <v>845</v>
      </c>
      <c r="P284" t="s">
        <v>845</v>
      </c>
      <c r="Q284">
        <v>1</v>
      </c>
      <c r="X284">
        <v>0.39</v>
      </c>
      <c r="Y284">
        <v>0</v>
      </c>
      <c r="Z284">
        <v>65.709999999999994</v>
      </c>
      <c r="AA284">
        <v>11.6</v>
      </c>
      <c r="AB284">
        <v>0</v>
      </c>
      <c r="AC284">
        <v>0</v>
      </c>
      <c r="AD284">
        <v>1</v>
      </c>
      <c r="AE284">
        <v>0</v>
      </c>
      <c r="AF284" t="s">
        <v>75</v>
      </c>
      <c r="AG284">
        <v>0.48750000000000004</v>
      </c>
      <c r="AH284">
        <v>2</v>
      </c>
      <c r="AI284">
        <v>39084155</v>
      </c>
      <c r="AJ284">
        <v>269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ROW(Source!A182)</f>
        <v>182</v>
      </c>
      <c r="B285">
        <v>39084156</v>
      </c>
      <c r="C285">
        <v>39084151</v>
      </c>
      <c r="D285">
        <v>36802461</v>
      </c>
      <c r="E285">
        <v>1</v>
      </c>
      <c r="F285">
        <v>1</v>
      </c>
      <c r="G285">
        <v>1</v>
      </c>
      <c r="H285">
        <v>3</v>
      </c>
      <c r="I285" t="s">
        <v>1077</v>
      </c>
      <c r="J285" t="s">
        <v>1078</v>
      </c>
      <c r="K285" t="s">
        <v>1079</v>
      </c>
      <c r="L285">
        <v>1348</v>
      </c>
      <c r="N285">
        <v>1009</v>
      </c>
      <c r="O285" t="s">
        <v>64</v>
      </c>
      <c r="P285" t="s">
        <v>64</v>
      </c>
      <c r="Q285">
        <v>1000</v>
      </c>
      <c r="X285">
        <v>1E-3</v>
      </c>
      <c r="Y285">
        <v>30030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1E-3</v>
      </c>
      <c r="AH285">
        <v>2</v>
      </c>
      <c r="AI285">
        <v>39084156</v>
      </c>
      <c r="AJ285">
        <v>270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ROW(Source!A182)</f>
        <v>182</v>
      </c>
      <c r="B286">
        <v>39084157</v>
      </c>
      <c r="C286">
        <v>39084151</v>
      </c>
      <c r="D286">
        <v>36802469</v>
      </c>
      <c r="E286">
        <v>1</v>
      </c>
      <c r="F286">
        <v>1</v>
      </c>
      <c r="G286">
        <v>1</v>
      </c>
      <c r="H286">
        <v>3</v>
      </c>
      <c r="I286" t="s">
        <v>1058</v>
      </c>
      <c r="J286" t="s">
        <v>1059</v>
      </c>
      <c r="K286" t="s">
        <v>1060</v>
      </c>
      <c r="L286">
        <v>1346</v>
      </c>
      <c r="N286">
        <v>1009</v>
      </c>
      <c r="O286" t="s">
        <v>173</v>
      </c>
      <c r="P286" t="s">
        <v>173</v>
      </c>
      <c r="Q286">
        <v>1</v>
      </c>
      <c r="X286">
        <v>0.04</v>
      </c>
      <c r="Y286">
        <v>37.29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0.04</v>
      </c>
      <c r="AH286">
        <v>2</v>
      </c>
      <c r="AI286">
        <v>39084157</v>
      </c>
      <c r="AJ286">
        <v>271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ROW(Source!A182)</f>
        <v>182</v>
      </c>
      <c r="B287">
        <v>39084158</v>
      </c>
      <c r="C287">
        <v>39084151</v>
      </c>
      <c r="D287">
        <v>36797518</v>
      </c>
      <c r="E287">
        <v>17</v>
      </c>
      <c r="F287">
        <v>1</v>
      </c>
      <c r="G287">
        <v>1</v>
      </c>
      <c r="H287">
        <v>3</v>
      </c>
      <c r="I287" t="s">
        <v>1307</v>
      </c>
      <c r="J287" t="s">
        <v>3</v>
      </c>
      <c r="K287" t="s">
        <v>1308</v>
      </c>
      <c r="L287">
        <v>1358</v>
      </c>
      <c r="N287">
        <v>1010</v>
      </c>
      <c r="O287" t="s">
        <v>342</v>
      </c>
      <c r="P287" t="s">
        <v>342</v>
      </c>
      <c r="Q287">
        <v>10</v>
      </c>
      <c r="X287">
        <v>4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3</v>
      </c>
      <c r="AG287">
        <v>4</v>
      </c>
      <c r="AH287">
        <v>3</v>
      </c>
      <c r="AI287">
        <v>-1</v>
      </c>
      <c r="AJ287" t="s">
        <v>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ROW(Source!A182)</f>
        <v>182</v>
      </c>
      <c r="B288">
        <v>39084159</v>
      </c>
      <c r="C288">
        <v>39084151</v>
      </c>
      <c r="D288">
        <v>36804719</v>
      </c>
      <c r="E288">
        <v>1</v>
      </c>
      <c r="F288">
        <v>1</v>
      </c>
      <c r="G288">
        <v>1</v>
      </c>
      <c r="H288">
        <v>3</v>
      </c>
      <c r="I288" t="s">
        <v>1085</v>
      </c>
      <c r="J288" t="s">
        <v>1086</v>
      </c>
      <c r="K288" t="s">
        <v>1087</v>
      </c>
      <c r="L288">
        <v>1346</v>
      </c>
      <c r="N288">
        <v>1009</v>
      </c>
      <c r="O288" t="s">
        <v>173</v>
      </c>
      <c r="P288" t="s">
        <v>173</v>
      </c>
      <c r="Q288">
        <v>1</v>
      </c>
      <c r="X288">
        <v>20</v>
      </c>
      <c r="Y288">
        <v>6.5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20</v>
      </c>
      <c r="AH288">
        <v>2</v>
      </c>
      <c r="AI288">
        <v>39084159</v>
      </c>
      <c r="AJ288">
        <v>273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ROW(Source!A182)</f>
        <v>182</v>
      </c>
      <c r="B289">
        <v>39084160</v>
      </c>
      <c r="C289">
        <v>39084151</v>
      </c>
      <c r="D289">
        <v>36796579</v>
      </c>
      <c r="E289">
        <v>17</v>
      </c>
      <c r="F289">
        <v>1</v>
      </c>
      <c r="G289">
        <v>1</v>
      </c>
      <c r="H289">
        <v>3</v>
      </c>
      <c r="I289" t="s">
        <v>1309</v>
      </c>
      <c r="J289" t="s">
        <v>3</v>
      </c>
      <c r="K289" t="s">
        <v>1310</v>
      </c>
      <c r="L289">
        <v>1348</v>
      </c>
      <c r="N289">
        <v>1009</v>
      </c>
      <c r="O289" t="s">
        <v>64</v>
      </c>
      <c r="P289" t="s">
        <v>64</v>
      </c>
      <c r="Q289">
        <v>1000</v>
      </c>
      <c r="X289">
        <v>5.0000000000000001E-4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3</v>
      </c>
      <c r="AG289">
        <v>5.0000000000000001E-4</v>
      </c>
      <c r="AH289">
        <v>3</v>
      </c>
      <c r="AI289">
        <v>-1</v>
      </c>
      <c r="AJ289" t="s">
        <v>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ROW(Source!A182)</f>
        <v>182</v>
      </c>
      <c r="B290">
        <v>39084161</v>
      </c>
      <c r="C290">
        <v>39084151</v>
      </c>
      <c r="D290">
        <v>36805321</v>
      </c>
      <c r="E290">
        <v>1</v>
      </c>
      <c r="F290">
        <v>1</v>
      </c>
      <c r="G290">
        <v>1</v>
      </c>
      <c r="H290">
        <v>3</v>
      </c>
      <c r="I290" t="s">
        <v>1088</v>
      </c>
      <c r="J290" t="s">
        <v>1089</v>
      </c>
      <c r="K290" t="s">
        <v>1090</v>
      </c>
      <c r="L290">
        <v>1346</v>
      </c>
      <c r="N290">
        <v>1009</v>
      </c>
      <c r="O290" t="s">
        <v>173</v>
      </c>
      <c r="P290" t="s">
        <v>173</v>
      </c>
      <c r="Q290">
        <v>1</v>
      </c>
      <c r="X290">
        <v>0.8</v>
      </c>
      <c r="Y290">
        <v>13.56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0.8</v>
      </c>
      <c r="AH290">
        <v>2</v>
      </c>
      <c r="AI290">
        <v>39084161</v>
      </c>
      <c r="AJ290">
        <v>274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ROW(Source!A182)</f>
        <v>182</v>
      </c>
      <c r="B291">
        <v>39084162</v>
      </c>
      <c r="C291">
        <v>39084151</v>
      </c>
      <c r="D291">
        <v>36837018</v>
      </c>
      <c r="E291">
        <v>1</v>
      </c>
      <c r="F291">
        <v>1</v>
      </c>
      <c r="G291">
        <v>1</v>
      </c>
      <c r="H291">
        <v>3</v>
      </c>
      <c r="I291" t="s">
        <v>1091</v>
      </c>
      <c r="J291" t="s">
        <v>1092</v>
      </c>
      <c r="K291" t="s">
        <v>1093</v>
      </c>
      <c r="L291">
        <v>1348</v>
      </c>
      <c r="N291">
        <v>1009</v>
      </c>
      <c r="O291" t="s">
        <v>64</v>
      </c>
      <c r="P291" t="s">
        <v>64</v>
      </c>
      <c r="Q291">
        <v>1000</v>
      </c>
      <c r="X291">
        <v>8.0000000000000004E-4</v>
      </c>
      <c r="Y291">
        <v>12330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8.0000000000000004E-4</v>
      </c>
      <c r="AH291">
        <v>2</v>
      </c>
      <c r="AI291">
        <v>39084162</v>
      </c>
      <c r="AJ291">
        <v>275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ROW(Source!A182)</f>
        <v>182</v>
      </c>
      <c r="B292">
        <v>39084163</v>
      </c>
      <c r="C292">
        <v>39084151</v>
      </c>
      <c r="D292">
        <v>36838223</v>
      </c>
      <c r="E292">
        <v>1</v>
      </c>
      <c r="F292">
        <v>1</v>
      </c>
      <c r="G292">
        <v>1</v>
      </c>
      <c r="H292">
        <v>3</v>
      </c>
      <c r="I292" t="s">
        <v>1061</v>
      </c>
      <c r="J292" t="s">
        <v>1062</v>
      </c>
      <c r="K292" t="s">
        <v>1063</v>
      </c>
      <c r="L292">
        <v>1348</v>
      </c>
      <c r="N292">
        <v>1009</v>
      </c>
      <c r="O292" t="s">
        <v>64</v>
      </c>
      <c r="P292" t="s">
        <v>64</v>
      </c>
      <c r="Q292">
        <v>1000</v>
      </c>
      <c r="X292">
        <v>4.0000000000000002E-4</v>
      </c>
      <c r="Y292">
        <v>15119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4.0000000000000002E-4</v>
      </c>
      <c r="AH292">
        <v>2</v>
      </c>
      <c r="AI292">
        <v>39084163</v>
      </c>
      <c r="AJ292">
        <v>276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ROW(Source!A182)</f>
        <v>182</v>
      </c>
      <c r="B293">
        <v>39084164</v>
      </c>
      <c r="C293">
        <v>39084151</v>
      </c>
      <c r="D293">
        <v>36797701</v>
      </c>
      <c r="E293">
        <v>17</v>
      </c>
      <c r="F293">
        <v>1</v>
      </c>
      <c r="G293">
        <v>1</v>
      </c>
      <c r="H293">
        <v>3</v>
      </c>
      <c r="I293" t="s">
        <v>1326</v>
      </c>
      <c r="J293" t="s">
        <v>3</v>
      </c>
      <c r="K293" t="s">
        <v>1327</v>
      </c>
      <c r="L293">
        <v>1346</v>
      </c>
      <c r="N293">
        <v>1009</v>
      </c>
      <c r="O293" t="s">
        <v>173</v>
      </c>
      <c r="P293" t="s">
        <v>173</v>
      </c>
      <c r="Q293">
        <v>1</v>
      </c>
      <c r="X293">
        <v>4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3</v>
      </c>
      <c r="AG293">
        <v>4</v>
      </c>
      <c r="AH293">
        <v>3</v>
      </c>
      <c r="AI293">
        <v>-1</v>
      </c>
      <c r="AJ293" t="s">
        <v>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ROW(Source!A182)</f>
        <v>182</v>
      </c>
      <c r="B294">
        <v>39084165</v>
      </c>
      <c r="C294">
        <v>39084151</v>
      </c>
      <c r="D294">
        <v>36838951</v>
      </c>
      <c r="E294">
        <v>1</v>
      </c>
      <c r="F294">
        <v>1</v>
      </c>
      <c r="G294">
        <v>1</v>
      </c>
      <c r="H294">
        <v>3</v>
      </c>
      <c r="I294" t="s">
        <v>1064</v>
      </c>
      <c r="J294" t="s">
        <v>1065</v>
      </c>
      <c r="K294" t="s">
        <v>1066</v>
      </c>
      <c r="L294">
        <v>1348</v>
      </c>
      <c r="N294">
        <v>1009</v>
      </c>
      <c r="O294" t="s">
        <v>64</v>
      </c>
      <c r="P294" t="s">
        <v>64</v>
      </c>
      <c r="Q294">
        <v>1000</v>
      </c>
      <c r="X294">
        <v>2.0000000000000001E-4</v>
      </c>
      <c r="Y294">
        <v>16950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2.0000000000000001E-4</v>
      </c>
      <c r="AH294">
        <v>2</v>
      </c>
      <c r="AI294">
        <v>39084165</v>
      </c>
      <c r="AJ294">
        <v>277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ROW(Source!A182)</f>
        <v>182</v>
      </c>
      <c r="B295">
        <v>39084166</v>
      </c>
      <c r="C295">
        <v>39084151</v>
      </c>
      <c r="D295">
        <v>36797696</v>
      </c>
      <c r="E295">
        <v>17</v>
      </c>
      <c r="F295">
        <v>1</v>
      </c>
      <c r="G295">
        <v>1</v>
      </c>
      <c r="H295">
        <v>3</v>
      </c>
      <c r="I295" t="s">
        <v>1328</v>
      </c>
      <c r="J295" t="s">
        <v>3</v>
      </c>
      <c r="K295" t="s">
        <v>1329</v>
      </c>
      <c r="L295">
        <v>1035</v>
      </c>
      <c r="N295">
        <v>1013</v>
      </c>
      <c r="O295" t="s">
        <v>89</v>
      </c>
      <c r="P295" t="s">
        <v>89</v>
      </c>
      <c r="Q295">
        <v>1</v>
      </c>
      <c r="X295">
        <v>10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3</v>
      </c>
      <c r="AG295">
        <v>10</v>
      </c>
      <c r="AH295">
        <v>3</v>
      </c>
      <c r="AI295">
        <v>-1</v>
      </c>
      <c r="AJ295" t="s">
        <v>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ROW(Source!A186)</f>
        <v>186</v>
      </c>
      <c r="B296">
        <v>39084172</v>
      </c>
      <c r="C296">
        <v>39084171</v>
      </c>
      <c r="D296">
        <v>37070202</v>
      </c>
      <c r="E296">
        <v>1</v>
      </c>
      <c r="F296">
        <v>1</v>
      </c>
      <c r="G296">
        <v>1</v>
      </c>
      <c r="H296">
        <v>1</v>
      </c>
      <c r="I296" t="s">
        <v>1083</v>
      </c>
      <c r="J296" t="s">
        <v>3</v>
      </c>
      <c r="K296" t="s">
        <v>1084</v>
      </c>
      <c r="L296">
        <v>1191</v>
      </c>
      <c r="N296">
        <v>1013</v>
      </c>
      <c r="O296" t="s">
        <v>839</v>
      </c>
      <c r="P296" t="s">
        <v>839</v>
      </c>
      <c r="Q296">
        <v>1</v>
      </c>
      <c r="X296">
        <v>22.18</v>
      </c>
      <c r="Y296">
        <v>0</v>
      </c>
      <c r="Z296">
        <v>0</v>
      </c>
      <c r="AA296">
        <v>0</v>
      </c>
      <c r="AB296">
        <v>9.51</v>
      </c>
      <c r="AC296">
        <v>0</v>
      </c>
      <c r="AD296">
        <v>1</v>
      </c>
      <c r="AE296">
        <v>1</v>
      </c>
      <c r="AF296" t="s">
        <v>76</v>
      </c>
      <c r="AG296">
        <v>25.506999999999998</v>
      </c>
      <c r="AH296">
        <v>2</v>
      </c>
      <c r="AI296">
        <v>39084172</v>
      </c>
      <c r="AJ296">
        <v>280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ROW(Source!A186)</f>
        <v>186</v>
      </c>
      <c r="B297">
        <v>39084173</v>
      </c>
      <c r="C297">
        <v>39084171</v>
      </c>
      <c r="D297">
        <v>37064876</v>
      </c>
      <c r="E297">
        <v>1</v>
      </c>
      <c r="F297">
        <v>1</v>
      </c>
      <c r="G297">
        <v>1</v>
      </c>
      <c r="H297">
        <v>1</v>
      </c>
      <c r="I297" t="s">
        <v>840</v>
      </c>
      <c r="J297" t="s">
        <v>3</v>
      </c>
      <c r="K297" t="s">
        <v>841</v>
      </c>
      <c r="L297">
        <v>1191</v>
      </c>
      <c r="N297">
        <v>1013</v>
      </c>
      <c r="O297" t="s">
        <v>839</v>
      </c>
      <c r="P297" t="s">
        <v>839</v>
      </c>
      <c r="Q297">
        <v>1</v>
      </c>
      <c r="X297">
        <v>0.56999999999999995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2</v>
      </c>
      <c r="AF297" t="s">
        <v>75</v>
      </c>
      <c r="AG297">
        <v>0.71249999999999991</v>
      </c>
      <c r="AH297">
        <v>2</v>
      </c>
      <c r="AI297">
        <v>39084173</v>
      </c>
      <c r="AJ297">
        <v>281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ROW(Source!A186)</f>
        <v>186</v>
      </c>
      <c r="B298">
        <v>39084174</v>
      </c>
      <c r="C298">
        <v>39084171</v>
      </c>
      <c r="D298">
        <v>36882452</v>
      </c>
      <c r="E298">
        <v>1</v>
      </c>
      <c r="F298">
        <v>1</v>
      </c>
      <c r="G298">
        <v>1</v>
      </c>
      <c r="H298">
        <v>2</v>
      </c>
      <c r="I298" t="s">
        <v>842</v>
      </c>
      <c r="J298" t="s">
        <v>843</v>
      </c>
      <c r="K298" t="s">
        <v>844</v>
      </c>
      <c r="L298">
        <v>1368</v>
      </c>
      <c r="N298">
        <v>1011</v>
      </c>
      <c r="O298" t="s">
        <v>845</v>
      </c>
      <c r="P298" t="s">
        <v>845</v>
      </c>
      <c r="Q298">
        <v>1</v>
      </c>
      <c r="X298">
        <v>0.32</v>
      </c>
      <c r="Y298">
        <v>0</v>
      </c>
      <c r="Z298">
        <v>31.26</v>
      </c>
      <c r="AA298">
        <v>13.5</v>
      </c>
      <c r="AB298">
        <v>0</v>
      </c>
      <c r="AC298">
        <v>0</v>
      </c>
      <c r="AD298">
        <v>1</v>
      </c>
      <c r="AE298">
        <v>0</v>
      </c>
      <c r="AF298" t="s">
        <v>75</v>
      </c>
      <c r="AG298">
        <v>0.4</v>
      </c>
      <c r="AH298">
        <v>2</v>
      </c>
      <c r="AI298">
        <v>39084174</v>
      </c>
      <c r="AJ298">
        <v>282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ROW(Source!A186)</f>
        <v>186</v>
      </c>
      <c r="B299">
        <v>39084175</v>
      </c>
      <c r="C299">
        <v>39084171</v>
      </c>
      <c r="D299">
        <v>36883554</v>
      </c>
      <c r="E299">
        <v>1</v>
      </c>
      <c r="F299">
        <v>1</v>
      </c>
      <c r="G299">
        <v>1</v>
      </c>
      <c r="H299">
        <v>2</v>
      </c>
      <c r="I299" t="s">
        <v>848</v>
      </c>
      <c r="J299" t="s">
        <v>849</v>
      </c>
      <c r="K299" t="s">
        <v>850</v>
      </c>
      <c r="L299">
        <v>1368</v>
      </c>
      <c r="N299">
        <v>1011</v>
      </c>
      <c r="O299" t="s">
        <v>845</v>
      </c>
      <c r="P299" t="s">
        <v>845</v>
      </c>
      <c r="Q299">
        <v>1</v>
      </c>
      <c r="X299">
        <v>0.25</v>
      </c>
      <c r="Y299">
        <v>0</v>
      </c>
      <c r="Z299">
        <v>65.709999999999994</v>
      </c>
      <c r="AA299">
        <v>11.6</v>
      </c>
      <c r="AB299">
        <v>0</v>
      </c>
      <c r="AC299">
        <v>0</v>
      </c>
      <c r="AD299">
        <v>1</v>
      </c>
      <c r="AE299">
        <v>0</v>
      </c>
      <c r="AF299" t="s">
        <v>75</v>
      </c>
      <c r="AG299">
        <v>0.3125</v>
      </c>
      <c r="AH299">
        <v>2</v>
      </c>
      <c r="AI299">
        <v>39084175</v>
      </c>
      <c r="AJ299">
        <v>283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ROW(Source!A186)</f>
        <v>186</v>
      </c>
      <c r="B300">
        <v>39084176</v>
      </c>
      <c r="C300">
        <v>39084171</v>
      </c>
      <c r="D300">
        <v>36802461</v>
      </c>
      <c r="E300">
        <v>1</v>
      </c>
      <c r="F300">
        <v>1</v>
      </c>
      <c r="G300">
        <v>1</v>
      </c>
      <c r="H300">
        <v>3</v>
      </c>
      <c r="I300" t="s">
        <v>1077</v>
      </c>
      <c r="J300" t="s">
        <v>1078</v>
      </c>
      <c r="K300" t="s">
        <v>1079</v>
      </c>
      <c r="L300">
        <v>1348</v>
      </c>
      <c r="N300">
        <v>1009</v>
      </c>
      <c r="O300" t="s">
        <v>64</v>
      </c>
      <c r="P300" t="s">
        <v>64</v>
      </c>
      <c r="Q300">
        <v>1000</v>
      </c>
      <c r="X300">
        <v>1E-3</v>
      </c>
      <c r="Y300">
        <v>30030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1E-3</v>
      </c>
      <c r="AH300">
        <v>2</v>
      </c>
      <c r="AI300">
        <v>39084176</v>
      </c>
      <c r="AJ300">
        <v>284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ROW(Source!A186)</f>
        <v>186</v>
      </c>
      <c r="B301">
        <v>39084177</v>
      </c>
      <c r="C301">
        <v>39084171</v>
      </c>
      <c r="D301">
        <v>36802469</v>
      </c>
      <c r="E301">
        <v>1</v>
      </c>
      <c r="F301">
        <v>1</v>
      </c>
      <c r="G301">
        <v>1</v>
      </c>
      <c r="H301">
        <v>3</v>
      </c>
      <c r="I301" t="s">
        <v>1058</v>
      </c>
      <c r="J301" t="s">
        <v>1059</v>
      </c>
      <c r="K301" t="s">
        <v>1060</v>
      </c>
      <c r="L301">
        <v>1346</v>
      </c>
      <c r="N301">
        <v>1009</v>
      </c>
      <c r="O301" t="s">
        <v>173</v>
      </c>
      <c r="P301" t="s">
        <v>173</v>
      </c>
      <c r="Q301">
        <v>1</v>
      </c>
      <c r="X301">
        <v>0.2</v>
      </c>
      <c r="Y301">
        <v>37.29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0.2</v>
      </c>
      <c r="AH301">
        <v>2</v>
      </c>
      <c r="AI301">
        <v>39084177</v>
      </c>
      <c r="AJ301">
        <v>285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ROW(Source!A186)</f>
        <v>186</v>
      </c>
      <c r="B302">
        <v>39084178</v>
      </c>
      <c r="C302">
        <v>39084171</v>
      </c>
      <c r="D302">
        <v>36797518</v>
      </c>
      <c r="E302">
        <v>17</v>
      </c>
      <c r="F302">
        <v>1</v>
      </c>
      <c r="G302">
        <v>1</v>
      </c>
      <c r="H302">
        <v>3</v>
      </c>
      <c r="I302" t="s">
        <v>1307</v>
      </c>
      <c r="J302" t="s">
        <v>3</v>
      </c>
      <c r="K302" t="s">
        <v>1308</v>
      </c>
      <c r="L302">
        <v>1358</v>
      </c>
      <c r="N302">
        <v>1010</v>
      </c>
      <c r="O302" t="s">
        <v>342</v>
      </c>
      <c r="P302" t="s">
        <v>342</v>
      </c>
      <c r="Q302">
        <v>10</v>
      </c>
      <c r="X302">
        <v>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3</v>
      </c>
      <c r="AG302">
        <v>2</v>
      </c>
      <c r="AH302">
        <v>3</v>
      </c>
      <c r="AI302">
        <v>-1</v>
      </c>
      <c r="AJ302" t="s">
        <v>3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ROW(Source!A186)</f>
        <v>186</v>
      </c>
      <c r="B303">
        <v>39084179</v>
      </c>
      <c r="C303">
        <v>39084171</v>
      </c>
      <c r="D303">
        <v>36796579</v>
      </c>
      <c r="E303">
        <v>17</v>
      </c>
      <c r="F303">
        <v>1</v>
      </c>
      <c r="G303">
        <v>1</v>
      </c>
      <c r="H303">
        <v>3</v>
      </c>
      <c r="I303" t="s">
        <v>1309</v>
      </c>
      <c r="J303" t="s">
        <v>3</v>
      </c>
      <c r="K303" t="s">
        <v>1310</v>
      </c>
      <c r="L303">
        <v>1348</v>
      </c>
      <c r="N303">
        <v>1009</v>
      </c>
      <c r="O303" t="s">
        <v>64</v>
      </c>
      <c r="P303" t="s">
        <v>64</v>
      </c>
      <c r="Q303">
        <v>1000</v>
      </c>
      <c r="X303">
        <v>5.0000000000000001E-4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 t="s">
        <v>3</v>
      </c>
      <c r="AG303">
        <v>5.0000000000000001E-4</v>
      </c>
      <c r="AH303">
        <v>3</v>
      </c>
      <c r="AI303">
        <v>-1</v>
      </c>
      <c r="AJ303" t="s">
        <v>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ROW(Source!A186)</f>
        <v>186</v>
      </c>
      <c r="B304">
        <v>39084180</v>
      </c>
      <c r="C304">
        <v>39084171</v>
      </c>
      <c r="D304">
        <v>36797720</v>
      </c>
      <c r="E304">
        <v>17</v>
      </c>
      <c r="F304">
        <v>1</v>
      </c>
      <c r="G304">
        <v>1</v>
      </c>
      <c r="H304">
        <v>3</v>
      </c>
      <c r="I304" t="s">
        <v>1332</v>
      </c>
      <c r="J304" t="s">
        <v>3</v>
      </c>
      <c r="K304" t="s">
        <v>452</v>
      </c>
      <c r="L304">
        <v>1354</v>
      </c>
      <c r="N304">
        <v>1010</v>
      </c>
      <c r="O304" t="s">
        <v>109</v>
      </c>
      <c r="P304" t="s">
        <v>109</v>
      </c>
      <c r="Q304">
        <v>1</v>
      </c>
      <c r="X304">
        <v>10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 t="s">
        <v>3</v>
      </c>
      <c r="AG304">
        <v>10</v>
      </c>
      <c r="AH304">
        <v>3</v>
      </c>
      <c r="AI304">
        <v>-1</v>
      </c>
      <c r="AJ304" t="s">
        <v>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ROW(Source!A186)</f>
        <v>186</v>
      </c>
      <c r="B305">
        <v>39084181</v>
      </c>
      <c r="C305">
        <v>39084171</v>
      </c>
      <c r="D305">
        <v>36805321</v>
      </c>
      <c r="E305">
        <v>1</v>
      </c>
      <c r="F305">
        <v>1</v>
      </c>
      <c r="G305">
        <v>1</v>
      </c>
      <c r="H305">
        <v>3</v>
      </c>
      <c r="I305" t="s">
        <v>1088</v>
      </c>
      <c r="J305" t="s">
        <v>1089</v>
      </c>
      <c r="K305" t="s">
        <v>1090</v>
      </c>
      <c r="L305">
        <v>1346</v>
      </c>
      <c r="N305">
        <v>1009</v>
      </c>
      <c r="O305" t="s">
        <v>173</v>
      </c>
      <c r="P305" t="s">
        <v>173</v>
      </c>
      <c r="Q305">
        <v>1</v>
      </c>
      <c r="X305">
        <v>0.8</v>
      </c>
      <c r="Y305">
        <v>13.56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0.8</v>
      </c>
      <c r="AH305">
        <v>2</v>
      </c>
      <c r="AI305">
        <v>39084181</v>
      </c>
      <c r="AJ305">
        <v>288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ROW(Source!A186)</f>
        <v>186</v>
      </c>
      <c r="B306">
        <v>39084182</v>
      </c>
      <c r="C306">
        <v>39084171</v>
      </c>
      <c r="D306">
        <v>36829216</v>
      </c>
      <c r="E306">
        <v>1</v>
      </c>
      <c r="F306">
        <v>1</v>
      </c>
      <c r="G306">
        <v>1</v>
      </c>
      <c r="H306">
        <v>3</v>
      </c>
      <c r="I306" t="s">
        <v>1094</v>
      </c>
      <c r="J306" t="s">
        <v>1095</v>
      </c>
      <c r="K306" t="s">
        <v>1096</v>
      </c>
      <c r="L306">
        <v>1348</v>
      </c>
      <c r="N306">
        <v>1009</v>
      </c>
      <c r="O306" t="s">
        <v>64</v>
      </c>
      <c r="P306" t="s">
        <v>64</v>
      </c>
      <c r="Q306">
        <v>1000</v>
      </c>
      <c r="X306">
        <v>5.0000000000000001E-4</v>
      </c>
      <c r="Y306">
        <v>37517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5.0000000000000001E-4</v>
      </c>
      <c r="AH306">
        <v>2</v>
      </c>
      <c r="AI306">
        <v>39084182</v>
      </c>
      <c r="AJ306">
        <v>289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ROW(Source!A186)</f>
        <v>186</v>
      </c>
      <c r="B307">
        <v>39084183</v>
      </c>
      <c r="C307">
        <v>39084171</v>
      </c>
      <c r="D307">
        <v>36837018</v>
      </c>
      <c r="E307">
        <v>1</v>
      </c>
      <c r="F307">
        <v>1</v>
      </c>
      <c r="G307">
        <v>1</v>
      </c>
      <c r="H307">
        <v>3</v>
      </c>
      <c r="I307" t="s">
        <v>1091</v>
      </c>
      <c r="J307" t="s">
        <v>1092</v>
      </c>
      <c r="K307" t="s">
        <v>1093</v>
      </c>
      <c r="L307">
        <v>1348</v>
      </c>
      <c r="N307">
        <v>1009</v>
      </c>
      <c r="O307" t="s">
        <v>64</v>
      </c>
      <c r="P307" t="s">
        <v>64</v>
      </c>
      <c r="Q307">
        <v>1000</v>
      </c>
      <c r="X307">
        <v>8.0000000000000004E-4</v>
      </c>
      <c r="Y307">
        <v>12330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8.0000000000000004E-4</v>
      </c>
      <c r="AH307">
        <v>2</v>
      </c>
      <c r="AI307">
        <v>39084183</v>
      </c>
      <c r="AJ307">
        <v>290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ROW(Source!A186)</f>
        <v>186</v>
      </c>
      <c r="B308">
        <v>39084184</v>
      </c>
      <c r="C308">
        <v>39084171</v>
      </c>
      <c r="D308">
        <v>36838223</v>
      </c>
      <c r="E308">
        <v>1</v>
      </c>
      <c r="F308">
        <v>1</v>
      </c>
      <c r="G308">
        <v>1</v>
      </c>
      <c r="H308">
        <v>3</v>
      </c>
      <c r="I308" t="s">
        <v>1061</v>
      </c>
      <c r="J308" t="s">
        <v>1062</v>
      </c>
      <c r="K308" t="s">
        <v>1063</v>
      </c>
      <c r="L308">
        <v>1348</v>
      </c>
      <c r="N308">
        <v>1009</v>
      </c>
      <c r="O308" t="s">
        <v>64</v>
      </c>
      <c r="P308" t="s">
        <v>64</v>
      </c>
      <c r="Q308">
        <v>1000</v>
      </c>
      <c r="X308">
        <v>4.0000000000000002E-4</v>
      </c>
      <c r="Y308">
        <v>15119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4.0000000000000002E-4</v>
      </c>
      <c r="AH308">
        <v>2</v>
      </c>
      <c r="AI308">
        <v>39084184</v>
      </c>
      <c r="AJ308">
        <v>291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ROW(Source!A186)</f>
        <v>186</v>
      </c>
      <c r="B309">
        <v>39084185</v>
      </c>
      <c r="C309">
        <v>39084171</v>
      </c>
      <c r="D309">
        <v>36797701</v>
      </c>
      <c r="E309">
        <v>17</v>
      </c>
      <c r="F309">
        <v>1</v>
      </c>
      <c r="G309">
        <v>1</v>
      </c>
      <c r="H309">
        <v>3</v>
      </c>
      <c r="I309" t="s">
        <v>1326</v>
      </c>
      <c r="J309" t="s">
        <v>3</v>
      </c>
      <c r="K309" t="s">
        <v>1327</v>
      </c>
      <c r="L309">
        <v>1346</v>
      </c>
      <c r="N309">
        <v>1009</v>
      </c>
      <c r="O309" t="s">
        <v>173</v>
      </c>
      <c r="P309" t="s">
        <v>173</v>
      </c>
      <c r="Q309">
        <v>1</v>
      </c>
      <c r="X309">
        <v>4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 t="s">
        <v>3</v>
      </c>
      <c r="AG309">
        <v>4</v>
      </c>
      <c r="AH309">
        <v>3</v>
      </c>
      <c r="AI309">
        <v>-1</v>
      </c>
      <c r="AJ309" t="s">
        <v>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ROW(Source!A186)</f>
        <v>186</v>
      </c>
      <c r="B310">
        <v>39084186</v>
      </c>
      <c r="C310">
        <v>39084171</v>
      </c>
      <c r="D310">
        <v>36838951</v>
      </c>
      <c r="E310">
        <v>1</v>
      </c>
      <c r="F310">
        <v>1</v>
      </c>
      <c r="G310">
        <v>1</v>
      </c>
      <c r="H310">
        <v>3</v>
      </c>
      <c r="I310" t="s">
        <v>1064</v>
      </c>
      <c r="J310" t="s">
        <v>1065</v>
      </c>
      <c r="K310" t="s">
        <v>1066</v>
      </c>
      <c r="L310">
        <v>1348</v>
      </c>
      <c r="N310">
        <v>1009</v>
      </c>
      <c r="O310" t="s">
        <v>64</v>
      </c>
      <c r="P310" t="s">
        <v>64</v>
      </c>
      <c r="Q310">
        <v>1000</v>
      </c>
      <c r="X310">
        <v>2.0000000000000001E-4</v>
      </c>
      <c r="Y310">
        <v>16950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2.0000000000000001E-4</v>
      </c>
      <c r="AH310">
        <v>2</v>
      </c>
      <c r="AI310">
        <v>39084186</v>
      </c>
      <c r="AJ310">
        <v>292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ROW(Source!A186)</f>
        <v>186</v>
      </c>
      <c r="B311">
        <v>39084187</v>
      </c>
      <c r="C311">
        <v>39084171</v>
      </c>
      <c r="D311">
        <v>36845815</v>
      </c>
      <c r="E311">
        <v>1</v>
      </c>
      <c r="F311">
        <v>1</v>
      </c>
      <c r="G311">
        <v>1</v>
      </c>
      <c r="H311">
        <v>3</v>
      </c>
      <c r="I311" t="s">
        <v>1097</v>
      </c>
      <c r="J311" t="s">
        <v>1098</v>
      </c>
      <c r="K311" t="s">
        <v>1099</v>
      </c>
      <c r="L311">
        <v>1354</v>
      </c>
      <c r="N311">
        <v>1010</v>
      </c>
      <c r="O311" t="s">
        <v>109</v>
      </c>
      <c r="P311" t="s">
        <v>109</v>
      </c>
      <c r="Q311">
        <v>1</v>
      </c>
      <c r="X311">
        <v>10</v>
      </c>
      <c r="Y311">
        <v>360.5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10</v>
      </c>
      <c r="AH311">
        <v>2</v>
      </c>
      <c r="AI311">
        <v>39084187</v>
      </c>
      <c r="AJ311">
        <v>293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ROW(Source!A186)</f>
        <v>186</v>
      </c>
      <c r="B312">
        <v>39084188</v>
      </c>
      <c r="C312">
        <v>39084171</v>
      </c>
      <c r="D312">
        <v>36846479</v>
      </c>
      <c r="E312">
        <v>1</v>
      </c>
      <c r="F312">
        <v>1</v>
      </c>
      <c r="G312">
        <v>1</v>
      </c>
      <c r="H312">
        <v>3</v>
      </c>
      <c r="I312" t="s">
        <v>1100</v>
      </c>
      <c r="J312" t="s">
        <v>1101</v>
      </c>
      <c r="K312" t="s">
        <v>1102</v>
      </c>
      <c r="L312">
        <v>1354</v>
      </c>
      <c r="N312">
        <v>1010</v>
      </c>
      <c r="O312" t="s">
        <v>109</v>
      </c>
      <c r="P312" t="s">
        <v>109</v>
      </c>
      <c r="Q312">
        <v>1</v>
      </c>
      <c r="X312">
        <v>10</v>
      </c>
      <c r="Y312">
        <v>58.5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10</v>
      </c>
      <c r="AH312">
        <v>2</v>
      </c>
      <c r="AI312">
        <v>39084188</v>
      </c>
      <c r="AJ312">
        <v>296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ROW(Source!A186)</f>
        <v>186</v>
      </c>
      <c r="B313">
        <v>39084189</v>
      </c>
      <c r="C313">
        <v>39084171</v>
      </c>
      <c r="D313">
        <v>36797696</v>
      </c>
      <c r="E313">
        <v>17</v>
      </c>
      <c r="F313">
        <v>1</v>
      </c>
      <c r="G313">
        <v>1</v>
      </c>
      <c r="H313">
        <v>3</v>
      </c>
      <c r="I313" t="s">
        <v>1328</v>
      </c>
      <c r="J313" t="s">
        <v>3</v>
      </c>
      <c r="K313" t="s">
        <v>1329</v>
      </c>
      <c r="L313">
        <v>1035</v>
      </c>
      <c r="N313">
        <v>1013</v>
      </c>
      <c r="O313" t="s">
        <v>89</v>
      </c>
      <c r="P313" t="s">
        <v>89</v>
      </c>
      <c r="Q313">
        <v>1</v>
      </c>
      <c r="X313">
        <v>10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 t="s">
        <v>3</v>
      </c>
      <c r="AG313">
        <v>10</v>
      </c>
      <c r="AH313">
        <v>3</v>
      </c>
      <c r="AI313">
        <v>-1</v>
      </c>
      <c r="AJ313" t="s">
        <v>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ROW(Source!A191)</f>
        <v>191</v>
      </c>
      <c r="B314">
        <v>39084212</v>
      </c>
      <c r="C314">
        <v>39084211</v>
      </c>
      <c r="D314">
        <v>37064878</v>
      </c>
      <c r="E314">
        <v>1</v>
      </c>
      <c r="F314">
        <v>1</v>
      </c>
      <c r="G314">
        <v>1</v>
      </c>
      <c r="H314">
        <v>1</v>
      </c>
      <c r="I314" t="s">
        <v>927</v>
      </c>
      <c r="J314" t="s">
        <v>3</v>
      </c>
      <c r="K314" t="s">
        <v>928</v>
      </c>
      <c r="L314">
        <v>1191</v>
      </c>
      <c r="N314">
        <v>1013</v>
      </c>
      <c r="O314" t="s">
        <v>839</v>
      </c>
      <c r="P314" t="s">
        <v>839</v>
      </c>
      <c r="Q314">
        <v>1</v>
      </c>
      <c r="X314">
        <v>10.32</v>
      </c>
      <c r="Y314">
        <v>0</v>
      </c>
      <c r="Z314">
        <v>0</v>
      </c>
      <c r="AA314">
        <v>0</v>
      </c>
      <c r="AB314">
        <v>9.4</v>
      </c>
      <c r="AC314">
        <v>0</v>
      </c>
      <c r="AD314">
        <v>1</v>
      </c>
      <c r="AE314">
        <v>1</v>
      </c>
      <c r="AF314" t="s">
        <v>76</v>
      </c>
      <c r="AG314">
        <v>11.867999999999999</v>
      </c>
      <c r="AH314">
        <v>2</v>
      </c>
      <c r="AI314">
        <v>39084212</v>
      </c>
      <c r="AJ314">
        <v>297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ROW(Source!A191)</f>
        <v>191</v>
      </c>
      <c r="B315">
        <v>39084213</v>
      </c>
      <c r="C315">
        <v>39084211</v>
      </c>
      <c r="D315">
        <v>37064876</v>
      </c>
      <c r="E315">
        <v>1</v>
      </c>
      <c r="F315">
        <v>1</v>
      </c>
      <c r="G315">
        <v>1</v>
      </c>
      <c r="H315">
        <v>1</v>
      </c>
      <c r="I315" t="s">
        <v>840</v>
      </c>
      <c r="J315" t="s">
        <v>3</v>
      </c>
      <c r="K315" t="s">
        <v>841</v>
      </c>
      <c r="L315">
        <v>1191</v>
      </c>
      <c r="N315">
        <v>1013</v>
      </c>
      <c r="O315" t="s">
        <v>839</v>
      </c>
      <c r="P315" t="s">
        <v>839</v>
      </c>
      <c r="Q315">
        <v>1</v>
      </c>
      <c r="X315">
        <v>0.25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2</v>
      </c>
      <c r="AF315" t="s">
        <v>75</v>
      </c>
      <c r="AG315">
        <v>0.3125</v>
      </c>
      <c r="AH315">
        <v>2</v>
      </c>
      <c r="AI315">
        <v>39084213</v>
      </c>
      <c r="AJ315">
        <v>298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ROW(Source!A191)</f>
        <v>191</v>
      </c>
      <c r="B316">
        <v>39084214</v>
      </c>
      <c r="C316">
        <v>39084211</v>
      </c>
      <c r="D316">
        <v>36882452</v>
      </c>
      <c r="E316">
        <v>1</v>
      </c>
      <c r="F316">
        <v>1</v>
      </c>
      <c r="G316">
        <v>1</v>
      </c>
      <c r="H316">
        <v>2</v>
      </c>
      <c r="I316" t="s">
        <v>842</v>
      </c>
      <c r="J316" t="s">
        <v>843</v>
      </c>
      <c r="K316" t="s">
        <v>844</v>
      </c>
      <c r="L316">
        <v>1368</v>
      </c>
      <c r="N316">
        <v>1011</v>
      </c>
      <c r="O316" t="s">
        <v>845</v>
      </c>
      <c r="P316" t="s">
        <v>845</v>
      </c>
      <c r="Q316">
        <v>1</v>
      </c>
      <c r="X316">
        <v>0.1</v>
      </c>
      <c r="Y316">
        <v>0</v>
      </c>
      <c r="Z316">
        <v>31.26</v>
      </c>
      <c r="AA316">
        <v>13.5</v>
      </c>
      <c r="AB316">
        <v>0</v>
      </c>
      <c r="AC316">
        <v>0</v>
      </c>
      <c r="AD316">
        <v>1</v>
      </c>
      <c r="AE316">
        <v>0</v>
      </c>
      <c r="AF316" t="s">
        <v>75</v>
      </c>
      <c r="AG316">
        <v>0.125</v>
      </c>
      <c r="AH316">
        <v>2</v>
      </c>
      <c r="AI316">
        <v>39084214</v>
      </c>
      <c r="AJ316">
        <v>299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ROW(Source!A191)</f>
        <v>191</v>
      </c>
      <c r="B317">
        <v>39084215</v>
      </c>
      <c r="C317">
        <v>39084211</v>
      </c>
      <c r="D317">
        <v>36883554</v>
      </c>
      <c r="E317">
        <v>1</v>
      </c>
      <c r="F317">
        <v>1</v>
      </c>
      <c r="G317">
        <v>1</v>
      </c>
      <c r="H317">
        <v>2</v>
      </c>
      <c r="I317" t="s">
        <v>848</v>
      </c>
      <c r="J317" t="s">
        <v>849</v>
      </c>
      <c r="K317" t="s">
        <v>850</v>
      </c>
      <c r="L317">
        <v>1368</v>
      </c>
      <c r="N317">
        <v>1011</v>
      </c>
      <c r="O317" t="s">
        <v>845</v>
      </c>
      <c r="P317" t="s">
        <v>845</v>
      </c>
      <c r="Q317">
        <v>1</v>
      </c>
      <c r="X317">
        <v>0.15</v>
      </c>
      <c r="Y317">
        <v>0</v>
      </c>
      <c r="Z317">
        <v>65.709999999999994</v>
      </c>
      <c r="AA317">
        <v>11.6</v>
      </c>
      <c r="AB317">
        <v>0</v>
      </c>
      <c r="AC317">
        <v>0</v>
      </c>
      <c r="AD317">
        <v>1</v>
      </c>
      <c r="AE317">
        <v>0</v>
      </c>
      <c r="AF317" t="s">
        <v>75</v>
      </c>
      <c r="AG317">
        <v>0.1875</v>
      </c>
      <c r="AH317">
        <v>2</v>
      </c>
      <c r="AI317">
        <v>39084215</v>
      </c>
      <c r="AJ317">
        <v>300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ROW(Source!A191)</f>
        <v>191</v>
      </c>
      <c r="B318">
        <v>39084216</v>
      </c>
      <c r="C318">
        <v>39084211</v>
      </c>
      <c r="D318">
        <v>36802461</v>
      </c>
      <c r="E318">
        <v>1</v>
      </c>
      <c r="F318">
        <v>1</v>
      </c>
      <c r="G318">
        <v>1</v>
      </c>
      <c r="H318">
        <v>3</v>
      </c>
      <c r="I318" t="s">
        <v>1077</v>
      </c>
      <c r="J318" t="s">
        <v>1078</v>
      </c>
      <c r="K318" t="s">
        <v>1079</v>
      </c>
      <c r="L318">
        <v>1348</v>
      </c>
      <c r="N318">
        <v>1009</v>
      </c>
      <c r="O318" t="s">
        <v>64</v>
      </c>
      <c r="P318" t="s">
        <v>64</v>
      </c>
      <c r="Q318">
        <v>1000</v>
      </c>
      <c r="X318">
        <v>8.9999999999999998E-4</v>
      </c>
      <c r="Y318">
        <v>30030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8.9999999999999998E-4</v>
      </c>
      <c r="AH318">
        <v>2</v>
      </c>
      <c r="AI318">
        <v>39084216</v>
      </c>
      <c r="AJ318">
        <v>301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ROW(Source!A191)</f>
        <v>191</v>
      </c>
      <c r="B319">
        <v>39084217</v>
      </c>
      <c r="C319">
        <v>39084211</v>
      </c>
      <c r="D319">
        <v>36802469</v>
      </c>
      <c r="E319">
        <v>1</v>
      </c>
      <c r="F319">
        <v>1</v>
      </c>
      <c r="G319">
        <v>1</v>
      </c>
      <c r="H319">
        <v>3</v>
      </c>
      <c r="I319" t="s">
        <v>1058</v>
      </c>
      <c r="J319" t="s">
        <v>1059</v>
      </c>
      <c r="K319" t="s">
        <v>1060</v>
      </c>
      <c r="L319">
        <v>1346</v>
      </c>
      <c r="N319">
        <v>1009</v>
      </c>
      <c r="O319" t="s">
        <v>173</v>
      </c>
      <c r="P319" t="s">
        <v>173</v>
      </c>
      <c r="Q319">
        <v>1</v>
      </c>
      <c r="X319">
        <v>0.12</v>
      </c>
      <c r="Y319">
        <v>37.29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0.12</v>
      </c>
      <c r="AH319">
        <v>2</v>
      </c>
      <c r="AI319">
        <v>39084217</v>
      </c>
      <c r="AJ319">
        <v>302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ROW(Source!A191)</f>
        <v>191</v>
      </c>
      <c r="B320">
        <v>39084218</v>
      </c>
      <c r="C320">
        <v>39084211</v>
      </c>
      <c r="D320">
        <v>36797518</v>
      </c>
      <c r="E320">
        <v>17</v>
      </c>
      <c r="F320">
        <v>1</v>
      </c>
      <c r="G320">
        <v>1</v>
      </c>
      <c r="H320">
        <v>3</v>
      </c>
      <c r="I320" t="s">
        <v>1307</v>
      </c>
      <c r="J320" t="s">
        <v>3</v>
      </c>
      <c r="K320" t="s">
        <v>1308</v>
      </c>
      <c r="L320">
        <v>1358</v>
      </c>
      <c r="N320">
        <v>1010</v>
      </c>
      <c r="O320" t="s">
        <v>342</v>
      </c>
      <c r="P320" t="s">
        <v>342</v>
      </c>
      <c r="Q320">
        <v>10</v>
      </c>
      <c r="X320">
        <v>4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3</v>
      </c>
      <c r="AG320">
        <v>4</v>
      </c>
      <c r="AH320">
        <v>3</v>
      </c>
      <c r="AI320">
        <v>-1</v>
      </c>
      <c r="AJ320" t="s">
        <v>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ROW(Source!A191)</f>
        <v>191</v>
      </c>
      <c r="B321">
        <v>39084219</v>
      </c>
      <c r="C321">
        <v>39084211</v>
      </c>
      <c r="D321">
        <v>36796579</v>
      </c>
      <c r="E321">
        <v>17</v>
      </c>
      <c r="F321">
        <v>1</v>
      </c>
      <c r="G321">
        <v>1</v>
      </c>
      <c r="H321">
        <v>3</v>
      </c>
      <c r="I321" t="s">
        <v>1309</v>
      </c>
      <c r="J321" t="s">
        <v>3</v>
      </c>
      <c r="K321" t="s">
        <v>1310</v>
      </c>
      <c r="L321">
        <v>1348</v>
      </c>
      <c r="N321">
        <v>1009</v>
      </c>
      <c r="O321" t="s">
        <v>64</v>
      </c>
      <c r="P321" t="s">
        <v>64</v>
      </c>
      <c r="Q321">
        <v>1000</v>
      </c>
      <c r="X321">
        <v>6.9999999999999999E-4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3</v>
      </c>
      <c r="AG321">
        <v>6.9999999999999999E-4</v>
      </c>
      <c r="AH321">
        <v>3</v>
      </c>
      <c r="AI321">
        <v>-1</v>
      </c>
      <c r="AJ321" t="s">
        <v>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ROW(Source!A191)</f>
        <v>191</v>
      </c>
      <c r="B322">
        <v>39084220</v>
      </c>
      <c r="C322">
        <v>39084211</v>
      </c>
      <c r="D322">
        <v>36806623</v>
      </c>
      <c r="E322">
        <v>1</v>
      </c>
      <c r="F322">
        <v>1</v>
      </c>
      <c r="G322">
        <v>1</v>
      </c>
      <c r="H322">
        <v>3</v>
      </c>
      <c r="I322" t="s">
        <v>1080</v>
      </c>
      <c r="J322" t="s">
        <v>1081</v>
      </c>
      <c r="K322" t="s">
        <v>1082</v>
      </c>
      <c r="L322">
        <v>1348</v>
      </c>
      <c r="N322">
        <v>1009</v>
      </c>
      <c r="O322" t="s">
        <v>64</v>
      </c>
      <c r="P322" t="s">
        <v>64</v>
      </c>
      <c r="Q322">
        <v>1000</v>
      </c>
      <c r="X322">
        <v>1.6000000000000001E-3</v>
      </c>
      <c r="Y322">
        <v>1836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1.6000000000000001E-3</v>
      </c>
      <c r="AH322">
        <v>2</v>
      </c>
      <c r="AI322">
        <v>39084220</v>
      </c>
      <c r="AJ322">
        <v>304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ROW(Source!A191)</f>
        <v>191</v>
      </c>
      <c r="B323">
        <v>39084221</v>
      </c>
      <c r="C323">
        <v>39084211</v>
      </c>
      <c r="D323">
        <v>36838223</v>
      </c>
      <c r="E323">
        <v>1</v>
      </c>
      <c r="F323">
        <v>1</v>
      </c>
      <c r="G323">
        <v>1</v>
      </c>
      <c r="H323">
        <v>3</v>
      </c>
      <c r="I323" t="s">
        <v>1061</v>
      </c>
      <c r="J323" t="s">
        <v>1062</v>
      </c>
      <c r="K323" t="s">
        <v>1063</v>
      </c>
      <c r="L323">
        <v>1348</v>
      </c>
      <c r="N323">
        <v>1009</v>
      </c>
      <c r="O323" t="s">
        <v>64</v>
      </c>
      <c r="P323" t="s">
        <v>64</v>
      </c>
      <c r="Q323">
        <v>1000</v>
      </c>
      <c r="X323">
        <v>2.4000000000000001E-4</v>
      </c>
      <c r="Y323">
        <v>15119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2.4000000000000001E-4</v>
      </c>
      <c r="AH323">
        <v>2</v>
      </c>
      <c r="AI323">
        <v>39084221</v>
      </c>
      <c r="AJ323">
        <v>305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ROW(Source!A191)</f>
        <v>191</v>
      </c>
      <c r="B324">
        <v>39084222</v>
      </c>
      <c r="C324">
        <v>39084211</v>
      </c>
      <c r="D324">
        <v>36797701</v>
      </c>
      <c r="E324">
        <v>17</v>
      </c>
      <c r="F324">
        <v>1</v>
      </c>
      <c r="G324">
        <v>1</v>
      </c>
      <c r="H324">
        <v>3</v>
      </c>
      <c r="I324" t="s">
        <v>1326</v>
      </c>
      <c r="J324" t="s">
        <v>3</v>
      </c>
      <c r="K324" t="s">
        <v>1327</v>
      </c>
      <c r="L324">
        <v>1346</v>
      </c>
      <c r="N324">
        <v>1009</v>
      </c>
      <c r="O324" t="s">
        <v>173</v>
      </c>
      <c r="P324" t="s">
        <v>173</v>
      </c>
      <c r="Q324">
        <v>1</v>
      </c>
      <c r="X324">
        <v>0.8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 t="s">
        <v>3</v>
      </c>
      <c r="AG324">
        <v>0.8</v>
      </c>
      <c r="AH324">
        <v>3</v>
      </c>
      <c r="AI324">
        <v>-1</v>
      </c>
      <c r="AJ324" t="s">
        <v>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ROW(Source!A191)</f>
        <v>191</v>
      </c>
      <c r="B325">
        <v>39084223</v>
      </c>
      <c r="C325">
        <v>39084211</v>
      </c>
      <c r="D325">
        <v>36838951</v>
      </c>
      <c r="E325">
        <v>1</v>
      </c>
      <c r="F325">
        <v>1</v>
      </c>
      <c r="G325">
        <v>1</v>
      </c>
      <c r="H325">
        <v>3</v>
      </c>
      <c r="I325" t="s">
        <v>1064</v>
      </c>
      <c r="J325" t="s">
        <v>1065</v>
      </c>
      <c r="K325" t="s">
        <v>1066</v>
      </c>
      <c r="L325">
        <v>1348</v>
      </c>
      <c r="N325">
        <v>1009</v>
      </c>
      <c r="O325" t="s">
        <v>64</v>
      </c>
      <c r="P325" t="s">
        <v>64</v>
      </c>
      <c r="Q325">
        <v>1000</v>
      </c>
      <c r="X325">
        <v>1.2E-4</v>
      </c>
      <c r="Y325">
        <v>16950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1.2E-4</v>
      </c>
      <c r="AH325">
        <v>2</v>
      </c>
      <c r="AI325">
        <v>39084223</v>
      </c>
      <c r="AJ325">
        <v>306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ROW(Source!A191)</f>
        <v>191</v>
      </c>
      <c r="B326">
        <v>39084224</v>
      </c>
      <c r="C326">
        <v>39084211</v>
      </c>
      <c r="D326">
        <v>36797696</v>
      </c>
      <c r="E326">
        <v>17</v>
      </c>
      <c r="F326">
        <v>1</v>
      </c>
      <c r="G326">
        <v>1</v>
      </c>
      <c r="H326">
        <v>3</v>
      </c>
      <c r="I326" t="s">
        <v>1328</v>
      </c>
      <c r="J326" t="s">
        <v>3</v>
      </c>
      <c r="K326" t="s">
        <v>1329</v>
      </c>
      <c r="L326">
        <v>1035</v>
      </c>
      <c r="N326">
        <v>1013</v>
      </c>
      <c r="O326" t="s">
        <v>89</v>
      </c>
      <c r="P326" t="s">
        <v>89</v>
      </c>
      <c r="Q326">
        <v>1</v>
      </c>
      <c r="X326">
        <v>10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3</v>
      </c>
      <c r="AG326">
        <v>10</v>
      </c>
      <c r="AH326">
        <v>3</v>
      </c>
      <c r="AI326">
        <v>-1</v>
      </c>
      <c r="AJ326" t="s">
        <v>3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ROW(Source!A195)</f>
        <v>195</v>
      </c>
      <c r="B327">
        <v>39084238</v>
      </c>
      <c r="C327">
        <v>39084237</v>
      </c>
      <c r="D327">
        <v>37071037</v>
      </c>
      <c r="E327">
        <v>1</v>
      </c>
      <c r="F327">
        <v>1</v>
      </c>
      <c r="G327">
        <v>1</v>
      </c>
      <c r="H327">
        <v>1</v>
      </c>
      <c r="I327" t="s">
        <v>914</v>
      </c>
      <c r="J327" t="s">
        <v>3</v>
      </c>
      <c r="K327" t="s">
        <v>915</v>
      </c>
      <c r="L327">
        <v>1191</v>
      </c>
      <c r="N327">
        <v>1013</v>
      </c>
      <c r="O327" t="s">
        <v>839</v>
      </c>
      <c r="P327" t="s">
        <v>839</v>
      </c>
      <c r="Q327">
        <v>1</v>
      </c>
      <c r="X327">
        <v>5.0599999999999996</v>
      </c>
      <c r="Y327">
        <v>0</v>
      </c>
      <c r="Z327">
        <v>0</v>
      </c>
      <c r="AA327">
        <v>0</v>
      </c>
      <c r="AB327">
        <v>9.6199999999999992</v>
      </c>
      <c r="AC327">
        <v>0</v>
      </c>
      <c r="AD327">
        <v>1</v>
      </c>
      <c r="AE327">
        <v>1</v>
      </c>
      <c r="AF327" t="s">
        <v>76</v>
      </c>
      <c r="AG327">
        <v>5.8189999999999991</v>
      </c>
      <c r="AH327">
        <v>2</v>
      </c>
      <c r="AI327">
        <v>39084238</v>
      </c>
      <c r="AJ327">
        <v>309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ROW(Source!A195)</f>
        <v>195</v>
      </c>
      <c r="B328">
        <v>39084239</v>
      </c>
      <c r="C328">
        <v>39084237</v>
      </c>
      <c r="D328">
        <v>37064876</v>
      </c>
      <c r="E328">
        <v>1</v>
      </c>
      <c r="F328">
        <v>1</v>
      </c>
      <c r="G328">
        <v>1</v>
      </c>
      <c r="H328">
        <v>1</v>
      </c>
      <c r="I328" t="s">
        <v>840</v>
      </c>
      <c r="J328" t="s">
        <v>3</v>
      </c>
      <c r="K328" t="s">
        <v>841</v>
      </c>
      <c r="L328">
        <v>1191</v>
      </c>
      <c r="N328">
        <v>1013</v>
      </c>
      <c r="O328" t="s">
        <v>839</v>
      </c>
      <c r="P328" t="s">
        <v>839</v>
      </c>
      <c r="Q328">
        <v>1</v>
      </c>
      <c r="X328">
        <v>0.13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75</v>
      </c>
      <c r="AG328">
        <v>0.16250000000000001</v>
      </c>
      <c r="AH328">
        <v>2</v>
      </c>
      <c r="AI328">
        <v>39084239</v>
      </c>
      <c r="AJ328">
        <v>310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ROW(Source!A195)</f>
        <v>195</v>
      </c>
      <c r="B329">
        <v>39084240</v>
      </c>
      <c r="C329">
        <v>39084237</v>
      </c>
      <c r="D329">
        <v>36882452</v>
      </c>
      <c r="E329">
        <v>1</v>
      </c>
      <c r="F329">
        <v>1</v>
      </c>
      <c r="G329">
        <v>1</v>
      </c>
      <c r="H329">
        <v>2</v>
      </c>
      <c r="I329" t="s">
        <v>842</v>
      </c>
      <c r="J329" t="s">
        <v>843</v>
      </c>
      <c r="K329" t="s">
        <v>844</v>
      </c>
      <c r="L329">
        <v>1368</v>
      </c>
      <c r="N329">
        <v>1011</v>
      </c>
      <c r="O329" t="s">
        <v>845</v>
      </c>
      <c r="P329" t="s">
        <v>845</v>
      </c>
      <c r="Q329">
        <v>1</v>
      </c>
      <c r="X329">
        <v>0.03</v>
      </c>
      <c r="Y329">
        <v>0</v>
      </c>
      <c r="Z329">
        <v>31.26</v>
      </c>
      <c r="AA329">
        <v>13.5</v>
      </c>
      <c r="AB329">
        <v>0</v>
      </c>
      <c r="AC329">
        <v>0</v>
      </c>
      <c r="AD329">
        <v>1</v>
      </c>
      <c r="AE329">
        <v>0</v>
      </c>
      <c r="AF329" t="s">
        <v>75</v>
      </c>
      <c r="AG329">
        <v>3.7499999999999999E-2</v>
      </c>
      <c r="AH329">
        <v>2</v>
      </c>
      <c r="AI329">
        <v>39084240</v>
      </c>
      <c r="AJ329">
        <v>311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ROW(Source!A195)</f>
        <v>195</v>
      </c>
      <c r="B330">
        <v>39084241</v>
      </c>
      <c r="C330">
        <v>39084237</v>
      </c>
      <c r="D330">
        <v>36883554</v>
      </c>
      <c r="E330">
        <v>1</v>
      </c>
      <c r="F330">
        <v>1</v>
      </c>
      <c r="G330">
        <v>1</v>
      </c>
      <c r="H330">
        <v>2</v>
      </c>
      <c r="I330" t="s">
        <v>848</v>
      </c>
      <c r="J330" t="s">
        <v>849</v>
      </c>
      <c r="K330" t="s">
        <v>850</v>
      </c>
      <c r="L330">
        <v>1368</v>
      </c>
      <c r="N330">
        <v>1011</v>
      </c>
      <c r="O330" t="s">
        <v>845</v>
      </c>
      <c r="P330" t="s">
        <v>845</v>
      </c>
      <c r="Q330">
        <v>1</v>
      </c>
      <c r="X330">
        <v>0.1</v>
      </c>
      <c r="Y330">
        <v>0</v>
      </c>
      <c r="Z330">
        <v>65.709999999999994</v>
      </c>
      <c r="AA330">
        <v>11.6</v>
      </c>
      <c r="AB330">
        <v>0</v>
      </c>
      <c r="AC330">
        <v>0</v>
      </c>
      <c r="AD330">
        <v>1</v>
      </c>
      <c r="AE330">
        <v>0</v>
      </c>
      <c r="AF330" t="s">
        <v>75</v>
      </c>
      <c r="AG330">
        <v>0.125</v>
      </c>
      <c r="AH330">
        <v>2</v>
      </c>
      <c r="AI330">
        <v>39084241</v>
      </c>
      <c r="AJ330">
        <v>312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ROW(Source!A195)</f>
        <v>195</v>
      </c>
      <c r="B331">
        <v>39084242</v>
      </c>
      <c r="C331">
        <v>39084237</v>
      </c>
      <c r="D331">
        <v>36802461</v>
      </c>
      <c r="E331">
        <v>1</v>
      </c>
      <c r="F331">
        <v>1</v>
      </c>
      <c r="G331">
        <v>1</v>
      </c>
      <c r="H331">
        <v>3</v>
      </c>
      <c r="I331" t="s">
        <v>1077</v>
      </c>
      <c r="J331" t="s">
        <v>1078</v>
      </c>
      <c r="K331" t="s">
        <v>1079</v>
      </c>
      <c r="L331">
        <v>1348</v>
      </c>
      <c r="N331">
        <v>1009</v>
      </c>
      <c r="O331" t="s">
        <v>64</v>
      </c>
      <c r="P331" t="s">
        <v>64</v>
      </c>
      <c r="Q331">
        <v>1000</v>
      </c>
      <c r="X331">
        <v>6.9999999999999999E-4</v>
      </c>
      <c r="Y331">
        <v>30030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6.9999999999999999E-4</v>
      </c>
      <c r="AH331">
        <v>2</v>
      </c>
      <c r="AI331">
        <v>39084242</v>
      </c>
      <c r="AJ331">
        <v>313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ROW(Source!A195)</f>
        <v>195</v>
      </c>
      <c r="B332">
        <v>39084243</v>
      </c>
      <c r="C332">
        <v>39084237</v>
      </c>
      <c r="D332">
        <v>36806623</v>
      </c>
      <c r="E332">
        <v>1</v>
      </c>
      <c r="F332">
        <v>1</v>
      </c>
      <c r="G332">
        <v>1</v>
      </c>
      <c r="H332">
        <v>3</v>
      </c>
      <c r="I332" t="s">
        <v>1080</v>
      </c>
      <c r="J332" t="s">
        <v>1081</v>
      </c>
      <c r="K332" t="s">
        <v>1082</v>
      </c>
      <c r="L332">
        <v>1348</v>
      </c>
      <c r="N332">
        <v>1009</v>
      </c>
      <c r="O332" t="s">
        <v>64</v>
      </c>
      <c r="P332" t="s">
        <v>64</v>
      </c>
      <c r="Q332">
        <v>1000</v>
      </c>
      <c r="X332">
        <v>2E-3</v>
      </c>
      <c r="Y332">
        <v>1836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2E-3</v>
      </c>
      <c r="AH332">
        <v>2</v>
      </c>
      <c r="AI332">
        <v>39084243</v>
      </c>
      <c r="AJ332">
        <v>314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ROW(Source!A195)</f>
        <v>195</v>
      </c>
      <c r="B333">
        <v>39084244</v>
      </c>
      <c r="C333">
        <v>39084237</v>
      </c>
      <c r="D333">
        <v>36797696</v>
      </c>
      <c r="E333">
        <v>17</v>
      </c>
      <c r="F333">
        <v>1</v>
      </c>
      <c r="G333">
        <v>1</v>
      </c>
      <c r="H333">
        <v>3</v>
      </c>
      <c r="I333" t="s">
        <v>1328</v>
      </c>
      <c r="J333" t="s">
        <v>3</v>
      </c>
      <c r="K333" t="s">
        <v>1329</v>
      </c>
      <c r="L333">
        <v>1035</v>
      </c>
      <c r="N333">
        <v>1013</v>
      </c>
      <c r="O333" t="s">
        <v>89</v>
      </c>
      <c r="P333" t="s">
        <v>89</v>
      </c>
      <c r="Q333">
        <v>1</v>
      </c>
      <c r="X333">
        <v>10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 t="s">
        <v>3</v>
      </c>
      <c r="AG333">
        <v>10</v>
      </c>
      <c r="AH333">
        <v>3</v>
      </c>
      <c r="AI333">
        <v>-1</v>
      </c>
      <c r="AJ333" t="s">
        <v>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ROW(Source!A197)</f>
        <v>197</v>
      </c>
      <c r="B334">
        <v>39084250</v>
      </c>
      <c r="C334">
        <v>39084249</v>
      </c>
      <c r="D334">
        <v>37080781</v>
      </c>
      <c r="E334">
        <v>1</v>
      </c>
      <c r="F334">
        <v>1</v>
      </c>
      <c r="G334">
        <v>1</v>
      </c>
      <c r="H334">
        <v>1</v>
      </c>
      <c r="I334" t="s">
        <v>883</v>
      </c>
      <c r="J334" t="s">
        <v>3</v>
      </c>
      <c r="K334" t="s">
        <v>884</v>
      </c>
      <c r="L334">
        <v>1191</v>
      </c>
      <c r="N334">
        <v>1013</v>
      </c>
      <c r="O334" t="s">
        <v>839</v>
      </c>
      <c r="P334" t="s">
        <v>839</v>
      </c>
      <c r="Q334">
        <v>1</v>
      </c>
      <c r="X334">
        <v>64.239999999999995</v>
      </c>
      <c r="Y334">
        <v>0</v>
      </c>
      <c r="Z334">
        <v>0</v>
      </c>
      <c r="AA334">
        <v>0</v>
      </c>
      <c r="AB334">
        <v>9.92</v>
      </c>
      <c r="AC334">
        <v>0</v>
      </c>
      <c r="AD334">
        <v>1</v>
      </c>
      <c r="AE334">
        <v>1</v>
      </c>
      <c r="AF334" t="s">
        <v>76</v>
      </c>
      <c r="AG334">
        <v>73.875999999999991</v>
      </c>
      <c r="AH334">
        <v>2</v>
      </c>
      <c r="AI334">
        <v>39084250</v>
      </c>
      <c r="AJ334">
        <v>316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ROW(Source!A197)</f>
        <v>197</v>
      </c>
      <c r="B335">
        <v>39084251</v>
      </c>
      <c r="C335">
        <v>39084249</v>
      </c>
      <c r="D335">
        <v>37064876</v>
      </c>
      <c r="E335">
        <v>1</v>
      </c>
      <c r="F335">
        <v>1</v>
      </c>
      <c r="G335">
        <v>1</v>
      </c>
      <c r="H335">
        <v>1</v>
      </c>
      <c r="I335" t="s">
        <v>840</v>
      </c>
      <c r="J335" t="s">
        <v>3</v>
      </c>
      <c r="K335" t="s">
        <v>841</v>
      </c>
      <c r="L335">
        <v>1191</v>
      </c>
      <c r="N335">
        <v>1013</v>
      </c>
      <c r="O335" t="s">
        <v>839</v>
      </c>
      <c r="P335" t="s">
        <v>839</v>
      </c>
      <c r="Q335">
        <v>1</v>
      </c>
      <c r="X335">
        <v>0.03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2</v>
      </c>
      <c r="AF335" t="s">
        <v>75</v>
      </c>
      <c r="AG335">
        <v>3.7499999999999999E-2</v>
      </c>
      <c r="AH335">
        <v>2</v>
      </c>
      <c r="AI335">
        <v>39084251</v>
      </c>
      <c r="AJ335">
        <v>317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ROW(Source!A197)</f>
        <v>197</v>
      </c>
      <c r="B336">
        <v>39084252</v>
      </c>
      <c r="C336">
        <v>39084249</v>
      </c>
      <c r="D336">
        <v>36882057</v>
      </c>
      <c r="E336">
        <v>1</v>
      </c>
      <c r="F336">
        <v>1</v>
      </c>
      <c r="G336">
        <v>1</v>
      </c>
      <c r="H336">
        <v>2</v>
      </c>
      <c r="I336" t="s">
        <v>871</v>
      </c>
      <c r="J336" t="s">
        <v>872</v>
      </c>
      <c r="K336" t="s">
        <v>873</v>
      </c>
      <c r="L336">
        <v>1368</v>
      </c>
      <c r="N336">
        <v>1011</v>
      </c>
      <c r="O336" t="s">
        <v>845</v>
      </c>
      <c r="P336" t="s">
        <v>845</v>
      </c>
      <c r="Q336">
        <v>1</v>
      </c>
      <c r="X336">
        <v>0.01</v>
      </c>
      <c r="Y336">
        <v>0</v>
      </c>
      <c r="Z336">
        <v>86.4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75</v>
      </c>
      <c r="AG336">
        <v>1.2500000000000001E-2</v>
      </c>
      <c r="AH336">
        <v>2</v>
      </c>
      <c r="AI336">
        <v>39084252</v>
      </c>
      <c r="AJ336">
        <v>318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ROW(Source!A197)</f>
        <v>197</v>
      </c>
      <c r="B337">
        <v>39084253</v>
      </c>
      <c r="C337">
        <v>39084249</v>
      </c>
      <c r="D337">
        <v>36882159</v>
      </c>
      <c r="E337">
        <v>1</v>
      </c>
      <c r="F337">
        <v>1</v>
      </c>
      <c r="G337">
        <v>1</v>
      </c>
      <c r="H337">
        <v>2</v>
      </c>
      <c r="I337" t="s">
        <v>1037</v>
      </c>
      <c r="J337" t="s">
        <v>1038</v>
      </c>
      <c r="K337" t="s">
        <v>1039</v>
      </c>
      <c r="L337">
        <v>1368</v>
      </c>
      <c r="N337">
        <v>1011</v>
      </c>
      <c r="O337" t="s">
        <v>845</v>
      </c>
      <c r="P337" t="s">
        <v>845</v>
      </c>
      <c r="Q337">
        <v>1</v>
      </c>
      <c r="X337">
        <v>0.01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75</v>
      </c>
      <c r="AG337">
        <v>1.2500000000000001E-2</v>
      </c>
      <c r="AH337">
        <v>2</v>
      </c>
      <c r="AI337">
        <v>39084253</v>
      </c>
      <c r="AJ337">
        <v>319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ROW(Source!A197)</f>
        <v>197</v>
      </c>
      <c r="B338">
        <v>39084254</v>
      </c>
      <c r="C338">
        <v>39084249</v>
      </c>
      <c r="D338">
        <v>36883554</v>
      </c>
      <c r="E338">
        <v>1</v>
      </c>
      <c r="F338">
        <v>1</v>
      </c>
      <c r="G338">
        <v>1</v>
      </c>
      <c r="H338">
        <v>2</v>
      </c>
      <c r="I338" t="s">
        <v>848</v>
      </c>
      <c r="J338" t="s">
        <v>849</v>
      </c>
      <c r="K338" t="s">
        <v>850</v>
      </c>
      <c r="L338">
        <v>1368</v>
      </c>
      <c r="N338">
        <v>1011</v>
      </c>
      <c r="O338" t="s">
        <v>845</v>
      </c>
      <c r="P338" t="s">
        <v>845</v>
      </c>
      <c r="Q338">
        <v>1</v>
      </c>
      <c r="X338">
        <v>0.01</v>
      </c>
      <c r="Y338">
        <v>0</v>
      </c>
      <c r="Z338">
        <v>65.709999999999994</v>
      </c>
      <c r="AA338">
        <v>11.6</v>
      </c>
      <c r="AB338">
        <v>0</v>
      </c>
      <c r="AC338">
        <v>0</v>
      </c>
      <c r="AD338">
        <v>1</v>
      </c>
      <c r="AE338">
        <v>0</v>
      </c>
      <c r="AF338" t="s">
        <v>75</v>
      </c>
      <c r="AG338">
        <v>1.2500000000000001E-2</v>
      </c>
      <c r="AH338">
        <v>2</v>
      </c>
      <c r="AI338">
        <v>39084254</v>
      </c>
      <c r="AJ338">
        <v>320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ROW(Source!A197)</f>
        <v>197</v>
      </c>
      <c r="B339">
        <v>39084255</v>
      </c>
      <c r="C339">
        <v>39084249</v>
      </c>
      <c r="D339">
        <v>36801792</v>
      </c>
      <c r="E339">
        <v>1</v>
      </c>
      <c r="F339">
        <v>1</v>
      </c>
      <c r="G339">
        <v>1</v>
      </c>
      <c r="H339">
        <v>3</v>
      </c>
      <c r="I339" t="s">
        <v>921</v>
      </c>
      <c r="J339" t="s">
        <v>922</v>
      </c>
      <c r="K339" t="s">
        <v>923</v>
      </c>
      <c r="L339">
        <v>1339</v>
      </c>
      <c r="N339">
        <v>1007</v>
      </c>
      <c r="O339" t="s">
        <v>53</v>
      </c>
      <c r="P339" t="s">
        <v>53</v>
      </c>
      <c r="Q339">
        <v>1</v>
      </c>
      <c r="X339">
        <v>0.39</v>
      </c>
      <c r="Y339">
        <v>2.44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0.39</v>
      </c>
      <c r="AH339">
        <v>2</v>
      </c>
      <c r="AI339">
        <v>39084255</v>
      </c>
      <c r="AJ339">
        <v>321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ROW(Source!A197)</f>
        <v>197</v>
      </c>
      <c r="B340">
        <v>39084256</v>
      </c>
      <c r="C340">
        <v>39084249</v>
      </c>
      <c r="D340">
        <v>36804430</v>
      </c>
      <c r="E340">
        <v>1</v>
      </c>
      <c r="F340">
        <v>1</v>
      </c>
      <c r="G340">
        <v>1</v>
      </c>
      <c r="H340">
        <v>3</v>
      </c>
      <c r="I340" t="s">
        <v>1103</v>
      </c>
      <c r="J340" t="s">
        <v>1104</v>
      </c>
      <c r="K340" t="s">
        <v>1105</v>
      </c>
      <c r="L340">
        <v>1348</v>
      </c>
      <c r="N340">
        <v>1009</v>
      </c>
      <c r="O340" t="s">
        <v>64</v>
      </c>
      <c r="P340" t="s">
        <v>64</v>
      </c>
      <c r="Q340">
        <v>1000</v>
      </c>
      <c r="X340">
        <v>1.1999999999999999E-3</v>
      </c>
      <c r="Y340">
        <v>14830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1.1999999999999999E-3</v>
      </c>
      <c r="AH340">
        <v>2</v>
      </c>
      <c r="AI340">
        <v>39084256</v>
      </c>
      <c r="AJ340">
        <v>322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ROW(Source!A197)</f>
        <v>197</v>
      </c>
      <c r="B341">
        <v>39084257</v>
      </c>
      <c r="C341">
        <v>39084249</v>
      </c>
      <c r="D341">
        <v>36805287</v>
      </c>
      <c r="E341">
        <v>1</v>
      </c>
      <c r="F341">
        <v>1</v>
      </c>
      <c r="G341">
        <v>1</v>
      </c>
      <c r="H341">
        <v>3</v>
      </c>
      <c r="I341" t="s">
        <v>1106</v>
      </c>
      <c r="J341" t="s">
        <v>1107</v>
      </c>
      <c r="K341" t="s">
        <v>1108</v>
      </c>
      <c r="L341">
        <v>1346</v>
      </c>
      <c r="N341">
        <v>1009</v>
      </c>
      <c r="O341" t="s">
        <v>173</v>
      </c>
      <c r="P341" t="s">
        <v>173</v>
      </c>
      <c r="Q341">
        <v>1</v>
      </c>
      <c r="X341">
        <v>1.5</v>
      </c>
      <c r="Y341">
        <v>24.41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1.5</v>
      </c>
      <c r="AH341">
        <v>2</v>
      </c>
      <c r="AI341">
        <v>39084257</v>
      </c>
      <c r="AJ341">
        <v>323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ROW(Source!A197)</f>
        <v>197</v>
      </c>
      <c r="B342">
        <v>39084258</v>
      </c>
      <c r="C342">
        <v>39084249</v>
      </c>
      <c r="D342">
        <v>36796080</v>
      </c>
      <c r="E342">
        <v>17</v>
      </c>
      <c r="F342">
        <v>1</v>
      </c>
      <c r="G342">
        <v>1</v>
      </c>
      <c r="H342">
        <v>3</v>
      </c>
      <c r="I342" t="s">
        <v>1333</v>
      </c>
      <c r="J342" t="s">
        <v>3</v>
      </c>
      <c r="K342" t="s">
        <v>1334</v>
      </c>
      <c r="L342">
        <v>1354</v>
      </c>
      <c r="N342">
        <v>1010</v>
      </c>
      <c r="O342" t="s">
        <v>109</v>
      </c>
      <c r="P342" t="s">
        <v>109</v>
      </c>
      <c r="Q342">
        <v>1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1</v>
      </c>
      <c r="AD342">
        <v>0</v>
      </c>
      <c r="AE342">
        <v>0</v>
      </c>
      <c r="AF342" t="s">
        <v>3</v>
      </c>
      <c r="AG342">
        <v>0</v>
      </c>
      <c r="AH342">
        <v>3</v>
      </c>
      <c r="AI342">
        <v>-1</v>
      </c>
      <c r="AJ342" t="s">
        <v>3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ROW(Source!A197)</f>
        <v>197</v>
      </c>
      <c r="B343">
        <v>39084259</v>
      </c>
      <c r="C343">
        <v>39084249</v>
      </c>
      <c r="D343">
        <v>36797622</v>
      </c>
      <c r="E343">
        <v>17</v>
      </c>
      <c r="F343">
        <v>1</v>
      </c>
      <c r="G343">
        <v>1</v>
      </c>
      <c r="H343">
        <v>3</v>
      </c>
      <c r="I343" t="s">
        <v>1320</v>
      </c>
      <c r="J343" t="s">
        <v>3</v>
      </c>
      <c r="K343" t="s">
        <v>1321</v>
      </c>
      <c r="L343">
        <v>1346</v>
      </c>
      <c r="N343">
        <v>1009</v>
      </c>
      <c r="O343" t="s">
        <v>173</v>
      </c>
      <c r="P343" t="s">
        <v>173</v>
      </c>
      <c r="Q343">
        <v>1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1</v>
      </c>
      <c r="AD343">
        <v>0</v>
      </c>
      <c r="AE343">
        <v>0</v>
      </c>
      <c r="AF343" t="s">
        <v>3</v>
      </c>
      <c r="AG343">
        <v>0</v>
      </c>
      <c r="AH343">
        <v>3</v>
      </c>
      <c r="AI343">
        <v>-1</v>
      </c>
      <c r="AJ343" t="s">
        <v>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ROW(Source!A197)</f>
        <v>197</v>
      </c>
      <c r="B344">
        <v>39084260</v>
      </c>
      <c r="C344">
        <v>39084249</v>
      </c>
      <c r="D344">
        <v>36797660</v>
      </c>
      <c r="E344">
        <v>17</v>
      </c>
      <c r="F344">
        <v>1</v>
      </c>
      <c r="G344">
        <v>1</v>
      </c>
      <c r="H344">
        <v>3</v>
      </c>
      <c r="I344" t="s">
        <v>1335</v>
      </c>
      <c r="J344" t="s">
        <v>3</v>
      </c>
      <c r="K344" t="s">
        <v>1336</v>
      </c>
      <c r="L344">
        <v>1301</v>
      </c>
      <c r="N344">
        <v>1003</v>
      </c>
      <c r="O344" t="s">
        <v>133</v>
      </c>
      <c r="P344" t="s">
        <v>133</v>
      </c>
      <c r="Q344">
        <v>1</v>
      </c>
      <c r="X344">
        <v>99.8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3</v>
      </c>
      <c r="AG344">
        <v>99.8</v>
      </c>
      <c r="AH344">
        <v>3</v>
      </c>
      <c r="AI344">
        <v>-1</v>
      </c>
      <c r="AJ344" t="s">
        <v>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ROW(Source!A200)</f>
        <v>200</v>
      </c>
      <c r="B345">
        <v>39084265</v>
      </c>
      <c r="C345">
        <v>39084264</v>
      </c>
      <c r="D345">
        <v>37080781</v>
      </c>
      <c r="E345">
        <v>1</v>
      </c>
      <c r="F345">
        <v>1</v>
      </c>
      <c r="G345">
        <v>1</v>
      </c>
      <c r="H345">
        <v>1</v>
      </c>
      <c r="I345" t="s">
        <v>883</v>
      </c>
      <c r="J345" t="s">
        <v>3</v>
      </c>
      <c r="K345" t="s">
        <v>884</v>
      </c>
      <c r="L345">
        <v>1191</v>
      </c>
      <c r="N345">
        <v>1013</v>
      </c>
      <c r="O345" t="s">
        <v>839</v>
      </c>
      <c r="P345" t="s">
        <v>839</v>
      </c>
      <c r="Q345">
        <v>1</v>
      </c>
      <c r="X345">
        <v>61.6</v>
      </c>
      <c r="Y345">
        <v>0</v>
      </c>
      <c r="Z345">
        <v>0</v>
      </c>
      <c r="AA345">
        <v>0</v>
      </c>
      <c r="AB345">
        <v>9.92</v>
      </c>
      <c r="AC345">
        <v>0</v>
      </c>
      <c r="AD345">
        <v>1</v>
      </c>
      <c r="AE345">
        <v>1</v>
      </c>
      <c r="AF345" t="s">
        <v>76</v>
      </c>
      <c r="AG345">
        <v>70.839999999999989</v>
      </c>
      <c r="AH345">
        <v>2</v>
      </c>
      <c r="AI345">
        <v>39084265</v>
      </c>
      <c r="AJ345">
        <v>326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ROW(Source!A200)</f>
        <v>200</v>
      </c>
      <c r="B346">
        <v>39084266</v>
      </c>
      <c r="C346">
        <v>39084264</v>
      </c>
      <c r="D346">
        <v>37064876</v>
      </c>
      <c r="E346">
        <v>1</v>
      </c>
      <c r="F346">
        <v>1</v>
      </c>
      <c r="G346">
        <v>1</v>
      </c>
      <c r="H346">
        <v>1</v>
      </c>
      <c r="I346" t="s">
        <v>840</v>
      </c>
      <c r="J346" t="s">
        <v>3</v>
      </c>
      <c r="K346" t="s">
        <v>841</v>
      </c>
      <c r="L346">
        <v>1191</v>
      </c>
      <c r="N346">
        <v>1013</v>
      </c>
      <c r="O346" t="s">
        <v>839</v>
      </c>
      <c r="P346" t="s">
        <v>839</v>
      </c>
      <c r="Q346">
        <v>1</v>
      </c>
      <c r="X346">
        <v>7.0000000000000007E-2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2</v>
      </c>
      <c r="AF346" t="s">
        <v>75</v>
      </c>
      <c r="AG346">
        <v>8.7500000000000008E-2</v>
      </c>
      <c r="AH346">
        <v>2</v>
      </c>
      <c r="AI346">
        <v>39084266</v>
      </c>
      <c r="AJ346">
        <v>327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ROW(Source!A200)</f>
        <v>200</v>
      </c>
      <c r="B347">
        <v>39084267</v>
      </c>
      <c r="C347">
        <v>39084264</v>
      </c>
      <c r="D347">
        <v>36882057</v>
      </c>
      <c r="E347">
        <v>1</v>
      </c>
      <c r="F347">
        <v>1</v>
      </c>
      <c r="G347">
        <v>1</v>
      </c>
      <c r="H347">
        <v>2</v>
      </c>
      <c r="I347" t="s">
        <v>871</v>
      </c>
      <c r="J347" t="s">
        <v>872</v>
      </c>
      <c r="K347" t="s">
        <v>873</v>
      </c>
      <c r="L347">
        <v>1368</v>
      </c>
      <c r="N347">
        <v>1011</v>
      </c>
      <c r="O347" t="s">
        <v>845</v>
      </c>
      <c r="P347" t="s">
        <v>845</v>
      </c>
      <c r="Q347">
        <v>1</v>
      </c>
      <c r="X347">
        <v>0.03</v>
      </c>
      <c r="Y347">
        <v>0</v>
      </c>
      <c r="Z347">
        <v>86.4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75</v>
      </c>
      <c r="AG347">
        <v>3.7499999999999999E-2</v>
      </c>
      <c r="AH347">
        <v>2</v>
      </c>
      <c r="AI347">
        <v>39084267</v>
      </c>
      <c r="AJ347">
        <v>328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ROW(Source!A200)</f>
        <v>200</v>
      </c>
      <c r="B348">
        <v>39084268</v>
      </c>
      <c r="C348">
        <v>39084264</v>
      </c>
      <c r="D348">
        <v>36882159</v>
      </c>
      <c r="E348">
        <v>1</v>
      </c>
      <c r="F348">
        <v>1</v>
      </c>
      <c r="G348">
        <v>1</v>
      </c>
      <c r="H348">
        <v>2</v>
      </c>
      <c r="I348" t="s">
        <v>1037</v>
      </c>
      <c r="J348" t="s">
        <v>1038</v>
      </c>
      <c r="K348" t="s">
        <v>1039</v>
      </c>
      <c r="L348">
        <v>1368</v>
      </c>
      <c r="N348">
        <v>1011</v>
      </c>
      <c r="O348" t="s">
        <v>845</v>
      </c>
      <c r="P348" t="s">
        <v>845</v>
      </c>
      <c r="Q348">
        <v>1</v>
      </c>
      <c r="X348">
        <v>0.02</v>
      </c>
      <c r="Y348">
        <v>0</v>
      </c>
      <c r="Z348">
        <v>111.99</v>
      </c>
      <c r="AA348">
        <v>13.5</v>
      </c>
      <c r="AB348">
        <v>0</v>
      </c>
      <c r="AC348">
        <v>0</v>
      </c>
      <c r="AD348">
        <v>1</v>
      </c>
      <c r="AE348">
        <v>0</v>
      </c>
      <c r="AF348" t="s">
        <v>75</v>
      </c>
      <c r="AG348">
        <v>2.5000000000000001E-2</v>
      </c>
      <c r="AH348">
        <v>2</v>
      </c>
      <c r="AI348">
        <v>39084268</v>
      </c>
      <c r="AJ348">
        <v>329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ROW(Source!A200)</f>
        <v>200</v>
      </c>
      <c r="B349">
        <v>39084269</v>
      </c>
      <c r="C349">
        <v>39084264</v>
      </c>
      <c r="D349">
        <v>36883554</v>
      </c>
      <c r="E349">
        <v>1</v>
      </c>
      <c r="F349">
        <v>1</v>
      </c>
      <c r="G349">
        <v>1</v>
      </c>
      <c r="H349">
        <v>2</v>
      </c>
      <c r="I349" t="s">
        <v>848</v>
      </c>
      <c r="J349" t="s">
        <v>849</v>
      </c>
      <c r="K349" t="s">
        <v>850</v>
      </c>
      <c r="L349">
        <v>1368</v>
      </c>
      <c r="N349">
        <v>1011</v>
      </c>
      <c r="O349" t="s">
        <v>845</v>
      </c>
      <c r="P349" t="s">
        <v>845</v>
      </c>
      <c r="Q349">
        <v>1</v>
      </c>
      <c r="X349">
        <v>0.02</v>
      </c>
      <c r="Y349">
        <v>0</v>
      </c>
      <c r="Z349">
        <v>65.709999999999994</v>
      </c>
      <c r="AA349">
        <v>11.6</v>
      </c>
      <c r="AB349">
        <v>0</v>
      </c>
      <c r="AC349">
        <v>0</v>
      </c>
      <c r="AD349">
        <v>1</v>
      </c>
      <c r="AE349">
        <v>0</v>
      </c>
      <c r="AF349" t="s">
        <v>75</v>
      </c>
      <c r="AG349">
        <v>2.5000000000000001E-2</v>
      </c>
      <c r="AH349">
        <v>2</v>
      </c>
      <c r="AI349">
        <v>39084269</v>
      </c>
      <c r="AJ349">
        <v>330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ROW(Source!A200)</f>
        <v>200</v>
      </c>
      <c r="B350">
        <v>39084270</v>
      </c>
      <c r="C350">
        <v>39084264</v>
      </c>
      <c r="D350">
        <v>36801792</v>
      </c>
      <c r="E350">
        <v>1</v>
      </c>
      <c r="F350">
        <v>1</v>
      </c>
      <c r="G350">
        <v>1</v>
      </c>
      <c r="H350">
        <v>3</v>
      </c>
      <c r="I350" t="s">
        <v>921</v>
      </c>
      <c r="J350" t="s">
        <v>922</v>
      </c>
      <c r="K350" t="s">
        <v>923</v>
      </c>
      <c r="L350">
        <v>1339</v>
      </c>
      <c r="N350">
        <v>1007</v>
      </c>
      <c r="O350" t="s">
        <v>53</v>
      </c>
      <c r="P350" t="s">
        <v>53</v>
      </c>
      <c r="Q350">
        <v>1</v>
      </c>
      <c r="X350">
        <v>1.57</v>
      </c>
      <c r="Y350">
        <v>2.44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1.57</v>
      </c>
      <c r="AH350">
        <v>2</v>
      </c>
      <c r="AI350">
        <v>39084270</v>
      </c>
      <c r="AJ350">
        <v>331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ROW(Source!A200)</f>
        <v>200</v>
      </c>
      <c r="B351">
        <v>39084271</v>
      </c>
      <c r="C351">
        <v>39084264</v>
      </c>
      <c r="D351">
        <v>36804430</v>
      </c>
      <c r="E351">
        <v>1</v>
      </c>
      <c r="F351">
        <v>1</v>
      </c>
      <c r="G351">
        <v>1</v>
      </c>
      <c r="H351">
        <v>3</v>
      </c>
      <c r="I351" t="s">
        <v>1103</v>
      </c>
      <c r="J351" t="s">
        <v>1104</v>
      </c>
      <c r="K351" t="s">
        <v>1105</v>
      </c>
      <c r="L351">
        <v>1348</v>
      </c>
      <c r="N351">
        <v>1009</v>
      </c>
      <c r="O351" t="s">
        <v>64</v>
      </c>
      <c r="P351" t="s">
        <v>64</v>
      </c>
      <c r="Q351">
        <v>1000</v>
      </c>
      <c r="X351">
        <v>2.66E-3</v>
      </c>
      <c r="Y351">
        <v>14830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2.66E-3</v>
      </c>
      <c r="AH351">
        <v>2</v>
      </c>
      <c r="AI351">
        <v>39084271</v>
      </c>
      <c r="AJ351">
        <v>332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ROW(Source!A200)</f>
        <v>200</v>
      </c>
      <c r="B352">
        <v>39084272</v>
      </c>
      <c r="C352">
        <v>39084264</v>
      </c>
      <c r="D352">
        <v>36805287</v>
      </c>
      <c r="E352">
        <v>1</v>
      </c>
      <c r="F352">
        <v>1</v>
      </c>
      <c r="G352">
        <v>1</v>
      </c>
      <c r="H352">
        <v>3</v>
      </c>
      <c r="I352" t="s">
        <v>1106</v>
      </c>
      <c r="J352" t="s">
        <v>1107</v>
      </c>
      <c r="K352" t="s">
        <v>1108</v>
      </c>
      <c r="L352">
        <v>1346</v>
      </c>
      <c r="N352">
        <v>1009</v>
      </c>
      <c r="O352" t="s">
        <v>173</v>
      </c>
      <c r="P352" t="s">
        <v>173</v>
      </c>
      <c r="Q352">
        <v>1</v>
      </c>
      <c r="X352">
        <v>4</v>
      </c>
      <c r="Y352">
        <v>24.41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4</v>
      </c>
      <c r="AH352">
        <v>2</v>
      </c>
      <c r="AI352">
        <v>39084272</v>
      </c>
      <c r="AJ352">
        <v>333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ROW(Source!A200)</f>
        <v>200</v>
      </c>
      <c r="B353">
        <v>39084273</v>
      </c>
      <c r="C353">
        <v>39084264</v>
      </c>
      <c r="D353">
        <v>36796080</v>
      </c>
      <c r="E353">
        <v>17</v>
      </c>
      <c r="F353">
        <v>1</v>
      </c>
      <c r="G353">
        <v>1</v>
      </c>
      <c r="H353">
        <v>3</v>
      </c>
      <c r="I353" t="s">
        <v>1333</v>
      </c>
      <c r="J353" t="s">
        <v>3</v>
      </c>
      <c r="K353" t="s">
        <v>1334</v>
      </c>
      <c r="L353">
        <v>1354</v>
      </c>
      <c r="N353">
        <v>1010</v>
      </c>
      <c r="O353" t="s">
        <v>109</v>
      </c>
      <c r="P353" t="s">
        <v>109</v>
      </c>
      <c r="Q353">
        <v>1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1</v>
      </c>
      <c r="AD353">
        <v>0</v>
      </c>
      <c r="AE353">
        <v>0</v>
      </c>
      <c r="AF353" t="s">
        <v>3</v>
      </c>
      <c r="AG353">
        <v>0</v>
      </c>
      <c r="AH353">
        <v>3</v>
      </c>
      <c r="AI353">
        <v>-1</v>
      </c>
      <c r="AJ353" t="s">
        <v>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ROW(Source!A200)</f>
        <v>200</v>
      </c>
      <c r="B354">
        <v>39084274</v>
      </c>
      <c r="C354">
        <v>39084264</v>
      </c>
      <c r="D354">
        <v>36797622</v>
      </c>
      <c r="E354">
        <v>17</v>
      </c>
      <c r="F354">
        <v>1</v>
      </c>
      <c r="G354">
        <v>1</v>
      </c>
      <c r="H354">
        <v>3</v>
      </c>
      <c r="I354" t="s">
        <v>1320</v>
      </c>
      <c r="J354" t="s">
        <v>3</v>
      </c>
      <c r="K354" t="s">
        <v>1321</v>
      </c>
      <c r="L354">
        <v>1346</v>
      </c>
      <c r="N354">
        <v>1009</v>
      </c>
      <c r="O354" t="s">
        <v>173</v>
      </c>
      <c r="P354" t="s">
        <v>173</v>
      </c>
      <c r="Q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1</v>
      </c>
      <c r="AD354">
        <v>0</v>
      </c>
      <c r="AE354">
        <v>0</v>
      </c>
      <c r="AF354" t="s">
        <v>3</v>
      </c>
      <c r="AG354">
        <v>0</v>
      </c>
      <c r="AH354">
        <v>3</v>
      </c>
      <c r="AI354">
        <v>-1</v>
      </c>
      <c r="AJ354" t="s">
        <v>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ROW(Source!A200)</f>
        <v>200</v>
      </c>
      <c r="B355">
        <v>39084275</v>
      </c>
      <c r="C355">
        <v>39084264</v>
      </c>
      <c r="D355">
        <v>36797661</v>
      </c>
      <c r="E355">
        <v>17</v>
      </c>
      <c r="F355">
        <v>1</v>
      </c>
      <c r="G355">
        <v>1</v>
      </c>
      <c r="H355">
        <v>3</v>
      </c>
      <c r="I355" t="s">
        <v>1335</v>
      </c>
      <c r="J355" t="s">
        <v>3</v>
      </c>
      <c r="K355" t="s">
        <v>1337</v>
      </c>
      <c r="L355">
        <v>1301</v>
      </c>
      <c r="N355">
        <v>1003</v>
      </c>
      <c r="O355" t="s">
        <v>133</v>
      </c>
      <c r="P355" t="s">
        <v>133</v>
      </c>
      <c r="Q355">
        <v>1</v>
      </c>
      <c r="X355">
        <v>99.8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 t="s">
        <v>3</v>
      </c>
      <c r="AG355">
        <v>99.8</v>
      </c>
      <c r="AH355">
        <v>3</v>
      </c>
      <c r="AI355">
        <v>-1</v>
      </c>
      <c r="AJ355" t="s">
        <v>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ROW(Source!A203)</f>
        <v>203</v>
      </c>
      <c r="B356">
        <v>39084280</v>
      </c>
      <c r="C356">
        <v>39084279</v>
      </c>
      <c r="D356">
        <v>37065248</v>
      </c>
      <c r="E356">
        <v>1</v>
      </c>
      <c r="F356">
        <v>1</v>
      </c>
      <c r="G356">
        <v>1</v>
      </c>
      <c r="H356">
        <v>1</v>
      </c>
      <c r="I356" t="s">
        <v>846</v>
      </c>
      <c r="J356" t="s">
        <v>3</v>
      </c>
      <c r="K356" t="s">
        <v>847</v>
      </c>
      <c r="L356">
        <v>1191</v>
      </c>
      <c r="N356">
        <v>1013</v>
      </c>
      <c r="O356" t="s">
        <v>839</v>
      </c>
      <c r="P356" t="s">
        <v>839</v>
      </c>
      <c r="Q356">
        <v>1</v>
      </c>
      <c r="X356">
        <v>8.94</v>
      </c>
      <c r="Y356">
        <v>0</v>
      </c>
      <c r="Z356">
        <v>0</v>
      </c>
      <c r="AA356">
        <v>0</v>
      </c>
      <c r="AB356">
        <v>8.5299999999999994</v>
      </c>
      <c r="AC356">
        <v>0</v>
      </c>
      <c r="AD356">
        <v>1</v>
      </c>
      <c r="AE356">
        <v>1</v>
      </c>
      <c r="AF356" t="s">
        <v>76</v>
      </c>
      <c r="AG356">
        <v>10.280999999999999</v>
      </c>
      <c r="AH356">
        <v>2</v>
      </c>
      <c r="AI356">
        <v>39084280</v>
      </c>
      <c r="AJ356">
        <v>336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ROW(Source!A203)</f>
        <v>203</v>
      </c>
      <c r="B357">
        <v>39084281</v>
      </c>
      <c r="C357">
        <v>39084279</v>
      </c>
      <c r="D357">
        <v>37064876</v>
      </c>
      <c r="E357">
        <v>1</v>
      </c>
      <c r="F357">
        <v>1</v>
      </c>
      <c r="G357">
        <v>1</v>
      </c>
      <c r="H357">
        <v>1</v>
      </c>
      <c r="I357" t="s">
        <v>840</v>
      </c>
      <c r="J357" t="s">
        <v>3</v>
      </c>
      <c r="K357" t="s">
        <v>841</v>
      </c>
      <c r="L357">
        <v>1191</v>
      </c>
      <c r="N357">
        <v>1013</v>
      </c>
      <c r="O357" t="s">
        <v>839</v>
      </c>
      <c r="P357" t="s">
        <v>839</v>
      </c>
      <c r="Q357">
        <v>1</v>
      </c>
      <c r="X357">
        <v>0.01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2</v>
      </c>
      <c r="AF357" t="s">
        <v>75</v>
      </c>
      <c r="AG357">
        <v>1.2500000000000001E-2</v>
      </c>
      <c r="AH357">
        <v>2</v>
      </c>
      <c r="AI357">
        <v>39084281</v>
      </c>
      <c r="AJ357">
        <v>337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ROW(Source!A203)</f>
        <v>203</v>
      </c>
      <c r="B358">
        <v>39084282</v>
      </c>
      <c r="C358">
        <v>39084279</v>
      </c>
      <c r="D358">
        <v>36883554</v>
      </c>
      <c r="E358">
        <v>1</v>
      </c>
      <c r="F358">
        <v>1</v>
      </c>
      <c r="G358">
        <v>1</v>
      </c>
      <c r="H358">
        <v>2</v>
      </c>
      <c r="I358" t="s">
        <v>848</v>
      </c>
      <c r="J358" t="s">
        <v>849</v>
      </c>
      <c r="K358" t="s">
        <v>850</v>
      </c>
      <c r="L358">
        <v>1368</v>
      </c>
      <c r="N358">
        <v>1011</v>
      </c>
      <c r="O358" t="s">
        <v>845</v>
      </c>
      <c r="P358" t="s">
        <v>845</v>
      </c>
      <c r="Q358">
        <v>1</v>
      </c>
      <c r="X358">
        <v>0.01</v>
      </c>
      <c r="Y358">
        <v>0</v>
      </c>
      <c r="Z358">
        <v>65.709999999999994</v>
      </c>
      <c r="AA358">
        <v>11.6</v>
      </c>
      <c r="AB358">
        <v>0</v>
      </c>
      <c r="AC358">
        <v>0</v>
      </c>
      <c r="AD358">
        <v>1</v>
      </c>
      <c r="AE358">
        <v>0</v>
      </c>
      <c r="AF358" t="s">
        <v>75</v>
      </c>
      <c r="AG358">
        <v>1.2500000000000001E-2</v>
      </c>
      <c r="AH358">
        <v>2</v>
      </c>
      <c r="AI358">
        <v>39084282</v>
      </c>
      <c r="AJ358">
        <v>338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ROW(Source!A203)</f>
        <v>203</v>
      </c>
      <c r="B359">
        <v>39084283</v>
      </c>
      <c r="C359">
        <v>39084279</v>
      </c>
      <c r="D359">
        <v>36802470</v>
      </c>
      <c r="E359">
        <v>1</v>
      </c>
      <c r="F359">
        <v>1</v>
      </c>
      <c r="G359">
        <v>1</v>
      </c>
      <c r="H359">
        <v>3</v>
      </c>
      <c r="I359" t="s">
        <v>1109</v>
      </c>
      <c r="J359" t="s">
        <v>1110</v>
      </c>
      <c r="K359" t="s">
        <v>1111</v>
      </c>
      <c r="L359">
        <v>1346</v>
      </c>
      <c r="N359">
        <v>1009</v>
      </c>
      <c r="O359" t="s">
        <v>173</v>
      </c>
      <c r="P359" t="s">
        <v>173</v>
      </c>
      <c r="Q359">
        <v>1</v>
      </c>
      <c r="X359">
        <v>7.2000000000000005E-4</v>
      </c>
      <c r="Y359">
        <v>9.0399999999999991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7.2000000000000005E-4</v>
      </c>
      <c r="AH359">
        <v>2</v>
      </c>
      <c r="AI359">
        <v>39084283</v>
      </c>
      <c r="AJ359">
        <v>339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ROW(Source!A203)</f>
        <v>203</v>
      </c>
      <c r="B360">
        <v>39084284</v>
      </c>
      <c r="C360">
        <v>39084279</v>
      </c>
      <c r="D360">
        <v>36806623</v>
      </c>
      <c r="E360">
        <v>1</v>
      </c>
      <c r="F360">
        <v>1</v>
      </c>
      <c r="G360">
        <v>1</v>
      </c>
      <c r="H360">
        <v>3</v>
      </c>
      <c r="I360" t="s">
        <v>1080</v>
      </c>
      <c r="J360" t="s">
        <v>1081</v>
      </c>
      <c r="K360" t="s">
        <v>1082</v>
      </c>
      <c r="L360">
        <v>1348</v>
      </c>
      <c r="N360">
        <v>1009</v>
      </c>
      <c r="O360" t="s">
        <v>64</v>
      </c>
      <c r="P360" t="s">
        <v>64</v>
      </c>
      <c r="Q360">
        <v>1000</v>
      </c>
      <c r="X360">
        <v>1.92E-3</v>
      </c>
      <c r="Y360">
        <v>1836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1.92E-3</v>
      </c>
      <c r="AH360">
        <v>2</v>
      </c>
      <c r="AI360">
        <v>39084284</v>
      </c>
      <c r="AJ360">
        <v>340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ROW(Source!A203)</f>
        <v>203</v>
      </c>
      <c r="B361">
        <v>39084285</v>
      </c>
      <c r="C361">
        <v>39084279</v>
      </c>
      <c r="D361">
        <v>36866789</v>
      </c>
      <c r="E361">
        <v>1</v>
      </c>
      <c r="F361">
        <v>1</v>
      </c>
      <c r="G361">
        <v>1</v>
      </c>
      <c r="H361">
        <v>3</v>
      </c>
      <c r="I361" t="s">
        <v>1112</v>
      </c>
      <c r="J361" t="s">
        <v>1113</v>
      </c>
      <c r="K361" t="s">
        <v>1114</v>
      </c>
      <c r="L361">
        <v>1354</v>
      </c>
      <c r="N361">
        <v>1010</v>
      </c>
      <c r="O361" t="s">
        <v>109</v>
      </c>
      <c r="P361" t="s">
        <v>109</v>
      </c>
      <c r="Q361">
        <v>1</v>
      </c>
      <c r="X361">
        <v>1</v>
      </c>
      <c r="Y361">
        <v>77.760000000000005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1</v>
      </c>
      <c r="AH361">
        <v>2</v>
      </c>
      <c r="AI361">
        <v>39084285</v>
      </c>
      <c r="AJ361">
        <v>341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ROW(Source!A203)</f>
        <v>203</v>
      </c>
      <c r="B362">
        <v>39084286</v>
      </c>
      <c r="C362">
        <v>39084279</v>
      </c>
      <c r="D362">
        <v>36866928</v>
      </c>
      <c r="E362">
        <v>1</v>
      </c>
      <c r="F362">
        <v>1</v>
      </c>
      <c r="G362">
        <v>1</v>
      </c>
      <c r="H362">
        <v>3</v>
      </c>
      <c r="I362" t="s">
        <v>1115</v>
      </c>
      <c r="J362" t="s">
        <v>1116</v>
      </c>
      <c r="K362" t="s">
        <v>1117</v>
      </c>
      <c r="L362">
        <v>1354</v>
      </c>
      <c r="N362">
        <v>1010</v>
      </c>
      <c r="O362" t="s">
        <v>109</v>
      </c>
      <c r="P362" t="s">
        <v>109</v>
      </c>
      <c r="Q362">
        <v>1</v>
      </c>
      <c r="X362">
        <v>1</v>
      </c>
      <c r="Y362">
        <v>17.510000000000002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1</v>
      </c>
      <c r="AH362">
        <v>2</v>
      </c>
      <c r="AI362">
        <v>39084286</v>
      </c>
      <c r="AJ362">
        <v>342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ROW(Source!A203)</f>
        <v>203</v>
      </c>
      <c r="B363">
        <v>39084287</v>
      </c>
      <c r="C363">
        <v>39084279</v>
      </c>
      <c r="D363">
        <v>36867179</v>
      </c>
      <c r="E363">
        <v>1</v>
      </c>
      <c r="F363">
        <v>1</v>
      </c>
      <c r="G363">
        <v>1</v>
      </c>
      <c r="H363">
        <v>3</v>
      </c>
      <c r="I363" t="s">
        <v>1118</v>
      </c>
      <c r="J363" t="s">
        <v>1119</v>
      </c>
      <c r="K363" t="s">
        <v>1120</v>
      </c>
      <c r="L363">
        <v>1354</v>
      </c>
      <c r="N363">
        <v>1010</v>
      </c>
      <c r="O363" t="s">
        <v>109</v>
      </c>
      <c r="P363" t="s">
        <v>109</v>
      </c>
      <c r="Q363">
        <v>1</v>
      </c>
      <c r="X363">
        <v>1</v>
      </c>
      <c r="Y363">
        <v>36.700000000000003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1</v>
      </c>
      <c r="AH363">
        <v>2</v>
      </c>
      <c r="AI363">
        <v>39084287</v>
      </c>
      <c r="AJ363">
        <v>343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ROW(Source!A241)</f>
        <v>241</v>
      </c>
      <c r="B364">
        <v>39084298</v>
      </c>
      <c r="C364">
        <v>39084297</v>
      </c>
      <c r="D364">
        <v>37065946</v>
      </c>
      <c r="E364">
        <v>1</v>
      </c>
      <c r="F364">
        <v>1</v>
      </c>
      <c r="G364">
        <v>1</v>
      </c>
      <c r="H364">
        <v>1</v>
      </c>
      <c r="I364" t="s">
        <v>857</v>
      </c>
      <c r="J364" t="s">
        <v>3</v>
      </c>
      <c r="K364" t="s">
        <v>858</v>
      </c>
      <c r="L364">
        <v>1191</v>
      </c>
      <c r="N364">
        <v>1013</v>
      </c>
      <c r="O364" t="s">
        <v>839</v>
      </c>
      <c r="P364" t="s">
        <v>839</v>
      </c>
      <c r="Q364">
        <v>1</v>
      </c>
      <c r="X364">
        <v>18.3</v>
      </c>
      <c r="Y364">
        <v>0</v>
      </c>
      <c r="Z364">
        <v>0</v>
      </c>
      <c r="AA364">
        <v>0</v>
      </c>
      <c r="AB364">
        <v>7.87</v>
      </c>
      <c r="AC364">
        <v>0</v>
      </c>
      <c r="AD364">
        <v>1</v>
      </c>
      <c r="AE364">
        <v>1</v>
      </c>
      <c r="AF364" t="s">
        <v>3</v>
      </c>
      <c r="AG364">
        <v>18.3</v>
      </c>
      <c r="AH364">
        <v>2</v>
      </c>
      <c r="AI364">
        <v>39084298</v>
      </c>
      <c r="AJ364">
        <v>344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ROW(Source!A241)</f>
        <v>241</v>
      </c>
      <c r="B365">
        <v>39084299</v>
      </c>
      <c r="C365">
        <v>39084297</v>
      </c>
      <c r="D365">
        <v>37064876</v>
      </c>
      <c r="E365">
        <v>1</v>
      </c>
      <c r="F365">
        <v>1</v>
      </c>
      <c r="G365">
        <v>1</v>
      </c>
      <c r="H365">
        <v>1</v>
      </c>
      <c r="I365" t="s">
        <v>840</v>
      </c>
      <c r="J365" t="s">
        <v>3</v>
      </c>
      <c r="K365" t="s">
        <v>841</v>
      </c>
      <c r="L365">
        <v>1191</v>
      </c>
      <c r="N365">
        <v>1013</v>
      </c>
      <c r="O365" t="s">
        <v>839</v>
      </c>
      <c r="P365" t="s">
        <v>839</v>
      </c>
      <c r="Q365">
        <v>1</v>
      </c>
      <c r="X365">
        <v>0.2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2</v>
      </c>
      <c r="AF365" t="s">
        <v>3</v>
      </c>
      <c r="AG365">
        <v>0.2</v>
      </c>
      <c r="AH365">
        <v>2</v>
      </c>
      <c r="AI365">
        <v>39084299</v>
      </c>
      <c r="AJ365">
        <v>345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ROW(Source!A241)</f>
        <v>241</v>
      </c>
      <c r="B366">
        <v>39084300</v>
      </c>
      <c r="C366">
        <v>39084297</v>
      </c>
      <c r="D366">
        <v>36882452</v>
      </c>
      <c r="E366">
        <v>1</v>
      </c>
      <c r="F366">
        <v>1</v>
      </c>
      <c r="G366">
        <v>1</v>
      </c>
      <c r="H366">
        <v>2</v>
      </c>
      <c r="I366" t="s">
        <v>842</v>
      </c>
      <c r="J366" t="s">
        <v>843</v>
      </c>
      <c r="K366" t="s">
        <v>844</v>
      </c>
      <c r="L366">
        <v>1368</v>
      </c>
      <c r="N366">
        <v>1011</v>
      </c>
      <c r="O366" t="s">
        <v>845</v>
      </c>
      <c r="P366" t="s">
        <v>845</v>
      </c>
      <c r="Q366">
        <v>1</v>
      </c>
      <c r="X366">
        <v>0.2</v>
      </c>
      <c r="Y366">
        <v>0</v>
      </c>
      <c r="Z366">
        <v>31.26</v>
      </c>
      <c r="AA366">
        <v>13.5</v>
      </c>
      <c r="AB366">
        <v>0</v>
      </c>
      <c r="AC366">
        <v>0</v>
      </c>
      <c r="AD366">
        <v>1</v>
      </c>
      <c r="AE366">
        <v>0</v>
      </c>
      <c r="AF366" t="s">
        <v>3</v>
      </c>
      <c r="AG366">
        <v>0.2</v>
      </c>
      <c r="AH366">
        <v>2</v>
      </c>
      <c r="AI366">
        <v>39084300</v>
      </c>
      <c r="AJ366">
        <v>346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ROW(Source!A242)</f>
        <v>242</v>
      </c>
      <c r="B367">
        <v>39084302</v>
      </c>
      <c r="C367">
        <v>39084301</v>
      </c>
      <c r="D367">
        <v>37065248</v>
      </c>
      <c r="E367">
        <v>1</v>
      </c>
      <c r="F367">
        <v>1</v>
      </c>
      <c r="G367">
        <v>1</v>
      </c>
      <c r="H367">
        <v>1</v>
      </c>
      <c r="I367" t="s">
        <v>846</v>
      </c>
      <c r="J367" t="s">
        <v>3</v>
      </c>
      <c r="K367" t="s">
        <v>847</v>
      </c>
      <c r="L367">
        <v>1191</v>
      </c>
      <c r="N367">
        <v>1013</v>
      </c>
      <c r="O367" t="s">
        <v>839</v>
      </c>
      <c r="P367" t="s">
        <v>839</v>
      </c>
      <c r="Q367">
        <v>1</v>
      </c>
      <c r="X367">
        <v>37.799999999999997</v>
      </c>
      <c r="Y367">
        <v>0</v>
      </c>
      <c r="Z367">
        <v>0</v>
      </c>
      <c r="AA367">
        <v>0</v>
      </c>
      <c r="AB367">
        <v>8.5299999999999994</v>
      </c>
      <c r="AC367">
        <v>0</v>
      </c>
      <c r="AD367">
        <v>1</v>
      </c>
      <c r="AE367">
        <v>1</v>
      </c>
      <c r="AF367" t="s">
        <v>3</v>
      </c>
      <c r="AG367">
        <v>37.799999999999997</v>
      </c>
      <c r="AH367">
        <v>2</v>
      </c>
      <c r="AI367">
        <v>39084302</v>
      </c>
      <c r="AJ367">
        <v>347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ROW(Source!A243)</f>
        <v>243</v>
      </c>
      <c r="B368">
        <v>39089172</v>
      </c>
      <c r="C368">
        <v>39089171</v>
      </c>
      <c r="D368">
        <v>37071037</v>
      </c>
      <c r="E368">
        <v>1</v>
      </c>
      <c r="F368">
        <v>1</v>
      </c>
      <c r="G368">
        <v>1</v>
      </c>
      <c r="H368">
        <v>1</v>
      </c>
      <c r="I368" t="s">
        <v>914</v>
      </c>
      <c r="J368" t="s">
        <v>3</v>
      </c>
      <c r="K368" t="s">
        <v>915</v>
      </c>
      <c r="L368">
        <v>1191</v>
      </c>
      <c r="N368">
        <v>1013</v>
      </c>
      <c r="O368" t="s">
        <v>839</v>
      </c>
      <c r="P368" t="s">
        <v>839</v>
      </c>
      <c r="Q368">
        <v>1</v>
      </c>
      <c r="X368">
        <v>30.91</v>
      </c>
      <c r="Y368">
        <v>0</v>
      </c>
      <c r="Z368">
        <v>0</v>
      </c>
      <c r="AA368">
        <v>0</v>
      </c>
      <c r="AB368">
        <v>9.6199999999999992</v>
      </c>
      <c r="AC368">
        <v>0</v>
      </c>
      <c r="AD368">
        <v>1</v>
      </c>
      <c r="AE368">
        <v>1</v>
      </c>
      <c r="AF368" t="s">
        <v>76</v>
      </c>
      <c r="AG368">
        <v>35.546499999999995</v>
      </c>
      <c r="AH368">
        <v>2</v>
      </c>
      <c r="AI368">
        <v>39089172</v>
      </c>
      <c r="AJ368">
        <v>348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ROW(Source!A243)</f>
        <v>243</v>
      </c>
      <c r="B369">
        <v>39089173</v>
      </c>
      <c r="C369">
        <v>39089171</v>
      </c>
      <c r="D369">
        <v>37064876</v>
      </c>
      <c r="E369">
        <v>1</v>
      </c>
      <c r="F369">
        <v>1</v>
      </c>
      <c r="G369">
        <v>1</v>
      </c>
      <c r="H369">
        <v>1</v>
      </c>
      <c r="I369" t="s">
        <v>840</v>
      </c>
      <c r="J369" t="s">
        <v>3</v>
      </c>
      <c r="K369" t="s">
        <v>841</v>
      </c>
      <c r="L369">
        <v>1191</v>
      </c>
      <c r="N369">
        <v>1013</v>
      </c>
      <c r="O369" t="s">
        <v>839</v>
      </c>
      <c r="P369" t="s">
        <v>839</v>
      </c>
      <c r="Q369">
        <v>1</v>
      </c>
      <c r="X369">
        <v>0.59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75</v>
      </c>
      <c r="AG369">
        <v>0.73749999999999993</v>
      </c>
      <c r="AH369">
        <v>2</v>
      </c>
      <c r="AI369">
        <v>39089173</v>
      </c>
      <c r="AJ369">
        <v>349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ROW(Source!A243)</f>
        <v>243</v>
      </c>
      <c r="B370">
        <v>39089174</v>
      </c>
      <c r="C370">
        <v>39089171</v>
      </c>
      <c r="D370">
        <v>36882057</v>
      </c>
      <c r="E370">
        <v>1</v>
      </c>
      <c r="F370">
        <v>1</v>
      </c>
      <c r="G370">
        <v>1</v>
      </c>
      <c r="H370">
        <v>2</v>
      </c>
      <c r="I370" t="s">
        <v>871</v>
      </c>
      <c r="J370" t="s">
        <v>872</v>
      </c>
      <c r="K370" t="s">
        <v>873</v>
      </c>
      <c r="L370">
        <v>1368</v>
      </c>
      <c r="N370">
        <v>1011</v>
      </c>
      <c r="O370" t="s">
        <v>845</v>
      </c>
      <c r="P370" t="s">
        <v>845</v>
      </c>
      <c r="Q370">
        <v>1</v>
      </c>
      <c r="X370">
        <v>0.08</v>
      </c>
      <c r="Y370">
        <v>0</v>
      </c>
      <c r="Z370">
        <v>86.4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75</v>
      </c>
      <c r="AG370">
        <v>0.1</v>
      </c>
      <c r="AH370">
        <v>2</v>
      </c>
      <c r="AI370">
        <v>39089174</v>
      </c>
      <c r="AJ370">
        <v>350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ROW(Source!A243)</f>
        <v>243</v>
      </c>
      <c r="B371">
        <v>39089175</v>
      </c>
      <c r="C371">
        <v>39089171</v>
      </c>
      <c r="D371">
        <v>36882159</v>
      </c>
      <c r="E371">
        <v>1</v>
      </c>
      <c r="F371">
        <v>1</v>
      </c>
      <c r="G371">
        <v>1</v>
      </c>
      <c r="H371">
        <v>2</v>
      </c>
      <c r="I371" t="s">
        <v>1037</v>
      </c>
      <c r="J371" t="s">
        <v>1038</v>
      </c>
      <c r="K371" t="s">
        <v>1039</v>
      </c>
      <c r="L371">
        <v>1368</v>
      </c>
      <c r="N371">
        <v>1011</v>
      </c>
      <c r="O371" t="s">
        <v>845</v>
      </c>
      <c r="P371" t="s">
        <v>845</v>
      </c>
      <c r="Q371">
        <v>1</v>
      </c>
      <c r="X371">
        <v>7.0000000000000007E-2</v>
      </c>
      <c r="Y371">
        <v>0</v>
      </c>
      <c r="Z371">
        <v>111.99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75</v>
      </c>
      <c r="AG371">
        <v>8.7500000000000008E-2</v>
      </c>
      <c r="AH371">
        <v>2</v>
      </c>
      <c r="AI371">
        <v>39089175</v>
      </c>
      <c r="AJ371">
        <v>351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ROW(Source!A243)</f>
        <v>243</v>
      </c>
      <c r="B372">
        <v>39089176</v>
      </c>
      <c r="C372">
        <v>39089171</v>
      </c>
      <c r="D372">
        <v>36883554</v>
      </c>
      <c r="E372">
        <v>1</v>
      </c>
      <c r="F372">
        <v>1</v>
      </c>
      <c r="G372">
        <v>1</v>
      </c>
      <c r="H372">
        <v>2</v>
      </c>
      <c r="I372" t="s">
        <v>848</v>
      </c>
      <c r="J372" t="s">
        <v>849</v>
      </c>
      <c r="K372" t="s">
        <v>850</v>
      </c>
      <c r="L372">
        <v>1368</v>
      </c>
      <c r="N372">
        <v>1011</v>
      </c>
      <c r="O372" t="s">
        <v>845</v>
      </c>
      <c r="P372" t="s">
        <v>845</v>
      </c>
      <c r="Q372">
        <v>1</v>
      </c>
      <c r="X372">
        <v>0.44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75</v>
      </c>
      <c r="AG372">
        <v>0.55000000000000004</v>
      </c>
      <c r="AH372">
        <v>2</v>
      </c>
      <c r="AI372">
        <v>39089176</v>
      </c>
      <c r="AJ372">
        <v>352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ROW(Source!A243)</f>
        <v>243</v>
      </c>
      <c r="B373">
        <v>39089177</v>
      </c>
      <c r="C373">
        <v>39089171</v>
      </c>
      <c r="D373">
        <v>36883789</v>
      </c>
      <c r="E373">
        <v>1</v>
      </c>
      <c r="F373">
        <v>1</v>
      </c>
      <c r="G373">
        <v>1</v>
      </c>
      <c r="H373">
        <v>2</v>
      </c>
      <c r="I373" t="s">
        <v>1016</v>
      </c>
      <c r="J373" t="s">
        <v>1017</v>
      </c>
      <c r="K373" t="s">
        <v>1018</v>
      </c>
      <c r="L373">
        <v>1368</v>
      </c>
      <c r="N373">
        <v>1011</v>
      </c>
      <c r="O373" t="s">
        <v>845</v>
      </c>
      <c r="P373" t="s">
        <v>845</v>
      </c>
      <c r="Q373">
        <v>1</v>
      </c>
      <c r="X373">
        <v>4.18</v>
      </c>
      <c r="Y373">
        <v>0</v>
      </c>
      <c r="Z373">
        <v>1.2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75</v>
      </c>
      <c r="AG373">
        <v>5.2249999999999996</v>
      </c>
      <c r="AH373">
        <v>2</v>
      </c>
      <c r="AI373">
        <v>39089177</v>
      </c>
      <c r="AJ373">
        <v>353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ROW(Source!A243)</f>
        <v>243</v>
      </c>
      <c r="B374">
        <v>39089178</v>
      </c>
      <c r="C374">
        <v>39089171</v>
      </c>
      <c r="D374">
        <v>36800141</v>
      </c>
      <c r="E374">
        <v>1</v>
      </c>
      <c r="F374">
        <v>1</v>
      </c>
      <c r="G374">
        <v>1</v>
      </c>
      <c r="H374">
        <v>3</v>
      </c>
      <c r="I374" t="s">
        <v>1121</v>
      </c>
      <c r="J374" t="s">
        <v>1122</v>
      </c>
      <c r="K374" t="s">
        <v>1123</v>
      </c>
      <c r="L374">
        <v>1348</v>
      </c>
      <c r="N374">
        <v>1009</v>
      </c>
      <c r="O374" t="s">
        <v>64</v>
      </c>
      <c r="P374" t="s">
        <v>64</v>
      </c>
      <c r="Q374">
        <v>1000</v>
      </c>
      <c r="X374">
        <v>1.9000000000000001E-4</v>
      </c>
      <c r="Y374">
        <v>32830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1.9000000000000001E-4</v>
      </c>
      <c r="AH374">
        <v>2</v>
      </c>
      <c r="AI374">
        <v>39089178</v>
      </c>
      <c r="AJ374">
        <v>354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ROW(Source!A243)</f>
        <v>243</v>
      </c>
      <c r="B375">
        <v>39089179</v>
      </c>
      <c r="C375">
        <v>39089171</v>
      </c>
      <c r="D375">
        <v>36800159</v>
      </c>
      <c r="E375">
        <v>1</v>
      </c>
      <c r="F375">
        <v>1</v>
      </c>
      <c r="G375">
        <v>1</v>
      </c>
      <c r="H375">
        <v>3</v>
      </c>
      <c r="I375" t="s">
        <v>1022</v>
      </c>
      <c r="J375" t="s">
        <v>1023</v>
      </c>
      <c r="K375" t="s">
        <v>1024</v>
      </c>
      <c r="L375">
        <v>1339</v>
      </c>
      <c r="N375">
        <v>1007</v>
      </c>
      <c r="O375" t="s">
        <v>53</v>
      </c>
      <c r="P375" t="s">
        <v>53</v>
      </c>
      <c r="Q375">
        <v>1</v>
      </c>
      <c r="X375">
        <v>0.18</v>
      </c>
      <c r="Y375">
        <v>6.22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0.18</v>
      </c>
      <c r="AH375">
        <v>2</v>
      </c>
      <c r="AI375">
        <v>39089179</v>
      </c>
      <c r="AJ375">
        <v>355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ROW(Source!A243)</f>
        <v>243</v>
      </c>
      <c r="B376">
        <v>39089180</v>
      </c>
      <c r="C376">
        <v>39089171</v>
      </c>
      <c r="D376">
        <v>36801792</v>
      </c>
      <c r="E376">
        <v>1</v>
      </c>
      <c r="F376">
        <v>1</v>
      </c>
      <c r="G376">
        <v>1</v>
      </c>
      <c r="H376">
        <v>3</v>
      </c>
      <c r="I376" t="s">
        <v>921</v>
      </c>
      <c r="J376" t="s">
        <v>922</v>
      </c>
      <c r="K376" t="s">
        <v>923</v>
      </c>
      <c r="L376">
        <v>1339</v>
      </c>
      <c r="N376">
        <v>1007</v>
      </c>
      <c r="O376" t="s">
        <v>53</v>
      </c>
      <c r="P376" t="s">
        <v>53</v>
      </c>
      <c r="Q376">
        <v>1</v>
      </c>
      <c r="X376">
        <v>0.69</v>
      </c>
      <c r="Y376">
        <v>2.44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0.69</v>
      </c>
      <c r="AH376">
        <v>2</v>
      </c>
      <c r="AI376">
        <v>39089180</v>
      </c>
      <c r="AJ376">
        <v>356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ROW(Source!A243)</f>
        <v>243</v>
      </c>
      <c r="B377">
        <v>39089181</v>
      </c>
      <c r="C377">
        <v>39089171</v>
      </c>
      <c r="D377">
        <v>36802469</v>
      </c>
      <c r="E377">
        <v>1</v>
      </c>
      <c r="F377">
        <v>1</v>
      </c>
      <c r="G377">
        <v>1</v>
      </c>
      <c r="H377">
        <v>3</v>
      </c>
      <c r="I377" t="s">
        <v>1058</v>
      </c>
      <c r="J377" t="s">
        <v>1059</v>
      </c>
      <c r="K377" t="s">
        <v>1060</v>
      </c>
      <c r="L377">
        <v>1346</v>
      </c>
      <c r="N377">
        <v>1009</v>
      </c>
      <c r="O377" t="s">
        <v>173</v>
      </c>
      <c r="P377" t="s">
        <v>173</v>
      </c>
      <c r="Q377">
        <v>1</v>
      </c>
      <c r="X377">
        <v>0.03</v>
      </c>
      <c r="Y377">
        <v>37.29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0.03</v>
      </c>
      <c r="AH377">
        <v>2</v>
      </c>
      <c r="AI377">
        <v>39089181</v>
      </c>
      <c r="AJ377">
        <v>357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ROW(Source!A243)</f>
        <v>243</v>
      </c>
      <c r="B378">
        <v>39089182</v>
      </c>
      <c r="C378">
        <v>39089171</v>
      </c>
      <c r="D378">
        <v>36803201</v>
      </c>
      <c r="E378">
        <v>1</v>
      </c>
      <c r="F378">
        <v>1</v>
      </c>
      <c r="G378">
        <v>1</v>
      </c>
      <c r="H378">
        <v>3</v>
      </c>
      <c r="I378" t="s">
        <v>1124</v>
      </c>
      <c r="J378" t="s">
        <v>1125</v>
      </c>
      <c r="K378" t="s">
        <v>1126</v>
      </c>
      <c r="L378">
        <v>1348</v>
      </c>
      <c r="N378">
        <v>1009</v>
      </c>
      <c r="O378" t="s">
        <v>64</v>
      </c>
      <c r="P378" t="s">
        <v>64</v>
      </c>
      <c r="Q378">
        <v>1000</v>
      </c>
      <c r="X378">
        <v>1E-3</v>
      </c>
      <c r="Y378">
        <v>13560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1E-3</v>
      </c>
      <c r="AH378">
        <v>2</v>
      </c>
      <c r="AI378">
        <v>39089182</v>
      </c>
      <c r="AJ378">
        <v>358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ROW(Source!A243)</f>
        <v>243</v>
      </c>
      <c r="B379">
        <v>39089183</v>
      </c>
      <c r="C379">
        <v>39089171</v>
      </c>
      <c r="D379">
        <v>36806524</v>
      </c>
      <c r="E379">
        <v>1</v>
      </c>
      <c r="F379">
        <v>1</v>
      </c>
      <c r="G379">
        <v>1</v>
      </c>
      <c r="H379">
        <v>3</v>
      </c>
      <c r="I379" t="s">
        <v>1052</v>
      </c>
      <c r="J379" t="s">
        <v>1053</v>
      </c>
      <c r="K379" t="s">
        <v>1054</v>
      </c>
      <c r="L379">
        <v>1346</v>
      </c>
      <c r="N379">
        <v>1009</v>
      </c>
      <c r="O379" t="s">
        <v>173</v>
      </c>
      <c r="P379" t="s">
        <v>173</v>
      </c>
      <c r="Q379">
        <v>1</v>
      </c>
      <c r="X379">
        <v>2.5000000000000001E-3</v>
      </c>
      <c r="Y379">
        <v>2.15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2.5000000000000001E-3</v>
      </c>
      <c r="AH379">
        <v>2</v>
      </c>
      <c r="AI379">
        <v>39089183</v>
      </c>
      <c r="AJ379">
        <v>359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ROW(Source!A243)</f>
        <v>243</v>
      </c>
      <c r="B380">
        <v>39089184</v>
      </c>
      <c r="C380">
        <v>39089171</v>
      </c>
      <c r="D380">
        <v>36838223</v>
      </c>
      <c r="E380">
        <v>1</v>
      </c>
      <c r="F380">
        <v>1</v>
      </c>
      <c r="G380">
        <v>1</v>
      </c>
      <c r="H380">
        <v>3</v>
      </c>
      <c r="I380" t="s">
        <v>1061</v>
      </c>
      <c r="J380" t="s">
        <v>1062</v>
      </c>
      <c r="K380" t="s">
        <v>1063</v>
      </c>
      <c r="L380">
        <v>1348</v>
      </c>
      <c r="N380">
        <v>1009</v>
      </c>
      <c r="O380" t="s">
        <v>64</v>
      </c>
      <c r="P380" t="s">
        <v>64</v>
      </c>
      <c r="Q380">
        <v>1000</v>
      </c>
      <c r="X380">
        <v>4.4000000000000002E-4</v>
      </c>
      <c r="Y380">
        <v>15119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4.4000000000000002E-4</v>
      </c>
      <c r="AH380">
        <v>2</v>
      </c>
      <c r="AI380">
        <v>39089184</v>
      </c>
      <c r="AJ380">
        <v>360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ROW(Source!A243)</f>
        <v>243</v>
      </c>
      <c r="B381">
        <v>39089185</v>
      </c>
      <c r="C381">
        <v>39089171</v>
      </c>
      <c r="D381">
        <v>36838951</v>
      </c>
      <c r="E381">
        <v>1</v>
      </c>
      <c r="F381">
        <v>1</v>
      </c>
      <c r="G381">
        <v>1</v>
      </c>
      <c r="H381">
        <v>3</v>
      </c>
      <c r="I381" t="s">
        <v>1064</v>
      </c>
      <c r="J381" t="s">
        <v>1065</v>
      </c>
      <c r="K381" t="s">
        <v>1066</v>
      </c>
      <c r="L381">
        <v>1348</v>
      </c>
      <c r="N381">
        <v>1009</v>
      </c>
      <c r="O381" t="s">
        <v>64</v>
      </c>
      <c r="P381" t="s">
        <v>64</v>
      </c>
      <c r="Q381">
        <v>1000</v>
      </c>
      <c r="X381">
        <v>5.2999999999999998E-4</v>
      </c>
      <c r="Y381">
        <v>16950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5.2999999999999998E-4</v>
      </c>
      <c r="AH381">
        <v>2</v>
      </c>
      <c r="AI381">
        <v>39089185</v>
      </c>
      <c r="AJ381">
        <v>361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ROW(Source!A243)</f>
        <v>243</v>
      </c>
      <c r="B382">
        <v>39089186</v>
      </c>
      <c r="C382">
        <v>39089171</v>
      </c>
      <c r="D382">
        <v>36797634</v>
      </c>
      <c r="E382">
        <v>17</v>
      </c>
      <c r="F382">
        <v>1</v>
      </c>
      <c r="G382">
        <v>1</v>
      </c>
      <c r="H382">
        <v>3</v>
      </c>
      <c r="I382" t="s">
        <v>1314</v>
      </c>
      <c r="J382" t="s">
        <v>3</v>
      </c>
      <c r="K382" t="s">
        <v>1319</v>
      </c>
      <c r="L382">
        <v>1354</v>
      </c>
      <c r="N382">
        <v>1010</v>
      </c>
      <c r="O382" t="s">
        <v>109</v>
      </c>
      <c r="P382" t="s">
        <v>109</v>
      </c>
      <c r="Q382">
        <v>1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1</v>
      </c>
      <c r="AD382">
        <v>0</v>
      </c>
      <c r="AE382">
        <v>0</v>
      </c>
      <c r="AF382" t="s">
        <v>3</v>
      </c>
      <c r="AG382">
        <v>0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ROW(Source!A243)</f>
        <v>243</v>
      </c>
      <c r="B383">
        <v>39089187</v>
      </c>
      <c r="C383">
        <v>39089171</v>
      </c>
      <c r="D383">
        <v>36797622</v>
      </c>
      <c r="E383">
        <v>17</v>
      </c>
      <c r="F383">
        <v>1</v>
      </c>
      <c r="G383">
        <v>1</v>
      </c>
      <c r="H383">
        <v>3</v>
      </c>
      <c r="I383" t="s">
        <v>1320</v>
      </c>
      <c r="J383" t="s">
        <v>3</v>
      </c>
      <c r="K383" t="s">
        <v>1321</v>
      </c>
      <c r="L383">
        <v>1346</v>
      </c>
      <c r="N383">
        <v>1009</v>
      </c>
      <c r="O383" t="s">
        <v>173</v>
      </c>
      <c r="P383" t="s">
        <v>173</v>
      </c>
      <c r="Q383">
        <v>1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1</v>
      </c>
      <c r="AD383">
        <v>0</v>
      </c>
      <c r="AE383">
        <v>0</v>
      </c>
      <c r="AF383" t="s">
        <v>3</v>
      </c>
      <c r="AG383">
        <v>0</v>
      </c>
      <c r="AH383">
        <v>3</v>
      </c>
      <c r="AI383">
        <v>-1</v>
      </c>
      <c r="AJ383" t="s">
        <v>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ROW(Source!A243)</f>
        <v>243</v>
      </c>
      <c r="B384">
        <v>39089188</v>
      </c>
      <c r="C384">
        <v>39089171</v>
      </c>
      <c r="D384">
        <v>36797635</v>
      </c>
      <c r="E384">
        <v>17</v>
      </c>
      <c r="F384">
        <v>1</v>
      </c>
      <c r="G384">
        <v>1</v>
      </c>
      <c r="H384">
        <v>3</v>
      </c>
      <c r="I384" t="s">
        <v>1338</v>
      </c>
      <c r="J384" t="s">
        <v>3</v>
      </c>
      <c r="K384" t="s">
        <v>1339</v>
      </c>
      <c r="L384">
        <v>1301</v>
      </c>
      <c r="N384">
        <v>1003</v>
      </c>
      <c r="O384" t="s">
        <v>133</v>
      </c>
      <c r="P384" t="s">
        <v>133</v>
      </c>
      <c r="Q384">
        <v>1</v>
      </c>
      <c r="X384">
        <v>100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3</v>
      </c>
      <c r="AG384">
        <v>100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ROW(Source!A245)</f>
        <v>245</v>
      </c>
      <c r="B385">
        <v>39089195</v>
      </c>
      <c r="C385">
        <v>39089194</v>
      </c>
      <c r="D385">
        <v>37064978</v>
      </c>
      <c r="E385">
        <v>1</v>
      </c>
      <c r="F385">
        <v>1</v>
      </c>
      <c r="G385">
        <v>1</v>
      </c>
      <c r="H385">
        <v>1</v>
      </c>
      <c r="I385" t="s">
        <v>867</v>
      </c>
      <c r="J385" t="s">
        <v>3</v>
      </c>
      <c r="K385" t="s">
        <v>868</v>
      </c>
      <c r="L385">
        <v>1191</v>
      </c>
      <c r="N385">
        <v>1013</v>
      </c>
      <c r="O385" t="s">
        <v>839</v>
      </c>
      <c r="P385" t="s">
        <v>839</v>
      </c>
      <c r="Q385">
        <v>1</v>
      </c>
      <c r="X385">
        <v>71.06</v>
      </c>
      <c r="Y385">
        <v>0</v>
      </c>
      <c r="Z385">
        <v>0</v>
      </c>
      <c r="AA385">
        <v>0</v>
      </c>
      <c r="AB385">
        <v>8.86</v>
      </c>
      <c r="AC385">
        <v>0</v>
      </c>
      <c r="AD385">
        <v>1</v>
      </c>
      <c r="AE385">
        <v>1</v>
      </c>
      <c r="AF385" t="s">
        <v>76</v>
      </c>
      <c r="AG385">
        <v>81.718999999999994</v>
      </c>
      <c r="AH385">
        <v>2</v>
      </c>
      <c r="AI385">
        <v>39089195</v>
      </c>
      <c r="AJ385">
        <v>363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ROW(Source!A245)</f>
        <v>245</v>
      </c>
      <c r="B386">
        <v>39089196</v>
      </c>
      <c r="C386">
        <v>39089194</v>
      </c>
      <c r="D386">
        <v>37064876</v>
      </c>
      <c r="E386">
        <v>1</v>
      </c>
      <c r="F386">
        <v>1</v>
      </c>
      <c r="G386">
        <v>1</v>
      </c>
      <c r="H386">
        <v>1</v>
      </c>
      <c r="I386" t="s">
        <v>840</v>
      </c>
      <c r="J386" t="s">
        <v>3</v>
      </c>
      <c r="K386" t="s">
        <v>841</v>
      </c>
      <c r="L386">
        <v>1191</v>
      </c>
      <c r="N386">
        <v>1013</v>
      </c>
      <c r="O386" t="s">
        <v>839</v>
      </c>
      <c r="P386" t="s">
        <v>839</v>
      </c>
      <c r="Q386">
        <v>1</v>
      </c>
      <c r="X386">
        <v>0.04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75</v>
      </c>
      <c r="AG386">
        <v>0.05</v>
      </c>
      <c r="AH386">
        <v>2</v>
      </c>
      <c r="AI386">
        <v>39089196</v>
      </c>
      <c r="AJ386">
        <v>364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ROW(Source!A245)</f>
        <v>245</v>
      </c>
      <c r="B387">
        <v>39089197</v>
      </c>
      <c r="C387">
        <v>39089194</v>
      </c>
      <c r="D387">
        <v>36882452</v>
      </c>
      <c r="E387">
        <v>1</v>
      </c>
      <c r="F387">
        <v>1</v>
      </c>
      <c r="G387">
        <v>1</v>
      </c>
      <c r="H387">
        <v>2</v>
      </c>
      <c r="I387" t="s">
        <v>842</v>
      </c>
      <c r="J387" t="s">
        <v>843</v>
      </c>
      <c r="K387" t="s">
        <v>844</v>
      </c>
      <c r="L387">
        <v>1368</v>
      </c>
      <c r="N387">
        <v>1011</v>
      </c>
      <c r="O387" t="s">
        <v>845</v>
      </c>
      <c r="P387" t="s">
        <v>845</v>
      </c>
      <c r="Q387">
        <v>1</v>
      </c>
      <c r="X387">
        <v>0.01</v>
      </c>
      <c r="Y387">
        <v>0</v>
      </c>
      <c r="Z387">
        <v>31.26</v>
      </c>
      <c r="AA387">
        <v>13.5</v>
      </c>
      <c r="AB387">
        <v>0</v>
      </c>
      <c r="AC387">
        <v>0</v>
      </c>
      <c r="AD387">
        <v>1</v>
      </c>
      <c r="AE387">
        <v>0</v>
      </c>
      <c r="AF387" t="s">
        <v>75</v>
      </c>
      <c r="AG387">
        <v>1.2500000000000001E-2</v>
      </c>
      <c r="AH387">
        <v>2</v>
      </c>
      <c r="AI387">
        <v>39089197</v>
      </c>
      <c r="AJ387">
        <v>365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ROW(Source!A245)</f>
        <v>245</v>
      </c>
      <c r="B388">
        <v>39089198</v>
      </c>
      <c r="C388">
        <v>39089194</v>
      </c>
      <c r="D388">
        <v>36883554</v>
      </c>
      <c r="E388">
        <v>1</v>
      </c>
      <c r="F388">
        <v>1</v>
      </c>
      <c r="G388">
        <v>1</v>
      </c>
      <c r="H388">
        <v>2</v>
      </c>
      <c r="I388" t="s">
        <v>848</v>
      </c>
      <c r="J388" t="s">
        <v>849</v>
      </c>
      <c r="K388" t="s">
        <v>850</v>
      </c>
      <c r="L388">
        <v>1368</v>
      </c>
      <c r="N388">
        <v>1011</v>
      </c>
      <c r="O388" t="s">
        <v>845</v>
      </c>
      <c r="P388" t="s">
        <v>845</v>
      </c>
      <c r="Q388">
        <v>1</v>
      </c>
      <c r="X388">
        <v>0.03</v>
      </c>
      <c r="Y388">
        <v>0</v>
      </c>
      <c r="Z388">
        <v>65.709999999999994</v>
      </c>
      <c r="AA388">
        <v>11.6</v>
      </c>
      <c r="AB388">
        <v>0</v>
      </c>
      <c r="AC388">
        <v>0</v>
      </c>
      <c r="AD388">
        <v>1</v>
      </c>
      <c r="AE388">
        <v>0</v>
      </c>
      <c r="AF388" t="s">
        <v>75</v>
      </c>
      <c r="AG388">
        <v>3.7499999999999999E-2</v>
      </c>
      <c r="AH388">
        <v>2</v>
      </c>
      <c r="AI388">
        <v>39089198</v>
      </c>
      <c r="AJ388">
        <v>366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ROW(Source!A245)</f>
        <v>245</v>
      </c>
      <c r="B389">
        <v>39089199</v>
      </c>
      <c r="C389">
        <v>39089194</v>
      </c>
      <c r="D389">
        <v>36805524</v>
      </c>
      <c r="E389">
        <v>1</v>
      </c>
      <c r="F389">
        <v>1</v>
      </c>
      <c r="G389">
        <v>1</v>
      </c>
      <c r="H389">
        <v>3</v>
      </c>
      <c r="I389" t="s">
        <v>916</v>
      </c>
      <c r="J389" t="s">
        <v>917</v>
      </c>
      <c r="K389" t="s">
        <v>918</v>
      </c>
      <c r="L389">
        <v>1346</v>
      </c>
      <c r="N389">
        <v>1009</v>
      </c>
      <c r="O389" t="s">
        <v>173</v>
      </c>
      <c r="P389" t="s">
        <v>173</v>
      </c>
      <c r="Q389">
        <v>1</v>
      </c>
      <c r="X389">
        <v>0.3</v>
      </c>
      <c r="Y389">
        <v>1.82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0.3</v>
      </c>
      <c r="AH389">
        <v>2</v>
      </c>
      <c r="AI389">
        <v>39089199</v>
      </c>
      <c r="AJ389">
        <v>367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ROW(Source!A245)</f>
        <v>245</v>
      </c>
      <c r="B390">
        <v>39089200</v>
      </c>
      <c r="C390">
        <v>39089194</v>
      </c>
      <c r="D390">
        <v>36797575</v>
      </c>
      <c r="E390">
        <v>17</v>
      </c>
      <c r="F390">
        <v>1</v>
      </c>
      <c r="G390">
        <v>1</v>
      </c>
      <c r="H390">
        <v>3</v>
      </c>
      <c r="I390" t="s">
        <v>522</v>
      </c>
      <c r="J390" t="s">
        <v>3</v>
      </c>
      <c r="K390" t="s">
        <v>523</v>
      </c>
      <c r="L390">
        <v>1348</v>
      </c>
      <c r="N390">
        <v>1009</v>
      </c>
      <c r="O390" t="s">
        <v>64</v>
      </c>
      <c r="P390" t="s">
        <v>64</v>
      </c>
      <c r="Q390">
        <v>1000</v>
      </c>
      <c r="X390">
        <v>2.46E-2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 t="s">
        <v>3</v>
      </c>
      <c r="AG390">
        <v>2.46E-2</v>
      </c>
      <c r="AH390">
        <v>2</v>
      </c>
      <c r="AI390">
        <v>39089200</v>
      </c>
      <c r="AJ390">
        <v>368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ROW(Source!A245)</f>
        <v>245</v>
      </c>
      <c r="B391">
        <v>39089201</v>
      </c>
      <c r="C391">
        <v>39089194</v>
      </c>
      <c r="D391">
        <v>36838954</v>
      </c>
      <c r="E391">
        <v>1</v>
      </c>
      <c r="F391">
        <v>1</v>
      </c>
      <c r="G391">
        <v>1</v>
      </c>
      <c r="H391">
        <v>3</v>
      </c>
      <c r="I391" t="s">
        <v>1127</v>
      </c>
      <c r="J391" t="s">
        <v>1128</v>
      </c>
      <c r="K391" t="s">
        <v>1129</v>
      </c>
      <c r="L391">
        <v>1346</v>
      </c>
      <c r="N391">
        <v>1009</v>
      </c>
      <c r="O391" t="s">
        <v>173</v>
      </c>
      <c r="P391" t="s">
        <v>173</v>
      </c>
      <c r="Q391">
        <v>1</v>
      </c>
      <c r="X391">
        <v>2.7</v>
      </c>
      <c r="Y391">
        <v>32.6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2.7</v>
      </c>
      <c r="AH391">
        <v>2</v>
      </c>
      <c r="AI391">
        <v>39089201</v>
      </c>
      <c r="AJ391">
        <v>369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ROW(Source!A247)</f>
        <v>247</v>
      </c>
      <c r="B392">
        <v>39084346</v>
      </c>
      <c r="C392">
        <v>39084345</v>
      </c>
      <c r="D392">
        <v>37064928</v>
      </c>
      <c r="E392">
        <v>1</v>
      </c>
      <c r="F392">
        <v>1</v>
      </c>
      <c r="G392">
        <v>1</v>
      </c>
      <c r="H392">
        <v>1</v>
      </c>
      <c r="I392" t="s">
        <v>1025</v>
      </c>
      <c r="J392" t="s">
        <v>3</v>
      </c>
      <c r="K392" t="s">
        <v>1026</v>
      </c>
      <c r="L392">
        <v>1191</v>
      </c>
      <c r="N392">
        <v>1013</v>
      </c>
      <c r="O392" t="s">
        <v>839</v>
      </c>
      <c r="P392" t="s">
        <v>839</v>
      </c>
      <c r="Q392">
        <v>1</v>
      </c>
      <c r="X392">
        <v>1.47</v>
      </c>
      <c r="Y392">
        <v>0</v>
      </c>
      <c r="Z392">
        <v>0</v>
      </c>
      <c r="AA392">
        <v>0</v>
      </c>
      <c r="AB392">
        <v>9.07</v>
      </c>
      <c r="AC392">
        <v>0</v>
      </c>
      <c r="AD392">
        <v>1</v>
      </c>
      <c r="AE392">
        <v>1</v>
      </c>
      <c r="AF392" t="s">
        <v>76</v>
      </c>
      <c r="AG392">
        <v>1.6904999999999999</v>
      </c>
      <c r="AH392">
        <v>2</v>
      </c>
      <c r="AI392">
        <v>39084346</v>
      </c>
      <c r="AJ392">
        <v>370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ROW(Source!A247)</f>
        <v>247</v>
      </c>
      <c r="B393">
        <v>39084347</v>
      </c>
      <c r="C393">
        <v>39084345</v>
      </c>
      <c r="D393">
        <v>37064876</v>
      </c>
      <c r="E393">
        <v>1</v>
      </c>
      <c r="F393">
        <v>1</v>
      </c>
      <c r="G393">
        <v>1</v>
      </c>
      <c r="H393">
        <v>1</v>
      </c>
      <c r="I393" t="s">
        <v>840</v>
      </c>
      <c r="J393" t="s">
        <v>3</v>
      </c>
      <c r="K393" t="s">
        <v>841</v>
      </c>
      <c r="L393">
        <v>1191</v>
      </c>
      <c r="N393">
        <v>1013</v>
      </c>
      <c r="O393" t="s">
        <v>839</v>
      </c>
      <c r="P393" t="s">
        <v>839</v>
      </c>
      <c r="Q393">
        <v>1</v>
      </c>
      <c r="X393">
        <v>0.01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2</v>
      </c>
      <c r="AF393" t="s">
        <v>75</v>
      </c>
      <c r="AG393">
        <v>1.2500000000000001E-2</v>
      </c>
      <c r="AH393">
        <v>2</v>
      </c>
      <c r="AI393">
        <v>39084347</v>
      </c>
      <c r="AJ393">
        <v>371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ROW(Source!A247)</f>
        <v>247</v>
      </c>
      <c r="B394">
        <v>39084348</v>
      </c>
      <c r="C394">
        <v>39084345</v>
      </c>
      <c r="D394">
        <v>36883554</v>
      </c>
      <c r="E394">
        <v>1</v>
      </c>
      <c r="F394">
        <v>1</v>
      </c>
      <c r="G394">
        <v>1</v>
      </c>
      <c r="H394">
        <v>2</v>
      </c>
      <c r="I394" t="s">
        <v>848</v>
      </c>
      <c r="J394" t="s">
        <v>849</v>
      </c>
      <c r="K394" t="s">
        <v>850</v>
      </c>
      <c r="L394">
        <v>1368</v>
      </c>
      <c r="N394">
        <v>1011</v>
      </c>
      <c r="O394" t="s">
        <v>845</v>
      </c>
      <c r="P394" t="s">
        <v>845</v>
      </c>
      <c r="Q394">
        <v>1</v>
      </c>
      <c r="X394">
        <v>0.01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75</v>
      </c>
      <c r="AG394">
        <v>1.2500000000000001E-2</v>
      </c>
      <c r="AH394">
        <v>2</v>
      </c>
      <c r="AI394">
        <v>39084348</v>
      </c>
      <c r="AJ394">
        <v>372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ROW(Source!A247)</f>
        <v>247</v>
      </c>
      <c r="B395">
        <v>39084349</v>
      </c>
      <c r="C395">
        <v>39084345</v>
      </c>
      <c r="D395">
        <v>36883858</v>
      </c>
      <c r="E395">
        <v>1</v>
      </c>
      <c r="F395">
        <v>1</v>
      </c>
      <c r="G395">
        <v>1</v>
      </c>
      <c r="H395">
        <v>2</v>
      </c>
      <c r="I395" t="s">
        <v>885</v>
      </c>
      <c r="J395" t="s">
        <v>886</v>
      </c>
      <c r="K395" t="s">
        <v>887</v>
      </c>
      <c r="L395">
        <v>1368</v>
      </c>
      <c r="N395">
        <v>1011</v>
      </c>
      <c r="O395" t="s">
        <v>845</v>
      </c>
      <c r="P395" t="s">
        <v>845</v>
      </c>
      <c r="Q395">
        <v>1</v>
      </c>
      <c r="X395">
        <v>0.35</v>
      </c>
      <c r="Y395">
        <v>0</v>
      </c>
      <c r="Z395">
        <v>8.1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75</v>
      </c>
      <c r="AG395">
        <v>0.4375</v>
      </c>
      <c r="AH395">
        <v>2</v>
      </c>
      <c r="AI395">
        <v>39084349</v>
      </c>
      <c r="AJ395">
        <v>373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ROW(Source!A247)</f>
        <v>247</v>
      </c>
      <c r="B396">
        <v>39084350</v>
      </c>
      <c r="C396">
        <v>39084345</v>
      </c>
      <c r="D396">
        <v>36799773</v>
      </c>
      <c r="E396">
        <v>1</v>
      </c>
      <c r="F396">
        <v>1</v>
      </c>
      <c r="G396">
        <v>1</v>
      </c>
      <c r="H396">
        <v>3</v>
      </c>
      <c r="I396" t="s">
        <v>1027</v>
      </c>
      <c r="J396" t="s">
        <v>1028</v>
      </c>
      <c r="K396" t="s">
        <v>1029</v>
      </c>
      <c r="L396">
        <v>1356</v>
      </c>
      <c r="N396">
        <v>1010</v>
      </c>
      <c r="O396" t="s">
        <v>1030</v>
      </c>
      <c r="P396" t="s">
        <v>1030</v>
      </c>
      <c r="Q396">
        <v>1000</v>
      </c>
      <c r="X396">
        <v>2E-3</v>
      </c>
      <c r="Y396">
        <v>3450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2E-3</v>
      </c>
      <c r="AH396">
        <v>2</v>
      </c>
      <c r="AI396">
        <v>39084350</v>
      </c>
      <c r="AJ396">
        <v>374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ROW(Source!A247)</f>
        <v>247</v>
      </c>
      <c r="B397">
        <v>39084351</v>
      </c>
      <c r="C397">
        <v>39084345</v>
      </c>
      <c r="D397">
        <v>36803269</v>
      </c>
      <c r="E397">
        <v>1</v>
      </c>
      <c r="F397">
        <v>1</v>
      </c>
      <c r="G397">
        <v>1</v>
      </c>
      <c r="H397">
        <v>3</v>
      </c>
      <c r="I397" t="s">
        <v>1031</v>
      </c>
      <c r="J397" t="s">
        <v>1032</v>
      </c>
      <c r="K397" t="s">
        <v>1033</v>
      </c>
      <c r="L397">
        <v>1348</v>
      </c>
      <c r="N397">
        <v>1009</v>
      </c>
      <c r="O397" t="s">
        <v>64</v>
      </c>
      <c r="P397" t="s">
        <v>64</v>
      </c>
      <c r="Q397">
        <v>1000</v>
      </c>
      <c r="X397">
        <v>1.3999999999999999E-4</v>
      </c>
      <c r="Y397">
        <v>10362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1.3999999999999999E-4</v>
      </c>
      <c r="AH397">
        <v>2</v>
      </c>
      <c r="AI397">
        <v>39084351</v>
      </c>
      <c r="AJ397">
        <v>375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ROW(Source!A247)</f>
        <v>247</v>
      </c>
      <c r="B398">
        <v>39084352</v>
      </c>
      <c r="C398">
        <v>39084345</v>
      </c>
      <c r="D398">
        <v>36804429</v>
      </c>
      <c r="E398">
        <v>1</v>
      </c>
      <c r="F398">
        <v>1</v>
      </c>
      <c r="G398">
        <v>1</v>
      </c>
      <c r="H398">
        <v>3</v>
      </c>
      <c r="I398" t="s">
        <v>1034</v>
      </c>
      <c r="J398" t="s">
        <v>1035</v>
      </c>
      <c r="K398" t="s">
        <v>1036</v>
      </c>
      <c r="L398">
        <v>1348</v>
      </c>
      <c r="N398">
        <v>1009</v>
      </c>
      <c r="O398" t="s">
        <v>64</v>
      </c>
      <c r="P398" t="s">
        <v>64</v>
      </c>
      <c r="Q398">
        <v>1000</v>
      </c>
      <c r="X398">
        <v>1.1000000000000001E-3</v>
      </c>
      <c r="Y398">
        <v>15323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1.1000000000000001E-3</v>
      </c>
      <c r="AH398">
        <v>2</v>
      </c>
      <c r="AI398">
        <v>39084352</v>
      </c>
      <c r="AJ398">
        <v>376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ROW(Source!A247)</f>
        <v>247</v>
      </c>
      <c r="B399">
        <v>39084353</v>
      </c>
      <c r="C399">
        <v>39084345</v>
      </c>
      <c r="D399">
        <v>36797677</v>
      </c>
      <c r="E399">
        <v>17</v>
      </c>
      <c r="F399">
        <v>1</v>
      </c>
      <c r="G399">
        <v>1</v>
      </c>
      <c r="H399">
        <v>3</v>
      </c>
      <c r="I399" t="s">
        <v>1314</v>
      </c>
      <c r="J399" t="s">
        <v>3</v>
      </c>
      <c r="K399" t="s">
        <v>1315</v>
      </c>
      <c r="L399">
        <v>1354</v>
      </c>
      <c r="N399">
        <v>1010</v>
      </c>
      <c r="O399" t="s">
        <v>109</v>
      </c>
      <c r="P399" t="s">
        <v>109</v>
      </c>
      <c r="Q399">
        <v>1</v>
      </c>
      <c r="X399">
        <v>1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 t="s">
        <v>3</v>
      </c>
      <c r="AG399">
        <v>1</v>
      </c>
      <c r="AH399">
        <v>3</v>
      </c>
      <c r="AI399">
        <v>-1</v>
      </c>
      <c r="AJ399" t="s">
        <v>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ROW(Source!A247)</f>
        <v>247</v>
      </c>
      <c r="B400">
        <v>39084354</v>
      </c>
      <c r="C400">
        <v>39084345</v>
      </c>
      <c r="D400">
        <v>36797638</v>
      </c>
      <c r="E400">
        <v>17</v>
      </c>
      <c r="F400">
        <v>1</v>
      </c>
      <c r="G400">
        <v>1</v>
      </c>
      <c r="H400">
        <v>3</v>
      </c>
      <c r="I400" t="s">
        <v>1316</v>
      </c>
      <c r="J400" t="s">
        <v>3</v>
      </c>
      <c r="K400" t="s">
        <v>1317</v>
      </c>
      <c r="L400">
        <v>1354</v>
      </c>
      <c r="N400">
        <v>1010</v>
      </c>
      <c r="O400" t="s">
        <v>109</v>
      </c>
      <c r="P400" t="s">
        <v>109</v>
      </c>
      <c r="Q400">
        <v>1</v>
      </c>
      <c r="X400">
        <v>2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 t="s">
        <v>3</v>
      </c>
      <c r="AG400">
        <v>2</v>
      </c>
      <c r="AH400">
        <v>3</v>
      </c>
      <c r="AI400">
        <v>-1</v>
      </c>
      <c r="AJ400" t="s">
        <v>3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ROW(Source!A249)</f>
        <v>249</v>
      </c>
      <c r="B401">
        <v>39084362</v>
      </c>
      <c r="C401">
        <v>39084361</v>
      </c>
      <c r="D401">
        <v>37070090</v>
      </c>
      <c r="E401">
        <v>1</v>
      </c>
      <c r="F401">
        <v>1</v>
      </c>
      <c r="G401">
        <v>1</v>
      </c>
      <c r="H401">
        <v>1</v>
      </c>
      <c r="I401" t="s">
        <v>919</v>
      </c>
      <c r="J401" t="s">
        <v>3</v>
      </c>
      <c r="K401" t="s">
        <v>920</v>
      </c>
      <c r="L401">
        <v>1191</v>
      </c>
      <c r="N401">
        <v>1013</v>
      </c>
      <c r="O401" t="s">
        <v>839</v>
      </c>
      <c r="P401" t="s">
        <v>839</v>
      </c>
      <c r="Q401">
        <v>1</v>
      </c>
      <c r="X401">
        <v>65.599999999999994</v>
      </c>
      <c r="Y401">
        <v>0</v>
      </c>
      <c r="Z401">
        <v>0</v>
      </c>
      <c r="AA401">
        <v>0</v>
      </c>
      <c r="AB401">
        <v>8.9700000000000006</v>
      </c>
      <c r="AC401">
        <v>0</v>
      </c>
      <c r="AD401">
        <v>1</v>
      </c>
      <c r="AE401">
        <v>1</v>
      </c>
      <c r="AF401" t="s">
        <v>76</v>
      </c>
      <c r="AG401">
        <v>75.439999999999984</v>
      </c>
      <c r="AH401">
        <v>2</v>
      </c>
      <c r="AI401">
        <v>39084362</v>
      </c>
      <c r="AJ401">
        <v>378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ROW(Source!A249)</f>
        <v>249</v>
      </c>
      <c r="B402">
        <v>39084363</v>
      </c>
      <c r="C402">
        <v>39084361</v>
      </c>
      <c r="D402">
        <v>37064876</v>
      </c>
      <c r="E402">
        <v>1</v>
      </c>
      <c r="F402">
        <v>1</v>
      </c>
      <c r="G402">
        <v>1</v>
      </c>
      <c r="H402">
        <v>1</v>
      </c>
      <c r="I402" t="s">
        <v>840</v>
      </c>
      <c r="J402" t="s">
        <v>3</v>
      </c>
      <c r="K402" t="s">
        <v>841</v>
      </c>
      <c r="L402">
        <v>1191</v>
      </c>
      <c r="N402">
        <v>1013</v>
      </c>
      <c r="O402" t="s">
        <v>839</v>
      </c>
      <c r="P402" t="s">
        <v>839</v>
      </c>
      <c r="Q402">
        <v>1</v>
      </c>
      <c r="X402">
        <v>3.13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2</v>
      </c>
      <c r="AF402" t="s">
        <v>75</v>
      </c>
      <c r="AG402">
        <v>3.9124999999999996</v>
      </c>
      <c r="AH402">
        <v>2</v>
      </c>
      <c r="AI402">
        <v>39084363</v>
      </c>
      <c r="AJ402">
        <v>379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ROW(Source!A249)</f>
        <v>249</v>
      </c>
      <c r="B403">
        <v>39084364</v>
      </c>
      <c r="C403">
        <v>39084361</v>
      </c>
      <c r="D403">
        <v>36882159</v>
      </c>
      <c r="E403">
        <v>1</v>
      </c>
      <c r="F403">
        <v>1</v>
      </c>
      <c r="G403">
        <v>1</v>
      </c>
      <c r="H403">
        <v>2</v>
      </c>
      <c r="I403" t="s">
        <v>1037</v>
      </c>
      <c r="J403" t="s">
        <v>1038</v>
      </c>
      <c r="K403" t="s">
        <v>1039</v>
      </c>
      <c r="L403">
        <v>1368</v>
      </c>
      <c r="N403">
        <v>1011</v>
      </c>
      <c r="O403" t="s">
        <v>845</v>
      </c>
      <c r="P403" t="s">
        <v>845</v>
      </c>
      <c r="Q403">
        <v>1</v>
      </c>
      <c r="X403">
        <v>0.09</v>
      </c>
      <c r="Y403">
        <v>0</v>
      </c>
      <c r="Z403">
        <v>111.99</v>
      </c>
      <c r="AA403">
        <v>13.5</v>
      </c>
      <c r="AB403">
        <v>0</v>
      </c>
      <c r="AC403">
        <v>0</v>
      </c>
      <c r="AD403">
        <v>1</v>
      </c>
      <c r="AE403">
        <v>0</v>
      </c>
      <c r="AF403" t="s">
        <v>75</v>
      </c>
      <c r="AG403">
        <v>0.11249999999999999</v>
      </c>
      <c r="AH403">
        <v>2</v>
      </c>
      <c r="AI403">
        <v>39084364</v>
      </c>
      <c r="AJ403">
        <v>380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ROW(Source!A249)</f>
        <v>249</v>
      </c>
      <c r="B404">
        <v>39084365</v>
      </c>
      <c r="C404">
        <v>39084361</v>
      </c>
      <c r="D404">
        <v>36882452</v>
      </c>
      <c r="E404">
        <v>1</v>
      </c>
      <c r="F404">
        <v>1</v>
      </c>
      <c r="G404">
        <v>1</v>
      </c>
      <c r="H404">
        <v>2</v>
      </c>
      <c r="I404" t="s">
        <v>842</v>
      </c>
      <c r="J404" t="s">
        <v>843</v>
      </c>
      <c r="K404" t="s">
        <v>844</v>
      </c>
      <c r="L404">
        <v>1368</v>
      </c>
      <c r="N404">
        <v>1011</v>
      </c>
      <c r="O404" t="s">
        <v>845</v>
      </c>
      <c r="P404" t="s">
        <v>845</v>
      </c>
      <c r="Q404">
        <v>1</v>
      </c>
      <c r="X404">
        <v>1.19</v>
      </c>
      <c r="Y404">
        <v>0</v>
      </c>
      <c r="Z404">
        <v>31.26</v>
      </c>
      <c r="AA404">
        <v>13.5</v>
      </c>
      <c r="AB404">
        <v>0</v>
      </c>
      <c r="AC404">
        <v>0</v>
      </c>
      <c r="AD404">
        <v>1</v>
      </c>
      <c r="AE404">
        <v>0</v>
      </c>
      <c r="AF404" t="s">
        <v>75</v>
      </c>
      <c r="AG404">
        <v>1.4874999999999998</v>
      </c>
      <c r="AH404">
        <v>2</v>
      </c>
      <c r="AI404">
        <v>39084365</v>
      </c>
      <c r="AJ404">
        <v>381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ROW(Source!A249)</f>
        <v>249</v>
      </c>
      <c r="B405">
        <v>39084366</v>
      </c>
      <c r="C405">
        <v>39084361</v>
      </c>
      <c r="D405">
        <v>36883274</v>
      </c>
      <c r="E405">
        <v>1</v>
      </c>
      <c r="F405">
        <v>1</v>
      </c>
      <c r="G405">
        <v>1</v>
      </c>
      <c r="H405">
        <v>2</v>
      </c>
      <c r="I405" t="s">
        <v>1072</v>
      </c>
      <c r="J405" t="s">
        <v>1073</v>
      </c>
      <c r="K405" t="s">
        <v>1074</v>
      </c>
      <c r="L405">
        <v>1368</v>
      </c>
      <c r="N405">
        <v>1011</v>
      </c>
      <c r="O405" t="s">
        <v>845</v>
      </c>
      <c r="P405" t="s">
        <v>845</v>
      </c>
      <c r="Q405">
        <v>1</v>
      </c>
      <c r="X405">
        <v>0.8</v>
      </c>
      <c r="Y405">
        <v>0</v>
      </c>
      <c r="Z405">
        <v>29.67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75</v>
      </c>
      <c r="AG405">
        <v>1</v>
      </c>
      <c r="AH405">
        <v>2</v>
      </c>
      <c r="AI405">
        <v>39084366</v>
      </c>
      <c r="AJ405">
        <v>382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ROW(Source!A249)</f>
        <v>249</v>
      </c>
      <c r="B406">
        <v>39084367</v>
      </c>
      <c r="C406">
        <v>39084361</v>
      </c>
      <c r="D406">
        <v>36883554</v>
      </c>
      <c r="E406">
        <v>1</v>
      </c>
      <c r="F406">
        <v>1</v>
      </c>
      <c r="G406">
        <v>1</v>
      </c>
      <c r="H406">
        <v>2</v>
      </c>
      <c r="I406" t="s">
        <v>848</v>
      </c>
      <c r="J406" t="s">
        <v>849</v>
      </c>
      <c r="K406" t="s">
        <v>850</v>
      </c>
      <c r="L406">
        <v>1368</v>
      </c>
      <c r="N406">
        <v>1011</v>
      </c>
      <c r="O406" t="s">
        <v>845</v>
      </c>
      <c r="P406" t="s">
        <v>845</v>
      </c>
      <c r="Q406">
        <v>1</v>
      </c>
      <c r="X406">
        <v>1.85</v>
      </c>
      <c r="Y406">
        <v>0</v>
      </c>
      <c r="Z406">
        <v>65.709999999999994</v>
      </c>
      <c r="AA406">
        <v>11.6</v>
      </c>
      <c r="AB406">
        <v>0</v>
      </c>
      <c r="AC406">
        <v>0</v>
      </c>
      <c r="AD406">
        <v>1</v>
      </c>
      <c r="AE406">
        <v>0</v>
      </c>
      <c r="AF406" t="s">
        <v>75</v>
      </c>
      <c r="AG406">
        <v>2.3125</v>
      </c>
      <c r="AH406">
        <v>2</v>
      </c>
      <c r="AI406">
        <v>39084367</v>
      </c>
      <c r="AJ406">
        <v>383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ROW(Source!A249)</f>
        <v>249</v>
      </c>
      <c r="B407">
        <v>39084368</v>
      </c>
      <c r="C407">
        <v>39084361</v>
      </c>
      <c r="D407">
        <v>36800590</v>
      </c>
      <c r="E407">
        <v>1</v>
      </c>
      <c r="F407">
        <v>1</v>
      </c>
      <c r="G407">
        <v>1</v>
      </c>
      <c r="H407">
        <v>3</v>
      </c>
      <c r="I407" t="s">
        <v>1130</v>
      </c>
      <c r="J407" t="s">
        <v>1131</v>
      </c>
      <c r="K407" t="s">
        <v>1132</v>
      </c>
      <c r="L407">
        <v>1339</v>
      </c>
      <c r="N407">
        <v>1007</v>
      </c>
      <c r="O407" t="s">
        <v>53</v>
      </c>
      <c r="P407" t="s">
        <v>53</v>
      </c>
      <c r="Q407">
        <v>1</v>
      </c>
      <c r="X407">
        <v>0.67</v>
      </c>
      <c r="Y407">
        <v>45.83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0.67</v>
      </c>
      <c r="AH407">
        <v>2</v>
      </c>
      <c r="AI407">
        <v>39084368</v>
      </c>
      <c r="AJ407">
        <v>384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ROW(Source!A249)</f>
        <v>249</v>
      </c>
      <c r="B408">
        <v>39084369</v>
      </c>
      <c r="C408">
        <v>39084361</v>
      </c>
      <c r="D408">
        <v>36801792</v>
      </c>
      <c r="E408">
        <v>1</v>
      </c>
      <c r="F408">
        <v>1</v>
      </c>
      <c r="G408">
        <v>1</v>
      </c>
      <c r="H408">
        <v>3</v>
      </c>
      <c r="I408" t="s">
        <v>921</v>
      </c>
      <c r="J408" t="s">
        <v>922</v>
      </c>
      <c r="K408" t="s">
        <v>923</v>
      </c>
      <c r="L408">
        <v>1339</v>
      </c>
      <c r="N408">
        <v>1007</v>
      </c>
      <c r="O408" t="s">
        <v>53</v>
      </c>
      <c r="P408" t="s">
        <v>53</v>
      </c>
      <c r="Q408">
        <v>1</v>
      </c>
      <c r="X408">
        <v>15</v>
      </c>
      <c r="Y408">
        <v>2.44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15</v>
      </c>
      <c r="AH408">
        <v>2</v>
      </c>
      <c r="AI408">
        <v>39084369</v>
      </c>
      <c r="AJ408">
        <v>385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ROW(Source!A249)</f>
        <v>249</v>
      </c>
      <c r="B409">
        <v>39084370</v>
      </c>
      <c r="C409">
        <v>39084361</v>
      </c>
      <c r="D409">
        <v>36797518</v>
      </c>
      <c r="E409">
        <v>17</v>
      </c>
      <c r="F409">
        <v>1</v>
      </c>
      <c r="G409">
        <v>1</v>
      </c>
      <c r="H409">
        <v>3</v>
      </c>
      <c r="I409" t="s">
        <v>1307</v>
      </c>
      <c r="J409" t="s">
        <v>3</v>
      </c>
      <c r="K409" t="s">
        <v>1308</v>
      </c>
      <c r="L409">
        <v>1358</v>
      </c>
      <c r="N409">
        <v>1010</v>
      </c>
      <c r="O409" t="s">
        <v>342</v>
      </c>
      <c r="P409" t="s">
        <v>342</v>
      </c>
      <c r="Q409">
        <v>10</v>
      </c>
      <c r="X409">
        <v>8.9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 t="s">
        <v>3</v>
      </c>
      <c r="AG409">
        <v>8.9</v>
      </c>
      <c r="AH409">
        <v>3</v>
      </c>
      <c r="AI409">
        <v>-1</v>
      </c>
      <c r="AJ409" t="s">
        <v>3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ROW(Source!A249)</f>
        <v>249</v>
      </c>
      <c r="B410">
        <v>39084371</v>
      </c>
      <c r="C410">
        <v>39084361</v>
      </c>
      <c r="D410">
        <v>36796579</v>
      </c>
      <c r="E410">
        <v>17</v>
      </c>
      <c r="F410">
        <v>1</v>
      </c>
      <c r="G410">
        <v>1</v>
      </c>
      <c r="H410">
        <v>3</v>
      </c>
      <c r="I410" t="s">
        <v>1309</v>
      </c>
      <c r="J410" t="s">
        <v>3</v>
      </c>
      <c r="K410" t="s">
        <v>1310</v>
      </c>
      <c r="L410">
        <v>1348</v>
      </c>
      <c r="N410">
        <v>1009</v>
      </c>
      <c r="O410" t="s">
        <v>64</v>
      </c>
      <c r="P410" t="s">
        <v>64</v>
      </c>
      <c r="Q410">
        <v>1000</v>
      </c>
      <c r="X410">
        <v>4.4999999999999997E-3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 t="s">
        <v>3</v>
      </c>
      <c r="AG410">
        <v>4.4999999999999997E-3</v>
      </c>
      <c r="AH410">
        <v>3</v>
      </c>
      <c r="AI410">
        <v>-1</v>
      </c>
      <c r="AJ410" t="s">
        <v>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ROW(Source!A249)</f>
        <v>249</v>
      </c>
      <c r="B411">
        <v>39084372</v>
      </c>
      <c r="C411">
        <v>39084361</v>
      </c>
      <c r="D411">
        <v>36847310</v>
      </c>
      <c r="E411">
        <v>1</v>
      </c>
      <c r="F411">
        <v>1</v>
      </c>
      <c r="G411">
        <v>1</v>
      </c>
      <c r="H411">
        <v>3</v>
      </c>
      <c r="I411" t="s">
        <v>1133</v>
      </c>
      <c r="J411" t="s">
        <v>1134</v>
      </c>
      <c r="K411" t="s">
        <v>1135</v>
      </c>
      <c r="L411">
        <v>1035</v>
      </c>
      <c r="N411">
        <v>1013</v>
      </c>
      <c r="O411" t="s">
        <v>89</v>
      </c>
      <c r="P411" t="s">
        <v>89</v>
      </c>
      <c r="Q411">
        <v>1</v>
      </c>
      <c r="X411">
        <v>44.2</v>
      </c>
      <c r="Y411">
        <v>24.75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44.2</v>
      </c>
      <c r="AH411">
        <v>2</v>
      </c>
      <c r="AI411">
        <v>39084372</v>
      </c>
      <c r="AJ411">
        <v>387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ROW(Source!A249)</f>
        <v>249</v>
      </c>
      <c r="B412">
        <v>39084373</v>
      </c>
      <c r="C412">
        <v>39084361</v>
      </c>
      <c r="D412">
        <v>36797746</v>
      </c>
      <c r="E412">
        <v>17</v>
      </c>
      <c r="F412">
        <v>1</v>
      </c>
      <c r="G412">
        <v>1</v>
      </c>
      <c r="H412">
        <v>3</v>
      </c>
      <c r="I412" t="s">
        <v>543</v>
      </c>
      <c r="J412" t="s">
        <v>3</v>
      </c>
      <c r="K412" t="s">
        <v>544</v>
      </c>
      <c r="L412">
        <v>1033</v>
      </c>
      <c r="N412">
        <v>1013</v>
      </c>
      <c r="O412" t="s">
        <v>545</v>
      </c>
      <c r="P412" t="s">
        <v>545</v>
      </c>
      <c r="Q412">
        <v>1</v>
      </c>
      <c r="X412">
        <v>100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3</v>
      </c>
      <c r="AG412">
        <v>100</v>
      </c>
      <c r="AH412">
        <v>2</v>
      </c>
      <c r="AI412">
        <v>39084373</v>
      </c>
      <c r="AJ412">
        <v>389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ROW(Source!A253)</f>
        <v>253</v>
      </c>
      <c r="B413">
        <v>39089214</v>
      </c>
      <c r="C413">
        <v>39089213</v>
      </c>
      <c r="D413">
        <v>37064928</v>
      </c>
      <c r="E413">
        <v>1</v>
      </c>
      <c r="F413">
        <v>1</v>
      </c>
      <c r="G413">
        <v>1</v>
      </c>
      <c r="H413">
        <v>1</v>
      </c>
      <c r="I413" t="s">
        <v>1025</v>
      </c>
      <c r="J413" t="s">
        <v>3</v>
      </c>
      <c r="K413" t="s">
        <v>1026</v>
      </c>
      <c r="L413">
        <v>1191</v>
      </c>
      <c r="N413">
        <v>1013</v>
      </c>
      <c r="O413" t="s">
        <v>839</v>
      </c>
      <c r="P413" t="s">
        <v>839</v>
      </c>
      <c r="Q413">
        <v>1</v>
      </c>
      <c r="X413">
        <v>308.47000000000003</v>
      </c>
      <c r="Y413">
        <v>0</v>
      </c>
      <c r="Z413">
        <v>0</v>
      </c>
      <c r="AA413">
        <v>0</v>
      </c>
      <c r="AB413">
        <v>9.07</v>
      </c>
      <c r="AC413">
        <v>0</v>
      </c>
      <c r="AD413">
        <v>1</v>
      </c>
      <c r="AE413">
        <v>1</v>
      </c>
      <c r="AF413" t="s">
        <v>76</v>
      </c>
      <c r="AG413">
        <v>354.7405</v>
      </c>
      <c r="AH413">
        <v>2</v>
      </c>
      <c r="AI413">
        <v>39089214</v>
      </c>
      <c r="AJ413">
        <v>390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ROW(Source!A253)</f>
        <v>253</v>
      </c>
      <c r="B414">
        <v>39089215</v>
      </c>
      <c r="C414">
        <v>39089213</v>
      </c>
      <c r="D414">
        <v>37064876</v>
      </c>
      <c r="E414">
        <v>1</v>
      </c>
      <c r="F414">
        <v>1</v>
      </c>
      <c r="G414">
        <v>1</v>
      </c>
      <c r="H414">
        <v>1</v>
      </c>
      <c r="I414" t="s">
        <v>840</v>
      </c>
      <c r="J414" t="s">
        <v>3</v>
      </c>
      <c r="K414" t="s">
        <v>841</v>
      </c>
      <c r="L414">
        <v>1191</v>
      </c>
      <c r="N414">
        <v>1013</v>
      </c>
      <c r="O414" t="s">
        <v>839</v>
      </c>
      <c r="P414" t="s">
        <v>839</v>
      </c>
      <c r="Q414">
        <v>1</v>
      </c>
      <c r="X414">
        <v>0.39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75</v>
      </c>
      <c r="AG414">
        <v>0.48750000000000004</v>
      </c>
      <c r="AH414">
        <v>2</v>
      </c>
      <c r="AI414">
        <v>39089215</v>
      </c>
      <c r="AJ414">
        <v>391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ROW(Source!A253)</f>
        <v>253</v>
      </c>
      <c r="B415">
        <v>39089216</v>
      </c>
      <c r="C415">
        <v>39089213</v>
      </c>
      <c r="D415">
        <v>36882159</v>
      </c>
      <c r="E415">
        <v>1</v>
      </c>
      <c r="F415">
        <v>1</v>
      </c>
      <c r="G415">
        <v>1</v>
      </c>
      <c r="H415">
        <v>2</v>
      </c>
      <c r="I415" t="s">
        <v>1037</v>
      </c>
      <c r="J415" t="s">
        <v>1038</v>
      </c>
      <c r="K415" t="s">
        <v>1039</v>
      </c>
      <c r="L415">
        <v>1368</v>
      </c>
      <c r="N415">
        <v>1011</v>
      </c>
      <c r="O415" t="s">
        <v>845</v>
      </c>
      <c r="P415" t="s">
        <v>845</v>
      </c>
      <c r="Q415">
        <v>1</v>
      </c>
      <c r="X415">
        <v>0.25</v>
      </c>
      <c r="Y415">
        <v>0</v>
      </c>
      <c r="Z415">
        <v>111.99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75</v>
      </c>
      <c r="AG415">
        <v>0.3125</v>
      </c>
      <c r="AH415">
        <v>2</v>
      </c>
      <c r="AI415">
        <v>39089216</v>
      </c>
      <c r="AJ415">
        <v>392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ROW(Source!A253)</f>
        <v>253</v>
      </c>
      <c r="B416">
        <v>39089217</v>
      </c>
      <c r="C416">
        <v>39089213</v>
      </c>
      <c r="D416">
        <v>36882358</v>
      </c>
      <c r="E416">
        <v>1</v>
      </c>
      <c r="F416">
        <v>1</v>
      </c>
      <c r="G416">
        <v>1</v>
      </c>
      <c r="H416">
        <v>2</v>
      </c>
      <c r="I416" t="s">
        <v>1136</v>
      </c>
      <c r="J416" t="s">
        <v>1137</v>
      </c>
      <c r="K416" t="s">
        <v>1138</v>
      </c>
      <c r="L416">
        <v>1368</v>
      </c>
      <c r="N416">
        <v>1011</v>
      </c>
      <c r="O416" t="s">
        <v>845</v>
      </c>
      <c r="P416" t="s">
        <v>845</v>
      </c>
      <c r="Q416">
        <v>1</v>
      </c>
      <c r="X416">
        <v>16.12</v>
      </c>
      <c r="Y416">
        <v>0</v>
      </c>
      <c r="Z416">
        <v>6.9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75</v>
      </c>
      <c r="AG416">
        <v>20.150000000000002</v>
      </c>
      <c r="AH416">
        <v>2</v>
      </c>
      <c r="AI416">
        <v>39089217</v>
      </c>
      <c r="AJ416">
        <v>393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ROW(Source!A253)</f>
        <v>253</v>
      </c>
      <c r="B417">
        <v>39089218</v>
      </c>
      <c r="C417">
        <v>39089213</v>
      </c>
      <c r="D417">
        <v>36883554</v>
      </c>
      <c r="E417">
        <v>1</v>
      </c>
      <c r="F417">
        <v>1</v>
      </c>
      <c r="G417">
        <v>1</v>
      </c>
      <c r="H417">
        <v>2</v>
      </c>
      <c r="I417" t="s">
        <v>848</v>
      </c>
      <c r="J417" t="s">
        <v>849</v>
      </c>
      <c r="K417" t="s">
        <v>850</v>
      </c>
      <c r="L417">
        <v>1368</v>
      </c>
      <c r="N417">
        <v>1011</v>
      </c>
      <c r="O417" t="s">
        <v>845</v>
      </c>
      <c r="P417" t="s">
        <v>845</v>
      </c>
      <c r="Q417">
        <v>1</v>
      </c>
      <c r="X417">
        <v>0.14000000000000001</v>
      </c>
      <c r="Y417">
        <v>0</v>
      </c>
      <c r="Z417">
        <v>65.709999999999994</v>
      </c>
      <c r="AA417">
        <v>11.6</v>
      </c>
      <c r="AB417">
        <v>0</v>
      </c>
      <c r="AC417">
        <v>0</v>
      </c>
      <c r="AD417">
        <v>1</v>
      </c>
      <c r="AE417">
        <v>0</v>
      </c>
      <c r="AF417" t="s">
        <v>75</v>
      </c>
      <c r="AG417">
        <v>0.17500000000000002</v>
      </c>
      <c r="AH417">
        <v>2</v>
      </c>
      <c r="AI417">
        <v>39089218</v>
      </c>
      <c r="AJ417">
        <v>394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ROW(Source!A253)</f>
        <v>253</v>
      </c>
      <c r="B418">
        <v>39089219</v>
      </c>
      <c r="C418">
        <v>39089213</v>
      </c>
      <c r="D418">
        <v>36883789</v>
      </c>
      <c r="E418">
        <v>1</v>
      </c>
      <c r="F418">
        <v>1</v>
      </c>
      <c r="G418">
        <v>1</v>
      </c>
      <c r="H418">
        <v>2</v>
      </c>
      <c r="I418" t="s">
        <v>1016</v>
      </c>
      <c r="J418" t="s">
        <v>1017</v>
      </c>
      <c r="K418" t="s">
        <v>1018</v>
      </c>
      <c r="L418">
        <v>1368</v>
      </c>
      <c r="N418">
        <v>1011</v>
      </c>
      <c r="O418" t="s">
        <v>845</v>
      </c>
      <c r="P418" t="s">
        <v>845</v>
      </c>
      <c r="Q418">
        <v>1</v>
      </c>
      <c r="X418">
        <v>1.04</v>
      </c>
      <c r="Y418">
        <v>0</v>
      </c>
      <c r="Z418">
        <v>1.2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75</v>
      </c>
      <c r="AG418">
        <v>1.3</v>
      </c>
      <c r="AH418">
        <v>2</v>
      </c>
      <c r="AI418">
        <v>39089219</v>
      </c>
      <c r="AJ418">
        <v>395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ROW(Source!A253)</f>
        <v>253</v>
      </c>
      <c r="B419">
        <v>39089220</v>
      </c>
      <c r="C419">
        <v>39089213</v>
      </c>
      <c r="D419">
        <v>36883836</v>
      </c>
      <c r="E419">
        <v>1</v>
      </c>
      <c r="F419">
        <v>1</v>
      </c>
      <c r="G419">
        <v>1</v>
      </c>
      <c r="H419">
        <v>2</v>
      </c>
      <c r="I419" t="s">
        <v>1139</v>
      </c>
      <c r="J419" t="s">
        <v>1140</v>
      </c>
      <c r="K419" t="s">
        <v>1141</v>
      </c>
      <c r="L419">
        <v>1368</v>
      </c>
      <c r="N419">
        <v>1011</v>
      </c>
      <c r="O419" t="s">
        <v>845</v>
      </c>
      <c r="P419" t="s">
        <v>845</v>
      </c>
      <c r="Q419">
        <v>1</v>
      </c>
      <c r="X419">
        <v>6.14</v>
      </c>
      <c r="Y419">
        <v>0</v>
      </c>
      <c r="Z419">
        <v>12.31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75</v>
      </c>
      <c r="AG419">
        <v>7.6749999999999998</v>
      </c>
      <c r="AH419">
        <v>2</v>
      </c>
      <c r="AI419">
        <v>39089220</v>
      </c>
      <c r="AJ419">
        <v>396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ROW(Source!A253)</f>
        <v>253</v>
      </c>
      <c r="B420">
        <v>39089221</v>
      </c>
      <c r="C420">
        <v>39089213</v>
      </c>
      <c r="D420">
        <v>36800159</v>
      </c>
      <c r="E420">
        <v>1</v>
      </c>
      <c r="F420">
        <v>1</v>
      </c>
      <c r="G420">
        <v>1</v>
      </c>
      <c r="H420">
        <v>3</v>
      </c>
      <c r="I420" t="s">
        <v>1022</v>
      </c>
      <c r="J420" t="s">
        <v>1023</v>
      </c>
      <c r="K420" t="s">
        <v>1024</v>
      </c>
      <c r="L420">
        <v>1339</v>
      </c>
      <c r="N420">
        <v>1007</v>
      </c>
      <c r="O420" t="s">
        <v>53</v>
      </c>
      <c r="P420" t="s">
        <v>53</v>
      </c>
      <c r="Q420">
        <v>1</v>
      </c>
      <c r="X420">
        <v>0.88</v>
      </c>
      <c r="Y420">
        <v>6.22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0.88</v>
      </c>
      <c r="AH420">
        <v>2</v>
      </c>
      <c r="AI420">
        <v>39089221</v>
      </c>
      <c r="AJ420">
        <v>397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ROW(Source!A253)</f>
        <v>253</v>
      </c>
      <c r="B421">
        <v>39089222</v>
      </c>
      <c r="C421">
        <v>39089213</v>
      </c>
      <c r="D421">
        <v>36800166</v>
      </c>
      <c r="E421">
        <v>1</v>
      </c>
      <c r="F421">
        <v>1</v>
      </c>
      <c r="G421">
        <v>1</v>
      </c>
      <c r="H421">
        <v>3</v>
      </c>
      <c r="I421" t="s">
        <v>1142</v>
      </c>
      <c r="J421" t="s">
        <v>1143</v>
      </c>
      <c r="K421" t="s">
        <v>1144</v>
      </c>
      <c r="L421">
        <v>1346</v>
      </c>
      <c r="N421">
        <v>1009</v>
      </c>
      <c r="O421" t="s">
        <v>173</v>
      </c>
      <c r="P421" t="s">
        <v>173</v>
      </c>
      <c r="Q421">
        <v>1</v>
      </c>
      <c r="X421">
        <v>0.26</v>
      </c>
      <c r="Y421">
        <v>6.09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0.26</v>
      </c>
      <c r="AH421">
        <v>2</v>
      </c>
      <c r="AI421">
        <v>39089222</v>
      </c>
      <c r="AJ421">
        <v>398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ROW(Source!A253)</f>
        <v>253</v>
      </c>
      <c r="B422">
        <v>39089223</v>
      </c>
      <c r="C422">
        <v>39089213</v>
      </c>
      <c r="D422">
        <v>36802272</v>
      </c>
      <c r="E422">
        <v>1</v>
      </c>
      <c r="F422">
        <v>1</v>
      </c>
      <c r="G422">
        <v>1</v>
      </c>
      <c r="H422">
        <v>3</v>
      </c>
      <c r="I422" t="s">
        <v>1145</v>
      </c>
      <c r="J422" t="s">
        <v>1146</v>
      </c>
      <c r="K422" t="s">
        <v>1147</v>
      </c>
      <c r="L422">
        <v>1354</v>
      </c>
      <c r="N422">
        <v>1010</v>
      </c>
      <c r="O422" t="s">
        <v>109</v>
      </c>
      <c r="P422" t="s">
        <v>109</v>
      </c>
      <c r="Q422">
        <v>1</v>
      </c>
      <c r="X422">
        <v>8.73</v>
      </c>
      <c r="Y422">
        <v>4.5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8.73</v>
      </c>
      <c r="AH422">
        <v>2</v>
      </c>
      <c r="AI422">
        <v>39089223</v>
      </c>
      <c r="AJ422">
        <v>399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ROW(Source!A253)</f>
        <v>253</v>
      </c>
      <c r="B423">
        <v>39089224</v>
      </c>
      <c r="C423">
        <v>39089213</v>
      </c>
      <c r="D423">
        <v>36803259</v>
      </c>
      <c r="E423">
        <v>1</v>
      </c>
      <c r="F423">
        <v>1</v>
      </c>
      <c r="G423">
        <v>1</v>
      </c>
      <c r="H423">
        <v>3</v>
      </c>
      <c r="I423" t="s">
        <v>1148</v>
      </c>
      <c r="J423" t="s">
        <v>1149</v>
      </c>
      <c r="K423" t="s">
        <v>1150</v>
      </c>
      <c r="L423">
        <v>1348</v>
      </c>
      <c r="N423">
        <v>1009</v>
      </c>
      <c r="O423" t="s">
        <v>64</v>
      </c>
      <c r="P423" t="s">
        <v>64</v>
      </c>
      <c r="Q423">
        <v>1000</v>
      </c>
      <c r="X423">
        <v>8.0000000000000002E-3</v>
      </c>
      <c r="Y423">
        <v>10749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8.0000000000000002E-3</v>
      </c>
      <c r="AH423">
        <v>2</v>
      </c>
      <c r="AI423">
        <v>39089224</v>
      </c>
      <c r="AJ423">
        <v>400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ROW(Source!A253)</f>
        <v>253</v>
      </c>
      <c r="B424">
        <v>39089225</v>
      </c>
      <c r="C424">
        <v>39089213</v>
      </c>
      <c r="D424">
        <v>36804545</v>
      </c>
      <c r="E424">
        <v>1</v>
      </c>
      <c r="F424">
        <v>1</v>
      </c>
      <c r="G424">
        <v>1</v>
      </c>
      <c r="H424">
        <v>3</v>
      </c>
      <c r="I424" t="s">
        <v>851</v>
      </c>
      <c r="J424" t="s">
        <v>852</v>
      </c>
      <c r="K424" t="s">
        <v>853</v>
      </c>
      <c r="L424">
        <v>1348</v>
      </c>
      <c r="N424">
        <v>1009</v>
      </c>
      <c r="O424" t="s">
        <v>64</v>
      </c>
      <c r="P424" t="s">
        <v>64</v>
      </c>
      <c r="Q424">
        <v>1000</v>
      </c>
      <c r="X424">
        <v>1.65E-3</v>
      </c>
      <c r="Y424">
        <v>11978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1.65E-3</v>
      </c>
      <c r="AH424">
        <v>2</v>
      </c>
      <c r="AI424">
        <v>39089225</v>
      </c>
      <c r="AJ424">
        <v>401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ROW(Source!A253)</f>
        <v>253</v>
      </c>
      <c r="B425">
        <v>39089226</v>
      </c>
      <c r="C425">
        <v>39089213</v>
      </c>
      <c r="D425">
        <v>36805524</v>
      </c>
      <c r="E425">
        <v>1</v>
      </c>
      <c r="F425">
        <v>1</v>
      </c>
      <c r="G425">
        <v>1</v>
      </c>
      <c r="H425">
        <v>3</v>
      </c>
      <c r="I425" t="s">
        <v>916</v>
      </c>
      <c r="J425" t="s">
        <v>917</v>
      </c>
      <c r="K425" t="s">
        <v>918</v>
      </c>
      <c r="L425">
        <v>1346</v>
      </c>
      <c r="N425">
        <v>1009</v>
      </c>
      <c r="O425" t="s">
        <v>173</v>
      </c>
      <c r="P425" t="s">
        <v>173</v>
      </c>
      <c r="Q425">
        <v>1</v>
      </c>
      <c r="X425">
        <v>11.68</v>
      </c>
      <c r="Y425">
        <v>1.82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11.68</v>
      </c>
      <c r="AH425">
        <v>2</v>
      </c>
      <c r="AI425">
        <v>39089226</v>
      </c>
      <c r="AJ425">
        <v>402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ROW(Source!A253)</f>
        <v>253</v>
      </c>
      <c r="B426">
        <v>39089227</v>
      </c>
      <c r="C426">
        <v>39089213</v>
      </c>
      <c r="D426">
        <v>36805527</v>
      </c>
      <c r="E426">
        <v>1</v>
      </c>
      <c r="F426">
        <v>1</v>
      </c>
      <c r="G426">
        <v>1</v>
      </c>
      <c r="H426">
        <v>3</v>
      </c>
      <c r="I426" t="s">
        <v>1151</v>
      </c>
      <c r="J426" t="s">
        <v>1152</v>
      </c>
      <c r="K426" t="s">
        <v>1153</v>
      </c>
      <c r="L426">
        <v>1348</v>
      </c>
      <c r="N426">
        <v>1009</v>
      </c>
      <c r="O426" t="s">
        <v>64</v>
      </c>
      <c r="P426" t="s">
        <v>64</v>
      </c>
      <c r="Q426">
        <v>1000</v>
      </c>
      <c r="X426">
        <v>2.7999999999999998E-4</v>
      </c>
      <c r="Y426">
        <v>37900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2.7999999999999998E-4</v>
      </c>
      <c r="AH426">
        <v>2</v>
      </c>
      <c r="AI426">
        <v>39089227</v>
      </c>
      <c r="AJ426">
        <v>403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ROW(Source!A253)</f>
        <v>253</v>
      </c>
      <c r="B427">
        <v>39089228</v>
      </c>
      <c r="C427">
        <v>39089213</v>
      </c>
      <c r="D427">
        <v>36823258</v>
      </c>
      <c r="E427">
        <v>1</v>
      </c>
      <c r="F427">
        <v>1</v>
      </c>
      <c r="G427">
        <v>1</v>
      </c>
      <c r="H427">
        <v>3</v>
      </c>
      <c r="I427" t="s">
        <v>1154</v>
      </c>
      <c r="J427" t="s">
        <v>1155</v>
      </c>
      <c r="K427" t="s">
        <v>1156</v>
      </c>
      <c r="L427">
        <v>1348</v>
      </c>
      <c r="N427">
        <v>1009</v>
      </c>
      <c r="O427" t="s">
        <v>64</v>
      </c>
      <c r="P427" t="s">
        <v>64</v>
      </c>
      <c r="Q427">
        <v>1000</v>
      </c>
      <c r="X427">
        <v>0.02</v>
      </c>
      <c r="Y427">
        <v>7712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0.02</v>
      </c>
      <c r="AH427">
        <v>2</v>
      </c>
      <c r="AI427">
        <v>39089228</v>
      </c>
      <c r="AJ427">
        <v>404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ROW(Source!A253)</f>
        <v>253</v>
      </c>
      <c r="B428">
        <v>39089229</v>
      </c>
      <c r="C428">
        <v>39089213</v>
      </c>
      <c r="D428">
        <v>36796854</v>
      </c>
      <c r="E428">
        <v>17</v>
      </c>
      <c r="F428">
        <v>1</v>
      </c>
      <c r="G428">
        <v>1</v>
      </c>
      <c r="H428">
        <v>3</v>
      </c>
      <c r="I428" t="s">
        <v>1340</v>
      </c>
      <c r="J428" t="s">
        <v>3</v>
      </c>
      <c r="K428" t="s">
        <v>1341</v>
      </c>
      <c r="L428">
        <v>1348</v>
      </c>
      <c r="N428">
        <v>1009</v>
      </c>
      <c r="O428" t="s">
        <v>64</v>
      </c>
      <c r="P428" t="s">
        <v>64</v>
      </c>
      <c r="Q428">
        <v>1000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1</v>
      </c>
      <c r="AD428">
        <v>0</v>
      </c>
      <c r="AE428">
        <v>0</v>
      </c>
      <c r="AF428" t="s">
        <v>3</v>
      </c>
      <c r="AG428">
        <v>0</v>
      </c>
      <c r="AH428">
        <v>3</v>
      </c>
      <c r="AI428">
        <v>-1</v>
      </c>
      <c r="AJ428" t="s">
        <v>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ROW(Source!A253)</f>
        <v>253</v>
      </c>
      <c r="B429">
        <v>39089230</v>
      </c>
      <c r="C429">
        <v>39089213</v>
      </c>
      <c r="D429">
        <v>36825287</v>
      </c>
      <c r="E429">
        <v>1</v>
      </c>
      <c r="F429">
        <v>1</v>
      </c>
      <c r="G429">
        <v>1</v>
      </c>
      <c r="H429">
        <v>3</v>
      </c>
      <c r="I429" t="s">
        <v>1157</v>
      </c>
      <c r="J429" t="s">
        <v>1158</v>
      </c>
      <c r="K429" t="s">
        <v>1159</v>
      </c>
      <c r="L429">
        <v>1302</v>
      </c>
      <c r="N429">
        <v>1003</v>
      </c>
      <c r="O429" t="s">
        <v>182</v>
      </c>
      <c r="P429" t="s">
        <v>182</v>
      </c>
      <c r="Q429">
        <v>10</v>
      </c>
      <c r="X429">
        <v>0.09</v>
      </c>
      <c r="Y429">
        <v>50.24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0.09</v>
      </c>
      <c r="AH429">
        <v>2</v>
      </c>
      <c r="AI429">
        <v>39089230</v>
      </c>
      <c r="AJ429">
        <v>405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ROW(Source!A253)</f>
        <v>253</v>
      </c>
      <c r="B430">
        <v>39089231</v>
      </c>
      <c r="C430">
        <v>39089213</v>
      </c>
      <c r="D430">
        <v>36796836</v>
      </c>
      <c r="E430">
        <v>17</v>
      </c>
      <c r="F430">
        <v>1</v>
      </c>
      <c r="G430">
        <v>1</v>
      </c>
      <c r="H430">
        <v>3</v>
      </c>
      <c r="I430" t="s">
        <v>1342</v>
      </c>
      <c r="J430" t="s">
        <v>3</v>
      </c>
      <c r="K430" t="s">
        <v>1343</v>
      </c>
      <c r="L430">
        <v>1348</v>
      </c>
      <c r="N430">
        <v>1009</v>
      </c>
      <c r="O430" t="s">
        <v>64</v>
      </c>
      <c r="P430" t="s">
        <v>64</v>
      </c>
      <c r="Q430">
        <v>1000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1</v>
      </c>
      <c r="AD430">
        <v>0</v>
      </c>
      <c r="AE430">
        <v>0</v>
      </c>
      <c r="AF430" t="s">
        <v>3</v>
      </c>
      <c r="AG430">
        <v>0</v>
      </c>
      <c r="AH430">
        <v>3</v>
      </c>
      <c r="AI430">
        <v>-1</v>
      </c>
      <c r="AJ430" t="s">
        <v>3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ROW(Source!A253)</f>
        <v>253</v>
      </c>
      <c r="B431">
        <v>39089232</v>
      </c>
      <c r="C431">
        <v>39089213</v>
      </c>
      <c r="D431">
        <v>36830313</v>
      </c>
      <c r="E431">
        <v>1</v>
      </c>
      <c r="F431">
        <v>1</v>
      </c>
      <c r="G431">
        <v>1</v>
      </c>
      <c r="H431">
        <v>3</v>
      </c>
      <c r="I431" t="s">
        <v>1160</v>
      </c>
      <c r="J431" t="s">
        <v>1161</v>
      </c>
      <c r="K431" t="s">
        <v>1162</v>
      </c>
      <c r="L431">
        <v>1339</v>
      </c>
      <c r="N431">
        <v>1007</v>
      </c>
      <c r="O431" t="s">
        <v>53</v>
      </c>
      <c r="P431" t="s">
        <v>53</v>
      </c>
      <c r="Q431">
        <v>1</v>
      </c>
      <c r="X431">
        <v>0.17</v>
      </c>
      <c r="Y431">
        <v>1700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0.17</v>
      </c>
      <c r="AH431">
        <v>2</v>
      </c>
      <c r="AI431">
        <v>39089232</v>
      </c>
      <c r="AJ431">
        <v>406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ROW(Source!A255)</f>
        <v>255</v>
      </c>
      <c r="B432">
        <v>39084384</v>
      </c>
      <c r="C432">
        <v>39084383</v>
      </c>
      <c r="D432">
        <v>37113312</v>
      </c>
      <c r="E432">
        <v>1</v>
      </c>
      <c r="F432">
        <v>1</v>
      </c>
      <c r="G432">
        <v>1</v>
      </c>
      <c r="H432">
        <v>1</v>
      </c>
      <c r="I432" t="s">
        <v>1070</v>
      </c>
      <c r="J432" t="s">
        <v>3</v>
      </c>
      <c r="K432" t="s">
        <v>1071</v>
      </c>
      <c r="L432">
        <v>1191</v>
      </c>
      <c r="N432">
        <v>1013</v>
      </c>
      <c r="O432" t="s">
        <v>839</v>
      </c>
      <c r="P432" t="s">
        <v>839</v>
      </c>
      <c r="Q432">
        <v>1</v>
      </c>
      <c r="X432">
        <v>5.01</v>
      </c>
      <c r="Y432">
        <v>0</v>
      </c>
      <c r="Z432">
        <v>0</v>
      </c>
      <c r="AA432">
        <v>0</v>
      </c>
      <c r="AB432">
        <v>11.64</v>
      </c>
      <c r="AC432">
        <v>0</v>
      </c>
      <c r="AD432">
        <v>1</v>
      </c>
      <c r="AE432">
        <v>1</v>
      </c>
      <c r="AF432" t="s">
        <v>76</v>
      </c>
      <c r="AG432">
        <v>5.761499999999999</v>
      </c>
      <c r="AH432">
        <v>2</v>
      </c>
      <c r="AI432">
        <v>39084384</v>
      </c>
      <c r="AJ432">
        <v>408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ROW(Source!A255)</f>
        <v>255</v>
      </c>
      <c r="B433">
        <v>39084385</v>
      </c>
      <c r="C433">
        <v>39084383</v>
      </c>
      <c r="D433">
        <v>36883274</v>
      </c>
      <c r="E433">
        <v>1</v>
      </c>
      <c r="F433">
        <v>1</v>
      </c>
      <c r="G433">
        <v>1</v>
      </c>
      <c r="H433">
        <v>2</v>
      </c>
      <c r="I433" t="s">
        <v>1072</v>
      </c>
      <c r="J433" t="s">
        <v>1073</v>
      </c>
      <c r="K433" t="s">
        <v>1074</v>
      </c>
      <c r="L433">
        <v>1368</v>
      </c>
      <c r="N433">
        <v>1011</v>
      </c>
      <c r="O433" t="s">
        <v>845</v>
      </c>
      <c r="P433" t="s">
        <v>845</v>
      </c>
      <c r="Q433">
        <v>1</v>
      </c>
      <c r="X433">
        <v>1.5</v>
      </c>
      <c r="Y433">
        <v>0</v>
      </c>
      <c r="Z433">
        <v>29.67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75</v>
      </c>
      <c r="AG433">
        <v>1.875</v>
      </c>
      <c r="AH433">
        <v>2</v>
      </c>
      <c r="AI433">
        <v>39084385</v>
      </c>
      <c r="AJ433">
        <v>409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ROW(Source!A255)</f>
        <v>255</v>
      </c>
      <c r="B434">
        <v>39084386</v>
      </c>
      <c r="C434">
        <v>39084383</v>
      </c>
      <c r="D434">
        <v>36801792</v>
      </c>
      <c r="E434">
        <v>1</v>
      </c>
      <c r="F434">
        <v>1</v>
      </c>
      <c r="G434">
        <v>1</v>
      </c>
      <c r="H434">
        <v>3</v>
      </c>
      <c r="I434" t="s">
        <v>921</v>
      </c>
      <c r="J434" t="s">
        <v>922</v>
      </c>
      <c r="K434" t="s">
        <v>923</v>
      </c>
      <c r="L434">
        <v>1339</v>
      </c>
      <c r="N434">
        <v>1007</v>
      </c>
      <c r="O434" t="s">
        <v>53</v>
      </c>
      <c r="P434" t="s">
        <v>53</v>
      </c>
      <c r="Q434">
        <v>1</v>
      </c>
      <c r="X434">
        <v>1</v>
      </c>
      <c r="Y434">
        <v>2.44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1</v>
      </c>
      <c r="AH434">
        <v>2</v>
      </c>
      <c r="AI434">
        <v>39084386</v>
      </c>
      <c r="AJ434">
        <v>410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ROW(Source!A255)</f>
        <v>255</v>
      </c>
      <c r="B435">
        <v>39084387</v>
      </c>
      <c r="C435">
        <v>39084383</v>
      </c>
      <c r="D435">
        <v>36802469</v>
      </c>
      <c r="E435">
        <v>1</v>
      </c>
      <c r="F435">
        <v>1</v>
      </c>
      <c r="G435">
        <v>1</v>
      </c>
      <c r="H435">
        <v>3</v>
      </c>
      <c r="I435" t="s">
        <v>1058</v>
      </c>
      <c r="J435" t="s">
        <v>1059</v>
      </c>
      <c r="K435" t="s">
        <v>1060</v>
      </c>
      <c r="L435">
        <v>1346</v>
      </c>
      <c r="N435">
        <v>1009</v>
      </c>
      <c r="O435" t="s">
        <v>173</v>
      </c>
      <c r="P435" t="s">
        <v>173</v>
      </c>
      <c r="Q435">
        <v>1</v>
      </c>
      <c r="X435">
        <v>0.02</v>
      </c>
      <c r="Y435">
        <v>37.29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0.02</v>
      </c>
      <c r="AH435">
        <v>2</v>
      </c>
      <c r="AI435">
        <v>39084387</v>
      </c>
      <c r="AJ435">
        <v>411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ROW(Source!A255)</f>
        <v>255</v>
      </c>
      <c r="B436">
        <v>39084388</v>
      </c>
      <c r="C436">
        <v>39084383</v>
      </c>
      <c r="D436">
        <v>36838223</v>
      </c>
      <c r="E436">
        <v>1</v>
      </c>
      <c r="F436">
        <v>1</v>
      </c>
      <c r="G436">
        <v>1</v>
      </c>
      <c r="H436">
        <v>3</v>
      </c>
      <c r="I436" t="s">
        <v>1061</v>
      </c>
      <c r="J436" t="s">
        <v>1062</v>
      </c>
      <c r="K436" t="s">
        <v>1063</v>
      </c>
      <c r="L436">
        <v>1348</v>
      </c>
      <c r="N436">
        <v>1009</v>
      </c>
      <c r="O436" t="s">
        <v>64</v>
      </c>
      <c r="P436" t="s">
        <v>64</v>
      </c>
      <c r="Q436">
        <v>1000</v>
      </c>
      <c r="X436">
        <v>5.0000000000000002E-5</v>
      </c>
      <c r="Y436">
        <v>15119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5.0000000000000002E-5</v>
      </c>
      <c r="AH436">
        <v>2</v>
      </c>
      <c r="AI436">
        <v>39084388</v>
      </c>
      <c r="AJ436">
        <v>412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ROW(Source!A255)</f>
        <v>255</v>
      </c>
      <c r="B437">
        <v>39084389</v>
      </c>
      <c r="C437">
        <v>39084383</v>
      </c>
      <c r="D437">
        <v>36838951</v>
      </c>
      <c r="E437">
        <v>1</v>
      </c>
      <c r="F437">
        <v>1</v>
      </c>
      <c r="G437">
        <v>1</v>
      </c>
      <c r="H437">
        <v>3</v>
      </c>
      <c r="I437" t="s">
        <v>1064</v>
      </c>
      <c r="J437" t="s">
        <v>1065</v>
      </c>
      <c r="K437" t="s">
        <v>1066</v>
      </c>
      <c r="L437">
        <v>1348</v>
      </c>
      <c r="N437">
        <v>1009</v>
      </c>
      <c r="O437" t="s">
        <v>64</v>
      </c>
      <c r="P437" t="s">
        <v>64</v>
      </c>
      <c r="Q437">
        <v>1000</v>
      </c>
      <c r="X437">
        <v>2.0000000000000002E-5</v>
      </c>
      <c r="Y437">
        <v>16950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2.0000000000000002E-5</v>
      </c>
      <c r="AH437">
        <v>2</v>
      </c>
      <c r="AI437">
        <v>39084389</v>
      </c>
      <c r="AJ437">
        <v>413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ROW(Source!A293)</f>
        <v>293</v>
      </c>
      <c r="B438">
        <v>39084391</v>
      </c>
      <c r="C438">
        <v>39084390</v>
      </c>
      <c r="D438">
        <v>37070090</v>
      </c>
      <c r="E438">
        <v>1</v>
      </c>
      <c r="F438">
        <v>1</v>
      </c>
      <c r="G438">
        <v>1</v>
      </c>
      <c r="H438">
        <v>1</v>
      </c>
      <c r="I438" t="s">
        <v>919</v>
      </c>
      <c r="J438" t="s">
        <v>3</v>
      </c>
      <c r="K438" t="s">
        <v>920</v>
      </c>
      <c r="L438">
        <v>1191</v>
      </c>
      <c r="N438">
        <v>1013</v>
      </c>
      <c r="O438" t="s">
        <v>839</v>
      </c>
      <c r="P438" t="s">
        <v>839</v>
      </c>
      <c r="Q438">
        <v>1</v>
      </c>
      <c r="X438">
        <v>1.46</v>
      </c>
      <c r="Y438">
        <v>0</v>
      </c>
      <c r="Z438">
        <v>0</v>
      </c>
      <c r="AA438">
        <v>0</v>
      </c>
      <c r="AB438">
        <v>8.9700000000000006</v>
      </c>
      <c r="AC438">
        <v>0</v>
      </c>
      <c r="AD438">
        <v>1</v>
      </c>
      <c r="AE438">
        <v>1</v>
      </c>
      <c r="AF438" t="s">
        <v>322</v>
      </c>
      <c r="AG438">
        <v>0.58399999999999996</v>
      </c>
      <c r="AH438">
        <v>2</v>
      </c>
      <c r="AI438">
        <v>39084391</v>
      </c>
      <c r="AJ438">
        <v>414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ROW(Source!A293)</f>
        <v>293</v>
      </c>
      <c r="B439">
        <v>39084392</v>
      </c>
      <c r="C439">
        <v>39084390</v>
      </c>
      <c r="D439">
        <v>37064876</v>
      </c>
      <c r="E439">
        <v>1</v>
      </c>
      <c r="F439">
        <v>1</v>
      </c>
      <c r="G439">
        <v>1</v>
      </c>
      <c r="H439">
        <v>1</v>
      </c>
      <c r="I439" t="s">
        <v>840</v>
      </c>
      <c r="J439" t="s">
        <v>3</v>
      </c>
      <c r="K439" t="s">
        <v>841</v>
      </c>
      <c r="L439">
        <v>1191</v>
      </c>
      <c r="N439">
        <v>1013</v>
      </c>
      <c r="O439" t="s">
        <v>839</v>
      </c>
      <c r="P439" t="s">
        <v>839</v>
      </c>
      <c r="Q439">
        <v>1</v>
      </c>
      <c r="X439">
        <v>0.01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2</v>
      </c>
      <c r="AF439" t="s">
        <v>322</v>
      </c>
      <c r="AG439">
        <v>4.0000000000000001E-3</v>
      </c>
      <c r="AH439">
        <v>2</v>
      </c>
      <c r="AI439">
        <v>39084392</v>
      </c>
      <c r="AJ439">
        <v>415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ROW(Source!A293)</f>
        <v>293</v>
      </c>
      <c r="B440">
        <v>39084393</v>
      </c>
      <c r="C440">
        <v>39084390</v>
      </c>
      <c r="D440">
        <v>36883554</v>
      </c>
      <c r="E440">
        <v>1</v>
      </c>
      <c r="F440">
        <v>1</v>
      </c>
      <c r="G440">
        <v>1</v>
      </c>
      <c r="H440">
        <v>2</v>
      </c>
      <c r="I440" t="s">
        <v>848</v>
      </c>
      <c r="J440" t="s">
        <v>849</v>
      </c>
      <c r="K440" t="s">
        <v>850</v>
      </c>
      <c r="L440">
        <v>1368</v>
      </c>
      <c r="N440">
        <v>1011</v>
      </c>
      <c r="O440" t="s">
        <v>845</v>
      </c>
      <c r="P440" t="s">
        <v>845</v>
      </c>
      <c r="Q440">
        <v>1</v>
      </c>
      <c r="X440">
        <v>0.01</v>
      </c>
      <c r="Y440">
        <v>0</v>
      </c>
      <c r="Z440">
        <v>65.709999999999994</v>
      </c>
      <c r="AA440">
        <v>11.6</v>
      </c>
      <c r="AB440">
        <v>0</v>
      </c>
      <c r="AC440">
        <v>0</v>
      </c>
      <c r="AD440">
        <v>1</v>
      </c>
      <c r="AE440">
        <v>0</v>
      </c>
      <c r="AF440" t="s">
        <v>322</v>
      </c>
      <c r="AG440">
        <v>4.0000000000000001E-3</v>
      </c>
      <c r="AH440">
        <v>2</v>
      </c>
      <c r="AI440">
        <v>39084393</v>
      </c>
      <c r="AJ440">
        <v>416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ROW(Source!A293)</f>
        <v>293</v>
      </c>
      <c r="B441">
        <v>39084394</v>
      </c>
      <c r="C441">
        <v>39084390</v>
      </c>
      <c r="D441">
        <v>36883858</v>
      </c>
      <c r="E441">
        <v>1</v>
      </c>
      <c r="F441">
        <v>1</v>
      </c>
      <c r="G441">
        <v>1</v>
      </c>
      <c r="H441">
        <v>2</v>
      </c>
      <c r="I441" t="s">
        <v>885</v>
      </c>
      <c r="J441" t="s">
        <v>886</v>
      </c>
      <c r="K441" t="s">
        <v>887</v>
      </c>
      <c r="L441">
        <v>1368</v>
      </c>
      <c r="N441">
        <v>1011</v>
      </c>
      <c r="O441" t="s">
        <v>845</v>
      </c>
      <c r="P441" t="s">
        <v>845</v>
      </c>
      <c r="Q441">
        <v>1</v>
      </c>
      <c r="X441">
        <v>0.12</v>
      </c>
      <c r="Y441">
        <v>0</v>
      </c>
      <c r="Z441">
        <v>8.1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322</v>
      </c>
      <c r="AG441">
        <v>4.8000000000000001E-2</v>
      </c>
      <c r="AH441">
        <v>2</v>
      </c>
      <c r="AI441">
        <v>39084394</v>
      </c>
      <c r="AJ441">
        <v>417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ROW(Source!A293)</f>
        <v>293</v>
      </c>
      <c r="B442">
        <v>39084395</v>
      </c>
      <c r="C442">
        <v>39084390</v>
      </c>
      <c r="D442">
        <v>36803269</v>
      </c>
      <c r="E442">
        <v>1</v>
      </c>
      <c r="F442">
        <v>1</v>
      </c>
      <c r="G442">
        <v>1</v>
      </c>
      <c r="H442">
        <v>3</v>
      </c>
      <c r="I442" t="s">
        <v>1031</v>
      </c>
      <c r="J442" t="s">
        <v>1032</v>
      </c>
      <c r="K442" t="s">
        <v>1033</v>
      </c>
      <c r="L442">
        <v>1348</v>
      </c>
      <c r="N442">
        <v>1009</v>
      </c>
      <c r="O442" t="s">
        <v>64</v>
      </c>
      <c r="P442" t="s">
        <v>64</v>
      </c>
      <c r="Q442">
        <v>1000</v>
      </c>
      <c r="X442">
        <v>1.1E-4</v>
      </c>
      <c r="Y442">
        <v>10362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314</v>
      </c>
      <c r="AG442">
        <v>0</v>
      </c>
      <c r="AH442">
        <v>2</v>
      </c>
      <c r="AI442">
        <v>39084395</v>
      </c>
      <c r="AJ442">
        <v>418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ROW(Source!A293)</f>
        <v>293</v>
      </c>
      <c r="B443">
        <v>39084396</v>
      </c>
      <c r="C443">
        <v>39084390</v>
      </c>
      <c r="D443">
        <v>36796210</v>
      </c>
      <c r="E443">
        <v>17</v>
      </c>
      <c r="F443">
        <v>1</v>
      </c>
      <c r="G443">
        <v>1</v>
      </c>
      <c r="H443">
        <v>3</v>
      </c>
      <c r="I443" t="s">
        <v>206</v>
      </c>
      <c r="J443" t="s">
        <v>3</v>
      </c>
      <c r="K443" t="s">
        <v>1344</v>
      </c>
      <c r="L443">
        <v>1339</v>
      </c>
      <c r="N443">
        <v>1007</v>
      </c>
      <c r="O443" t="s">
        <v>53</v>
      </c>
      <c r="P443" t="s">
        <v>53</v>
      </c>
      <c r="Q443">
        <v>1</v>
      </c>
      <c r="X443">
        <v>2.9999999999999997E-4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 t="s">
        <v>314</v>
      </c>
      <c r="AG443">
        <v>0</v>
      </c>
      <c r="AH443">
        <v>3</v>
      </c>
      <c r="AI443">
        <v>-1</v>
      </c>
      <c r="AJ443" t="s">
        <v>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ROW(Source!A293)</f>
        <v>293</v>
      </c>
      <c r="B444">
        <v>39084397</v>
      </c>
      <c r="C444">
        <v>39084390</v>
      </c>
      <c r="D444">
        <v>36826587</v>
      </c>
      <c r="E444">
        <v>1</v>
      </c>
      <c r="F444">
        <v>1</v>
      </c>
      <c r="G444">
        <v>1</v>
      </c>
      <c r="H444">
        <v>3</v>
      </c>
      <c r="I444" t="s">
        <v>1163</v>
      </c>
      <c r="J444" t="s">
        <v>1164</v>
      </c>
      <c r="K444" t="s">
        <v>1165</v>
      </c>
      <c r="L444">
        <v>1348</v>
      </c>
      <c r="N444">
        <v>1009</v>
      </c>
      <c r="O444" t="s">
        <v>64</v>
      </c>
      <c r="P444" t="s">
        <v>64</v>
      </c>
      <c r="Q444">
        <v>1000</v>
      </c>
      <c r="X444">
        <v>4.2999999999999999E-4</v>
      </c>
      <c r="Y444">
        <v>6508.75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314</v>
      </c>
      <c r="AG444">
        <v>0</v>
      </c>
      <c r="AH444">
        <v>2</v>
      </c>
      <c r="AI444">
        <v>39084397</v>
      </c>
      <c r="AJ444">
        <v>419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ROW(Source!A293)</f>
        <v>293</v>
      </c>
      <c r="B445">
        <v>39084398</v>
      </c>
      <c r="C445">
        <v>39084390</v>
      </c>
      <c r="D445">
        <v>36797832</v>
      </c>
      <c r="E445">
        <v>17</v>
      </c>
      <c r="F445">
        <v>1</v>
      </c>
      <c r="G445">
        <v>1</v>
      </c>
      <c r="H445">
        <v>3</v>
      </c>
      <c r="I445" t="s">
        <v>1345</v>
      </c>
      <c r="J445" t="s">
        <v>3</v>
      </c>
      <c r="K445" t="s">
        <v>1346</v>
      </c>
      <c r="L445">
        <v>1354</v>
      </c>
      <c r="N445">
        <v>1010</v>
      </c>
      <c r="O445" t="s">
        <v>109</v>
      </c>
      <c r="P445" t="s">
        <v>109</v>
      </c>
      <c r="Q445">
        <v>1</v>
      </c>
      <c r="X445">
        <v>1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314</v>
      </c>
      <c r="AG445">
        <v>0</v>
      </c>
      <c r="AH445">
        <v>3</v>
      </c>
      <c r="AI445">
        <v>-1</v>
      </c>
      <c r="AJ445" t="s">
        <v>3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ROW(Source!A294)</f>
        <v>294</v>
      </c>
      <c r="B446">
        <v>39084402</v>
      </c>
      <c r="C446">
        <v>39084401</v>
      </c>
      <c r="D446">
        <v>37065248</v>
      </c>
      <c r="E446">
        <v>1</v>
      </c>
      <c r="F446">
        <v>1</v>
      </c>
      <c r="G446">
        <v>1</v>
      </c>
      <c r="H446">
        <v>1</v>
      </c>
      <c r="I446" t="s">
        <v>846</v>
      </c>
      <c r="J446" t="s">
        <v>3</v>
      </c>
      <c r="K446" t="s">
        <v>847</v>
      </c>
      <c r="L446">
        <v>1191</v>
      </c>
      <c r="N446">
        <v>1013</v>
      </c>
      <c r="O446" t="s">
        <v>839</v>
      </c>
      <c r="P446" t="s">
        <v>839</v>
      </c>
      <c r="Q446">
        <v>1</v>
      </c>
      <c r="X446">
        <v>847.4</v>
      </c>
      <c r="Y446">
        <v>0</v>
      </c>
      <c r="Z446">
        <v>0</v>
      </c>
      <c r="AA446">
        <v>0</v>
      </c>
      <c r="AB446">
        <v>8.5299999999999994</v>
      </c>
      <c r="AC446">
        <v>0</v>
      </c>
      <c r="AD446">
        <v>1</v>
      </c>
      <c r="AE446">
        <v>1</v>
      </c>
      <c r="AF446" t="s">
        <v>3</v>
      </c>
      <c r="AG446">
        <v>847.4</v>
      </c>
      <c r="AH446">
        <v>2</v>
      </c>
      <c r="AI446">
        <v>39084402</v>
      </c>
      <c r="AJ446">
        <v>420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ROW(Source!A294)</f>
        <v>294</v>
      </c>
      <c r="B447">
        <v>39084403</v>
      </c>
      <c r="C447">
        <v>39084401</v>
      </c>
      <c r="D447">
        <v>37064876</v>
      </c>
      <c r="E447">
        <v>1</v>
      </c>
      <c r="F447">
        <v>1</v>
      </c>
      <c r="G447">
        <v>1</v>
      </c>
      <c r="H447">
        <v>1</v>
      </c>
      <c r="I447" t="s">
        <v>840</v>
      </c>
      <c r="J447" t="s">
        <v>3</v>
      </c>
      <c r="K447" t="s">
        <v>841</v>
      </c>
      <c r="L447">
        <v>1191</v>
      </c>
      <c r="N447">
        <v>1013</v>
      </c>
      <c r="O447" t="s">
        <v>839</v>
      </c>
      <c r="P447" t="s">
        <v>839</v>
      </c>
      <c r="Q447">
        <v>1</v>
      </c>
      <c r="X447">
        <v>2.27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2</v>
      </c>
      <c r="AF447" t="s">
        <v>3</v>
      </c>
      <c r="AG447">
        <v>2.27</v>
      </c>
      <c r="AH447">
        <v>2</v>
      </c>
      <c r="AI447">
        <v>39084403</v>
      </c>
      <c r="AJ447">
        <v>421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ROW(Source!A294)</f>
        <v>294</v>
      </c>
      <c r="B448">
        <v>39084404</v>
      </c>
      <c r="C448">
        <v>39084401</v>
      </c>
      <c r="D448">
        <v>36882452</v>
      </c>
      <c r="E448">
        <v>1</v>
      </c>
      <c r="F448">
        <v>1</v>
      </c>
      <c r="G448">
        <v>1</v>
      </c>
      <c r="H448">
        <v>2</v>
      </c>
      <c r="I448" t="s">
        <v>842</v>
      </c>
      <c r="J448" t="s">
        <v>843</v>
      </c>
      <c r="K448" t="s">
        <v>844</v>
      </c>
      <c r="L448">
        <v>1368</v>
      </c>
      <c r="N448">
        <v>1011</v>
      </c>
      <c r="O448" t="s">
        <v>845</v>
      </c>
      <c r="P448" t="s">
        <v>845</v>
      </c>
      <c r="Q448">
        <v>1</v>
      </c>
      <c r="X448">
        <v>2.27</v>
      </c>
      <c r="Y448">
        <v>0</v>
      </c>
      <c r="Z448">
        <v>31.26</v>
      </c>
      <c r="AA448">
        <v>13.5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2.27</v>
      </c>
      <c r="AH448">
        <v>2</v>
      </c>
      <c r="AI448">
        <v>39084404</v>
      </c>
      <c r="AJ448">
        <v>422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ROW(Source!A295)</f>
        <v>295</v>
      </c>
      <c r="B449">
        <v>39084406</v>
      </c>
      <c r="C449">
        <v>39084405</v>
      </c>
      <c r="D449">
        <v>37065248</v>
      </c>
      <c r="E449">
        <v>1</v>
      </c>
      <c r="F449">
        <v>1</v>
      </c>
      <c r="G449">
        <v>1</v>
      </c>
      <c r="H449">
        <v>1</v>
      </c>
      <c r="I449" t="s">
        <v>846</v>
      </c>
      <c r="J449" t="s">
        <v>3</v>
      </c>
      <c r="K449" t="s">
        <v>847</v>
      </c>
      <c r="L449">
        <v>1191</v>
      </c>
      <c r="N449">
        <v>1013</v>
      </c>
      <c r="O449" t="s">
        <v>839</v>
      </c>
      <c r="P449" t="s">
        <v>839</v>
      </c>
      <c r="Q449">
        <v>1</v>
      </c>
      <c r="X449">
        <v>1154</v>
      </c>
      <c r="Y449">
        <v>0</v>
      </c>
      <c r="Z449">
        <v>0</v>
      </c>
      <c r="AA449">
        <v>0</v>
      </c>
      <c r="AB449">
        <v>8.5299999999999994</v>
      </c>
      <c r="AC449">
        <v>0</v>
      </c>
      <c r="AD449">
        <v>1</v>
      </c>
      <c r="AE449">
        <v>1</v>
      </c>
      <c r="AF449" t="s">
        <v>3</v>
      </c>
      <c r="AG449">
        <v>1154</v>
      </c>
      <c r="AH449">
        <v>2</v>
      </c>
      <c r="AI449">
        <v>39084406</v>
      </c>
      <c r="AJ449">
        <v>423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ROW(Source!A295)</f>
        <v>295</v>
      </c>
      <c r="B450">
        <v>39084407</v>
      </c>
      <c r="C450">
        <v>39084405</v>
      </c>
      <c r="D450">
        <v>37064876</v>
      </c>
      <c r="E450">
        <v>1</v>
      </c>
      <c r="F450">
        <v>1</v>
      </c>
      <c r="G450">
        <v>1</v>
      </c>
      <c r="H450">
        <v>1</v>
      </c>
      <c r="I450" t="s">
        <v>840</v>
      </c>
      <c r="J450" t="s">
        <v>3</v>
      </c>
      <c r="K450" t="s">
        <v>841</v>
      </c>
      <c r="L450">
        <v>1191</v>
      </c>
      <c r="N450">
        <v>1013</v>
      </c>
      <c r="O450" t="s">
        <v>839</v>
      </c>
      <c r="P450" t="s">
        <v>839</v>
      </c>
      <c r="Q450">
        <v>1</v>
      </c>
      <c r="X450">
        <v>1.27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3</v>
      </c>
      <c r="AG450">
        <v>1.27</v>
      </c>
      <c r="AH450">
        <v>2</v>
      </c>
      <c r="AI450">
        <v>39084407</v>
      </c>
      <c r="AJ450">
        <v>424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ROW(Source!A295)</f>
        <v>295</v>
      </c>
      <c r="B451">
        <v>39084408</v>
      </c>
      <c r="C451">
        <v>39084405</v>
      </c>
      <c r="D451">
        <v>36882452</v>
      </c>
      <c r="E451">
        <v>1</v>
      </c>
      <c r="F451">
        <v>1</v>
      </c>
      <c r="G451">
        <v>1</v>
      </c>
      <c r="H451">
        <v>2</v>
      </c>
      <c r="I451" t="s">
        <v>842</v>
      </c>
      <c r="J451" t="s">
        <v>843</v>
      </c>
      <c r="K451" t="s">
        <v>844</v>
      </c>
      <c r="L451">
        <v>1368</v>
      </c>
      <c r="N451">
        <v>1011</v>
      </c>
      <c r="O451" t="s">
        <v>845</v>
      </c>
      <c r="P451" t="s">
        <v>845</v>
      </c>
      <c r="Q451">
        <v>1</v>
      </c>
      <c r="X451">
        <v>1.27</v>
      </c>
      <c r="Y451">
        <v>0</v>
      </c>
      <c r="Z451">
        <v>31.26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1.27</v>
      </c>
      <c r="AH451">
        <v>2</v>
      </c>
      <c r="AI451">
        <v>39084408</v>
      </c>
      <c r="AJ451">
        <v>425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ROW(Source!A296)</f>
        <v>296</v>
      </c>
      <c r="B452">
        <v>39084410</v>
      </c>
      <c r="C452">
        <v>39084409</v>
      </c>
      <c r="D452">
        <v>37070495</v>
      </c>
      <c r="E452">
        <v>1</v>
      </c>
      <c r="F452">
        <v>1</v>
      </c>
      <c r="G452">
        <v>1</v>
      </c>
      <c r="H452">
        <v>1</v>
      </c>
      <c r="I452" t="s">
        <v>894</v>
      </c>
      <c r="J452" t="s">
        <v>3</v>
      </c>
      <c r="K452" t="s">
        <v>895</v>
      </c>
      <c r="L452">
        <v>1191</v>
      </c>
      <c r="N452">
        <v>1013</v>
      </c>
      <c r="O452" t="s">
        <v>839</v>
      </c>
      <c r="P452" t="s">
        <v>839</v>
      </c>
      <c r="Q452">
        <v>1</v>
      </c>
      <c r="X452">
        <v>5.75</v>
      </c>
      <c r="Y452">
        <v>0</v>
      </c>
      <c r="Z452">
        <v>0</v>
      </c>
      <c r="AA452">
        <v>0</v>
      </c>
      <c r="AB452">
        <v>8.74</v>
      </c>
      <c r="AC452">
        <v>0</v>
      </c>
      <c r="AD452">
        <v>1</v>
      </c>
      <c r="AE452">
        <v>1</v>
      </c>
      <c r="AF452" t="s">
        <v>322</v>
      </c>
      <c r="AG452">
        <v>2.3000000000000003</v>
      </c>
      <c r="AH452">
        <v>2</v>
      </c>
      <c r="AI452">
        <v>39084410</v>
      </c>
      <c r="AJ452">
        <v>426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ROW(Source!A296)</f>
        <v>296</v>
      </c>
      <c r="B453">
        <v>39084411</v>
      </c>
      <c r="C453">
        <v>39084409</v>
      </c>
      <c r="D453">
        <v>37064876</v>
      </c>
      <c r="E453">
        <v>1</v>
      </c>
      <c r="F453">
        <v>1</v>
      </c>
      <c r="G453">
        <v>1</v>
      </c>
      <c r="H453">
        <v>1</v>
      </c>
      <c r="I453" t="s">
        <v>840</v>
      </c>
      <c r="J453" t="s">
        <v>3</v>
      </c>
      <c r="K453" t="s">
        <v>841</v>
      </c>
      <c r="L453">
        <v>1191</v>
      </c>
      <c r="N453">
        <v>1013</v>
      </c>
      <c r="O453" t="s">
        <v>839</v>
      </c>
      <c r="P453" t="s">
        <v>839</v>
      </c>
      <c r="Q453">
        <v>1</v>
      </c>
      <c r="X453">
        <v>0.01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2</v>
      </c>
      <c r="AF453" t="s">
        <v>322</v>
      </c>
      <c r="AG453">
        <v>4.0000000000000001E-3</v>
      </c>
      <c r="AH453">
        <v>2</v>
      </c>
      <c r="AI453">
        <v>39084411</v>
      </c>
      <c r="AJ453">
        <v>427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ROW(Source!A296)</f>
        <v>296</v>
      </c>
      <c r="B454">
        <v>39084412</v>
      </c>
      <c r="C454">
        <v>39084409</v>
      </c>
      <c r="D454">
        <v>36883554</v>
      </c>
      <c r="E454">
        <v>1</v>
      </c>
      <c r="F454">
        <v>1</v>
      </c>
      <c r="G454">
        <v>1</v>
      </c>
      <c r="H454">
        <v>2</v>
      </c>
      <c r="I454" t="s">
        <v>848</v>
      </c>
      <c r="J454" t="s">
        <v>849</v>
      </c>
      <c r="K454" t="s">
        <v>850</v>
      </c>
      <c r="L454">
        <v>1368</v>
      </c>
      <c r="N454">
        <v>1011</v>
      </c>
      <c r="O454" t="s">
        <v>845</v>
      </c>
      <c r="P454" t="s">
        <v>845</v>
      </c>
      <c r="Q454">
        <v>1</v>
      </c>
      <c r="X454">
        <v>0.01</v>
      </c>
      <c r="Y454">
        <v>0</v>
      </c>
      <c r="Z454">
        <v>65.709999999999994</v>
      </c>
      <c r="AA454">
        <v>11.6</v>
      </c>
      <c r="AB454">
        <v>0</v>
      </c>
      <c r="AC454">
        <v>0</v>
      </c>
      <c r="AD454">
        <v>1</v>
      </c>
      <c r="AE454">
        <v>0</v>
      </c>
      <c r="AF454" t="s">
        <v>322</v>
      </c>
      <c r="AG454">
        <v>4.0000000000000001E-3</v>
      </c>
      <c r="AH454">
        <v>2</v>
      </c>
      <c r="AI454">
        <v>39084412</v>
      </c>
      <c r="AJ454">
        <v>428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ROW(Source!A296)</f>
        <v>296</v>
      </c>
      <c r="B455">
        <v>39084413</v>
      </c>
      <c r="C455">
        <v>39084409</v>
      </c>
      <c r="D455">
        <v>36804447</v>
      </c>
      <c r="E455">
        <v>1</v>
      </c>
      <c r="F455">
        <v>1</v>
      </c>
      <c r="G455">
        <v>1</v>
      </c>
      <c r="H455">
        <v>3</v>
      </c>
      <c r="I455" t="s">
        <v>1166</v>
      </c>
      <c r="J455" t="s">
        <v>1167</v>
      </c>
      <c r="K455" t="s">
        <v>1168</v>
      </c>
      <c r="L455">
        <v>1348</v>
      </c>
      <c r="N455">
        <v>1009</v>
      </c>
      <c r="O455" t="s">
        <v>64</v>
      </c>
      <c r="P455" t="s">
        <v>64</v>
      </c>
      <c r="Q455">
        <v>1000</v>
      </c>
      <c r="X455">
        <v>2.0000000000000001E-4</v>
      </c>
      <c r="Y455">
        <v>9040.01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314</v>
      </c>
      <c r="AG455">
        <v>0</v>
      </c>
      <c r="AH455">
        <v>2</v>
      </c>
      <c r="AI455">
        <v>39084413</v>
      </c>
      <c r="AJ455">
        <v>429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ROW(Source!A296)</f>
        <v>296</v>
      </c>
      <c r="B456">
        <v>39084414</v>
      </c>
      <c r="C456">
        <v>39084409</v>
      </c>
      <c r="D456">
        <v>36805330</v>
      </c>
      <c r="E456">
        <v>1</v>
      </c>
      <c r="F456">
        <v>1</v>
      </c>
      <c r="G456">
        <v>1</v>
      </c>
      <c r="H456">
        <v>3</v>
      </c>
      <c r="I456" t="s">
        <v>1169</v>
      </c>
      <c r="J456" t="s">
        <v>1170</v>
      </c>
      <c r="K456" t="s">
        <v>1171</v>
      </c>
      <c r="L456">
        <v>1346</v>
      </c>
      <c r="N456">
        <v>1009</v>
      </c>
      <c r="O456" t="s">
        <v>173</v>
      </c>
      <c r="P456" t="s">
        <v>173</v>
      </c>
      <c r="Q456">
        <v>1</v>
      </c>
      <c r="X456">
        <v>0.08</v>
      </c>
      <c r="Y456">
        <v>23.09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314</v>
      </c>
      <c r="AG456">
        <v>0</v>
      </c>
      <c r="AH456">
        <v>2</v>
      </c>
      <c r="AI456">
        <v>39084414</v>
      </c>
      <c r="AJ456">
        <v>430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ROW(Source!A296)</f>
        <v>296</v>
      </c>
      <c r="B457">
        <v>39084415</v>
      </c>
      <c r="C457">
        <v>39084409</v>
      </c>
      <c r="D457">
        <v>36797889</v>
      </c>
      <c r="E457">
        <v>17</v>
      </c>
      <c r="F457">
        <v>1</v>
      </c>
      <c r="G457">
        <v>1</v>
      </c>
      <c r="H457">
        <v>3</v>
      </c>
      <c r="I457" t="s">
        <v>642</v>
      </c>
      <c r="J457" t="s">
        <v>3</v>
      </c>
      <c r="K457" t="s">
        <v>643</v>
      </c>
      <c r="L457">
        <v>1327</v>
      </c>
      <c r="N457">
        <v>1005</v>
      </c>
      <c r="O457" t="s">
        <v>73</v>
      </c>
      <c r="P457" t="s">
        <v>73</v>
      </c>
      <c r="Q457">
        <v>1</v>
      </c>
      <c r="X457">
        <v>1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 t="s">
        <v>314</v>
      </c>
      <c r="AG457">
        <v>0</v>
      </c>
      <c r="AH457">
        <v>3</v>
      </c>
      <c r="AI457">
        <v>-1</v>
      </c>
      <c r="AJ457" t="s">
        <v>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ROW(Source!A297)</f>
        <v>297</v>
      </c>
      <c r="B458">
        <v>39084418</v>
      </c>
      <c r="C458">
        <v>39084417</v>
      </c>
      <c r="D458">
        <v>37080781</v>
      </c>
      <c r="E458">
        <v>1</v>
      </c>
      <c r="F458">
        <v>1</v>
      </c>
      <c r="G458">
        <v>1</v>
      </c>
      <c r="H458">
        <v>1</v>
      </c>
      <c r="I458" t="s">
        <v>883</v>
      </c>
      <c r="J458" t="s">
        <v>3</v>
      </c>
      <c r="K458" t="s">
        <v>884</v>
      </c>
      <c r="L458">
        <v>1191</v>
      </c>
      <c r="N458">
        <v>1013</v>
      </c>
      <c r="O458" t="s">
        <v>839</v>
      </c>
      <c r="P458" t="s">
        <v>839</v>
      </c>
      <c r="Q458">
        <v>1</v>
      </c>
      <c r="X458">
        <v>4.8</v>
      </c>
      <c r="Y458">
        <v>0</v>
      </c>
      <c r="Z458">
        <v>0</v>
      </c>
      <c r="AA458">
        <v>0</v>
      </c>
      <c r="AB458">
        <v>9.92</v>
      </c>
      <c r="AC458">
        <v>0</v>
      </c>
      <c r="AD458">
        <v>1</v>
      </c>
      <c r="AE458">
        <v>1</v>
      </c>
      <c r="AF458" t="s">
        <v>322</v>
      </c>
      <c r="AG458">
        <v>1.92</v>
      </c>
      <c r="AH458">
        <v>2</v>
      </c>
      <c r="AI458">
        <v>39084418</v>
      </c>
      <c r="AJ458">
        <v>431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ROW(Source!A297)</f>
        <v>297</v>
      </c>
      <c r="B459">
        <v>39084419</v>
      </c>
      <c r="C459">
        <v>39084417</v>
      </c>
      <c r="D459">
        <v>37064876</v>
      </c>
      <c r="E459">
        <v>1</v>
      </c>
      <c r="F459">
        <v>1</v>
      </c>
      <c r="G459">
        <v>1</v>
      </c>
      <c r="H459">
        <v>1</v>
      </c>
      <c r="I459" t="s">
        <v>840</v>
      </c>
      <c r="J459" t="s">
        <v>3</v>
      </c>
      <c r="K459" t="s">
        <v>841</v>
      </c>
      <c r="L459">
        <v>1191</v>
      </c>
      <c r="N459">
        <v>1013</v>
      </c>
      <c r="O459" t="s">
        <v>839</v>
      </c>
      <c r="P459" t="s">
        <v>839</v>
      </c>
      <c r="Q459">
        <v>1</v>
      </c>
      <c r="X459">
        <v>0.01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2</v>
      </c>
      <c r="AF459" t="s">
        <v>322</v>
      </c>
      <c r="AG459">
        <v>4.0000000000000001E-3</v>
      </c>
      <c r="AH459">
        <v>2</v>
      </c>
      <c r="AI459">
        <v>39084419</v>
      </c>
      <c r="AJ459">
        <v>432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ROW(Source!A297)</f>
        <v>297</v>
      </c>
      <c r="B460">
        <v>39084420</v>
      </c>
      <c r="C460">
        <v>39084417</v>
      </c>
      <c r="D460">
        <v>36883554</v>
      </c>
      <c r="E460">
        <v>1</v>
      </c>
      <c r="F460">
        <v>1</v>
      </c>
      <c r="G460">
        <v>1</v>
      </c>
      <c r="H460">
        <v>2</v>
      </c>
      <c r="I460" t="s">
        <v>848</v>
      </c>
      <c r="J460" t="s">
        <v>849</v>
      </c>
      <c r="K460" t="s">
        <v>850</v>
      </c>
      <c r="L460">
        <v>1368</v>
      </c>
      <c r="N460">
        <v>1011</v>
      </c>
      <c r="O460" t="s">
        <v>845</v>
      </c>
      <c r="P460" t="s">
        <v>845</v>
      </c>
      <c r="Q460">
        <v>1</v>
      </c>
      <c r="X460">
        <v>0.01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322</v>
      </c>
      <c r="AG460">
        <v>4.0000000000000001E-3</v>
      </c>
      <c r="AH460">
        <v>2</v>
      </c>
      <c r="AI460">
        <v>39084420</v>
      </c>
      <c r="AJ460">
        <v>433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ROW(Source!A297)</f>
        <v>297</v>
      </c>
      <c r="B461">
        <v>39084421</v>
      </c>
      <c r="C461">
        <v>39084417</v>
      </c>
      <c r="D461">
        <v>36804447</v>
      </c>
      <c r="E461">
        <v>1</v>
      </c>
      <c r="F461">
        <v>1</v>
      </c>
      <c r="G461">
        <v>1</v>
      </c>
      <c r="H461">
        <v>3</v>
      </c>
      <c r="I461" t="s">
        <v>1166</v>
      </c>
      <c r="J461" t="s">
        <v>1167</v>
      </c>
      <c r="K461" t="s">
        <v>1168</v>
      </c>
      <c r="L461">
        <v>1348</v>
      </c>
      <c r="N461">
        <v>1009</v>
      </c>
      <c r="O461" t="s">
        <v>64</v>
      </c>
      <c r="P461" t="s">
        <v>64</v>
      </c>
      <c r="Q461">
        <v>1000</v>
      </c>
      <c r="X461">
        <v>4.0000000000000002E-4</v>
      </c>
      <c r="Y461">
        <v>9040.01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314</v>
      </c>
      <c r="AG461">
        <v>0</v>
      </c>
      <c r="AH461">
        <v>2</v>
      </c>
      <c r="AI461">
        <v>39084421</v>
      </c>
      <c r="AJ461">
        <v>434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ROW(Source!A297)</f>
        <v>297</v>
      </c>
      <c r="B462">
        <v>39084422</v>
      </c>
      <c r="C462">
        <v>39084417</v>
      </c>
      <c r="D462">
        <v>36805330</v>
      </c>
      <c r="E462">
        <v>1</v>
      </c>
      <c r="F462">
        <v>1</v>
      </c>
      <c r="G462">
        <v>1</v>
      </c>
      <c r="H462">
        <v>3</v>
      </c>
      <c r="I462" t="s">
        <v>1169</v>
      </c>
      <c r="J462" t="s">
        <v>1170</v>
      </c>
      <c r="K462" t="s">
        <v>1171</v>
      </c>
      <c r="L462">
        <v>1346</v>
      </c>
      <c r="N462">
        <v>1009</v>
      </c>
      <c r="O462" t="s">
        <v>173</v>
      </c>
      <c r="P462" t="s">
        <v>173</v>
      </c>
      <c r="Q462">
        <v>1</v>
      </c>
      <c r="X462">
        <v>1.8</v>
      </c>
      <c r="Y462">
        <v>23.09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314</v>
      </c>
      <c r="AG462">
        <v>0</v>
      </c>
      <c r="AH462">
        <v>2</v>
      </c>
      <c r="AI462">
        <v>39084422</v>
      </c>
      <c r="AJ462">
        <v>435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ROW(Source!A297)</f>
        <v>297</v>
      </c>
      <c r="B463">
        <v>39084423</v>
      </c>
      <c r="C463">
        <v>39084417</v>
      </c>
      <c r="D463">
        <v>36797892</v>
      </c>
      <c r="E463">
        <v>17</v>
      </c>
      <c r="F463">
        <v>1</v>
      </c>
      <c r="G463">
        <v>1</v>
      </c>
      <c r="H463">
        <v>3</v>
      </c>
      <c r="I463" t="s">
        <v>1347</v>
      </c>
      <c r="J463" t="s">
        <v>3</v>
      </c>
      <c r="K463" t="s">
        <v>1348</v>
      </c>
      <c r="L463">
        <v>1354</v>
      </c>
      <c r="N463">
        <v>1010</v>
      </c>
      <c r="O463" t="s">
        <v>109</v>
      </c>
      <c r="P463" t="s">
        <v>109</v>
      </c>
      <c r="Q463">
        <v>1</v>
      </c>
      <c r="X463">
        <v>10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 t="s">
        <v>314</v>
      </c>
      <c r="AG463">
        <v>0</v>
      </c>
      <c r="AH463">
        <v>3</v>
      </c>
      <c r="AI463">
        <v>-1</v>
      </c>
      <c r="AJ463" t="s">
        <v>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ROW(Source!A298)</f>
        <v>298</v>
      </c>
      <c r="B464">
        <v>39084426</v>
      </c>
      <c r="C464">
        <v>39084425</v>
      </c>
      <c r="D464">
        <v>37070164</v>
      </c>
      <c r="E464">
        <v>1</v>
      </c>
      <c r="F464">
        <v>1</v>
      </c>
      <c r="G464">
        <v>1</v>
      </c>
      <c r="H464">
        <v>1</v>
      </c>
      <c r="I464" t="s">
        <v>1172</v>
      </c>
      <c r="J464" t="s">
        <v>3</v>
      </c>
      <c r="K464" t="s">
        <v>1173</v>
      </c>
      <c r="L464">
        <v>1191</v>
      </c>
      <c r="N464">
        <v>1013</v>
      </c>
      <c r="O464" t="s">
        <v>839</v>
      </c>
      <c r="P464" t="s">
        <v>839</v>
      </c>
      <c r="Q464">
        <v>1</v>
      </c>
      <c r="X464">
        <v>3.17</v>
      </c>
      <c r="Y464">
        <v>0</v>
      </c>
      <c r="Z464">
        <v>0</v>
      </c>
      <c r="AA464">
        <v>0</v>
      </c>
      <c r="AB464">
        <v>9.2899999999999991</v>
      </c>
      <c r="AC464">
        <v>0</v>
      </c>
      <c r="AD464">
        <v>1</v>
      </c>
      <c r="AE464">
        <v>1</v>
      </c>
      <c r="AF464" t="s">
        <v>3</v>
      </c>
      <c r="AG464">
        <v>3.17</v>
      </c>
      <c r="AH464">
        <v>2</v>
      </c>
      <c r="AI464">
        <v>39084426</v>
      </c>
      <c r="AJ464">
        <v>436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ROW(Source!A298)</f>
        <v>298</v>
      </c>
      <c r="B465">
        <v>39084427</v>
      </c>
      <c r="C465">
        <v>39084425</v>
      </c>
      <c r="D465">
        <v>37064876</v>
      </c>
      <c r="E465">
        <v>1</v>
      </c>
      <c r="F465">
        <v>1</v>
      </c>
      <c r="G465">
        <v>1</v>
      </c>
      <c r="H465">
        <v>1</v>
      </c>
      <c r="I465" t="s">
        <v>840</v>
      </c>
      <c r="J465" t="s">
        <v>3</v>
      </c>
      <c r="K465" t="s">
        <v>841</v>
      </c>
      <c r="L465">
        <v>1191</v>
      </c>
      <c r="N465">
        <v>1013</v>
      </c>
      <c r="O465" t="s">
        <v>839</v>
      </c>
      <c r="P465" t="s">
        <v>839</v>
      </c>
      <c r="Q465">
        <v>1</v>
      </c>
      <c r="X465">
        <v>0.02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2</v>
      </c>
      <c r="AF465" t="s">
        <v>3</v>
      </c>
      <c r="AG465">
        <v>0.02</v>
      </c>
      <c r="AH465">
        <v>2</v>
      </c>
      <c r="AI465">
        <v>39084427</v>
      </c>
      <c r="AJ465">
        <v>437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ROW(Source!A298)</f>
        <v>298</v>
      </c>
      <c r="B466">
        <v>39084428</v>
      </c>
      <c r="C466">
        <v>39084425</v>
      </c>
      <c r="D466">
        <v>36882159</v>
      </c>
      <c r="E466">
        <v>1</v>
      </c>
      <c r="F466">
        <v>1</v>
      </c>
      <c r="G466">
        <v>1</v>
      </c>
      <c r="H466">
        <v>2</v>
      </c>
      <c r="I466" t="s">
        <v>1037</v>
      </c>
      <c r="J466" t="s">
        <v>1038</v>
      </c>
      <c r="K466" t="s">
        <v>1039</v>
      </c>
      <c r="L466">
        <v>1368</v>
      </c>
      <c r="N466">
        <v>1011</v>
      </c>
      <c r="O466" t="s">
        <v>845</v>
      </c>
      <c r="P466" t="s">
        <v>845</v>
      </c>
      <c r="Q466">
        <v>1</v>
      </c>
      <c r="X466">
        <v>0.01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0.01</v>
      </c>
      <c r="AH466">
        <v>2</v>
      </c>
      <c r="AI466">
        <v>39084428</v>
      </c>
      <c r="AJ466">
        <v>438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ROW(Source!A298)</f>
        <v>298</v>
      </c>
      <c r="B467">
        <v>39084429</v>
      </c>
      <c r="C467">
        <v>39084425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848</v>
      </c>
      <c r="J467" t="s">
        <v>849</v>
      </c>
      <c r="K467" t="s">
        <v>850</v>
      </c>
      <c r="L467">
        <v>1368</v>
      </c>
      <c r="N467">
        <v>1011</v>
      </c>
      <c r="O467" t="s">
        <v>845</v>
      </c>
      <c r="P467" t="s">
        <v>845</v>
      </c>
      <c r="Q467">
        <v>1</v>
      </c>
      <c r="X467">
        <v>0.01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0.01</v>
      </c>
      <c r="AH467">
        <v>2</v>
      </c>
      <c r="AI467">
        <v>39084429</v>
      </c>
      <c r="AJ467">
        <v>439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ROW(Source!A298)</f>
        <v>298</v>
      </c>
      <c r="B468">
        <v>39084430</v>
      </c>
      <c r="C468">
        <v>39084425</v>
      </c>
      <c r="D468">
        <v>36883858</v>
      </c>
      <c r="E468">
        <v>1</v>
      </c>
      <c r="F468">
        <v>1</v>
      </c>
      <c r="G468">
        <v>1</v>
      </c>
      <c r="H468">
        <v>2</v>
      </c>
      <c r="I468" t="s">
        <v>885</v>
      </c>
      <c r="J468" t="s">
        <v>886</v>
      </c>
      <c r="K468" t="s">
        <v>887</v>
      </c>
      <c r="L468">
        <v>1368</v>
      </c>
      <c r="N468">
        <v>1011</v>
      </c>
      <c r="O468" t="s">
        <v>845</v>
      </c>
      <c r="P468" t="s">
        <v>845</v>
      </c>
      <c r="Q468">
        <v>1</v>
      </c>
      <c r="X468">
        <v>0.13</v>
      </c>
      <c r="Y468">
        <v>0</v>
      </c>
      <c r="Z468">
        <v>8.1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0.13</v>
      </c>
      <c r="AH468">
        <v>2</v>
      </c>
      <c r="AI468">
        <v>39084430</v>
      </c>
      <c r="AJ468">
        <v>440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ROW(Source!A298)</f>
        <v>298</v>
      </c>
      <c r="B469">
        <v>39084431</v>
      </c>
      <c r="C469">
        <v>39084425</v>
      </c>
      <c r="D469">
        <v>36800043</v>
      </c>
      <c r="E469">
        <v>1</v>
      </c>
      <c r="F469">
        <v>1</v>
      </c>
      <c r="G469">
        <v>1</v>
      </c>
      <c r="H469">
        <v>3</v>
      </c>
      <c r="I469" t="s">
        <v>1174</v>
      </c>
      <c r="J469" t="s">
        <v>1175</v>
      </c>
      <c r="K469" t="s">
        <v>1176</v>
      </c>
      <c r="L469">
        <v>1346</v>
      </c>
      <c r="N469">
        <v>1009</v>
      </c>
      <c r="O469" t="s">
        <v>173</v>
      </c>
      <c r="P469" t="s">
        <v>173</v>
      </c>
      <c r="Q469">
        <v>1</v>
      </c>
      <c r="X469">
        <v>1.2E-2</v>
      </c>
      <c r="Y469">
        <v>44.97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1.2E-2</v>
      </c>
      <c r="AH469">
        <v>2</v>
      </c>
      <c r="AI469">
        <v>39084431</v>
      </c>
      <c r="AJ469">
        <v>441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ROW(Source!A298)</f>
        <v>298</v>
      </c>
      <c r="B470">
        <v>39084432</v>
      </c>
      <c r="C470">
        <v>39084425</v>
      </c>
      <c r="D470">
        <v>36801775</v>
      </c>
      <c r="E470">
        <v>1</v>
      </c>
      <c r="F470">
        <v>1</v>
      </c>
      <c r="G470">
        <v>1</v>
      </c>
      <c r="H470">
        <v>3</v>
      </c>
      <c r="I470" t="s">
        <v>1177</v>
      </c>
      <c r="J470" t="s">
        <v>1178</v>
      </c>
      <c r="K470" t="s">
        <v>1179</v>
      </c>
      <c r="L470">
        <v>1346</v>
      </c>
      <c r="N470">
        <v>1009</v>
      </c>
      <c r="O470" t="s">
        <v>173</v>
      </c>
      <c r="P470" t="s">
        <v>173</v>
      </c>
      <c r="Q470">
        <v>1</v>
      </c>
      <c r="X470">
        <v>2E-3</v>
      </c>
      <c r="Y470">
        <v>11.5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2E-3</v>
      </c>
      <c r="AH470">
        <v>2</v>
      </c>
      <c r="AI470">
        <v>39084432</v>
      </c>
      <c r="AJ470">
        <v>442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ROW(Source!A298)</f>
        <v>298</v>
      </c>
      <c r="B471">
        <v>39084433</v>
      </c>
      <c r="C471">
        <v>39084425</v>
      </c>
      <c r="D471">
        <v>36802094</v>
      </c>
      <c r="E471">
        <v>1</v>
      </c>
      <c r="F471">
        <v>1</v>
      </c>
      <c r="G471">
        <v>1</v>
      </c>
      <c r="H471">
        <v>3</v>
      </c>
      <c r="I471" t="s">
        <v>1180</v>
      </c>
      <c r="J471" t="s">
        <v>1181</v>
      </c>
      <c r="K471" t="s">
        <v>1182</v>
      </c>
      <c r="L471">
        <v>1346</v>
      </c>
      <c r="N471">
        <v>1009</v>
      </c>
      <c r="O471" t="s">
        <v>173</v>
      </c>
      <c r="P471" t="s">
        <v>173</v>
      </c>
      <c r="Q471">
        <v>1</v>
      </c>
      <c r="X471">
        <v>2.4E-2</v>
      </c>
      <c r="Y471">
        <v>30.4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2.4E-2</v>
      </c>
      <c r="AH471">
        <v>2</v>
      </c>
      <c r="AI471">
        <v>39084433</v>
      </c>
      <c r="AJ471">
        <v>443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ROW(Source!A298)</f>
        <v>298</v>
      </c>
      <c r="B472">
        <v>39084434</v>
      </c>
      <c r="C472">
        <v>39084425</v>
      </c>
      <c r="D472">
        <v>36803258</v>
      </c>
      <c r="E472">
        <v>1</v>
      </c>
      <c r="F472">
        <v>1</v>
      </c>
      <c r="G472">
        <v>1</v>
      </c>
      <c r="H472">
        <v>3</v>
      </c>
      <c r="I472" t="s">
        <v>1183</v>
      </c>
      <c r="J472" t="s">
        <v>1184</v>
      </c>
      <c r="K472" t="s">
        <v>1185</v>
      </c>
      <c r="L472">
        <v>1346</v>
      </c>
      <c r="N472">
        <v>1009</v>
      </c>
      <c r="O472" t="s">
        <v>173</v>
      </c>
      <c r="P472" t="s">
        <v>173</v>
      </c>
      <c r="Q472">
        <v>1</v>
      </c>
      <c r="X472">
        <v>0.08</v>
      </c>
      <c r="Y472">
        <v>10.57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0.08</v>
      </c>
      <c r="AH472">
        <v>2</v>
      </c>
      <c r="AI472">
        <v>39084434</v>
      </c>
      <c r="AJ472">
        <v>444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ROW(Source!A298)</f>
        <v>298</v>
      </c>
      <c r="B473">
        <v>39084435</v>
      </c>
      <c r="C473">
        <v>39084425</v>
      </c>
      <c r="D473">
        <v>36804448</v>
      </c>
      <c r="E473">
        <v>1</v>
      </c>
      <c r="F473">
        <v>1</v>
      </c>
      <c r="G473">
        <v>1</v>
      </c>
      <c r="H473">
        <v>3</v>
      </c>
      <c r="I473" t="s">
        <v>1186</v>
      </c>
      <c r="J473" t="s">
        <v>1187</v>
      </c>
      <c r="K473" t="s">
        <v>1168</v>
      </c>
      <c r="L473">
        <v>1346</v>
      </c>
      <c r="N473">
        <v>1009</v>
      </c>
      <c r="O473" t="s">
        <v>173</v>
      </c>
      <c r="P473" t="s">
        <v>173</v>
      </c>
      <c r="Q473">
        <v>1</v>
      </c>
      <c r="X473">
        <v>0.373</v>
      </c>
      <c r="Y473">
        <v>9.0399999999999991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0.373</v>
      </c>
      <c r="AH473">
        <v>2</v>
      </c>
      <c r="AI473">
        <v>39084435</v>
      </c>
      <c r="AJ473">
        <v>445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ROW(Source!A298)</f>
        <v>298</v>
      </c>
      <c r="B474">
        <v>39084436</v>
      </c>
      <c r="C474">
        <v>39084425</v>
      </c>
      <c r="D474">
        <v>36804580</v>
      </c>
      <c r="E474">
        <v>1</v>
      </c>
      <c r="F474">
        <v>1</v>
      </c>
      <c r="G474">
        <v>1</v>
      </c>
      <c r="H474">
        <v>3</v>
      </c>
      <c r="I474" t="s">
        <v>1188</v>
      </c>
      <c r="J474" t="s">
        <v>1189</v>
      </c>
      <c r="K474" t="s">
        <v>1190</v>
      </c>
      <c r="L474">
        <v>1355</v>
      </c>
      <c r="N474">
        <v>1010</v>
      </c>
      <c r="O474" t="s">
        <v>370</v>
      </c>
      <c r="P474" t="s">
        <v>370</v>
      </c>
      <c r="Q474">
        <v>100</v>
      </c>
      <c r="X474">
        <v>1.4E-2</v>
      </c>
      <c r="Y474">
        <v>86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1.4E-2</v>
      </c>
      <c r="AH474">
        <v>2</v>
      </c>
      <c r="AI474">
        <v>39084436</v>
      </c>
      <c r="AJ474">
        <v>446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ROW(Source!A298)</f>
        <v>298</v>
      </c>
      <c r="B475">
        <v>39084437</v>
      </c>
      <c r="C475">
        <v>39084425</v>
      </c>
      <c r="D475">
        <v>36805500</v>
      </c>
      <c r="E475">
        <v>1</v>
      </c>
      <c r="F475">
        <v>1</v>
      </c>
      <c r="G475">
        <v>1</v>
      </c>
      <c r="H475">
        <v>3</v>
      </c>
      <c r="I475" t="s">
        <v>1191</v>
      </c>
      <c r="J475" t="s">
        <v>1192</v>
      </c>
      <c r="K475" t="s">
        <v>1193</v>
      </c>
      <c r="L475">
        <v>1346</v>
      </c>
      <c r="N475">
        <v>1009</v>
      </c>
      <c r="O475" t="s">
        <v>173</v>
      </c>
      <c r="P475" t="s">
        <v>173</v>
      </c>
      <c r="Q475">
        <v>1</v>
      </c>
      <c r="X475">
        <v>1E-3</v>
      </c>
      <c r="Y475">
        <v>133.05000000000001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1E-3</v>
      </c>
      <c r="AH475">
        <v>2</v>
      </c>
      <c r="AI475">
        <v>39084437</v>
      </c>
      <c r="AJ475">
        <v>447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ROW(Source!A298)</f>
        <v>298</v>
      </c>
      <c r="B476">
        <v>39084438</v>
      </c>
      <c r="C476">
        <v>39084425</v>
      </c>
      <c r="D476">
        <v>36823140</v>
      </c>
      <c r="E476">
        <v>1</v>
      </c>
      <c r="F476">
        <v>1</v>
      </c>
      <c r="G476">
        <v>1</v>
      </c>
      <c r="H476">
        <v>3</v>
      </c>
      <c r="I476" t="s">
        <v>1194</v>
      </c>
      <c r="J476" t="s">
        <v>1195</v>
      </c>
      <c r="K476" t="s">
        <v>1196</v>
      </c>
      <c r="L476">
        <v>1348</v>
      </c>
      <c r="N476">
        <v>1009</v>
      </c>
      <c r="O476" t="s">
        <v>64</v>
      </c>
      <c r="P476" t="s">
        <v>64</v>
      </c>
      <c r="Q476">
        <v>1000</v>
      </c>
      <c r="X476">
        <v>3.0000000000000001E-3</v>
      </c>
      <c r="Y476">
        <v>11500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3.0000000000000001E-3</v>
      </c>
      <c r="AH476">
        <v>2</v>
      </c>
      <c r="AI476">
        <v>39084438</v>
      </c>
      <c r="AJ476">
        <v>448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ROW(Source!A298)</f>
        <v>298</v>
      </c>
      <c r="B477">
        <v>39084439</v>
      </c>
      <c r="C477">
        <v>39084425</v>
      </c>
      <c r="D477">
        <v>36838317</v>
      </c>
      <c r="E477">
        <v>1</v>
      </c>
      <c r="F477">
        <v>1</v>
      </c>
      <c r="G477">
        <v>1</v>
      </c>
      <c r="H477">
        <v>3</v>
      </c>
      <c r="I477" t="s">
        <v>1197</v>
      </c>
      <c r="J477" t="s">
        <v>1198</v>
      </c>
      <c r="K477" t="s">
        <v>1199</v>
      </c>
      <c r="L477">
        <v>1346</v>
      </c>
      <c r="N477">
        <v>1009</v>
      </c>
      <c r="O477" t="s">
        <v>173</v>
      </c>
      <c r="P477" t="s">
        <v>173</v>
      </c>
      <c r="Q477">
        <v>1</v>
      </c>
      <c r="X477">
        <v>3.9E-2</v>
      </c>
      <c r="Y477">
        <v>28.6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3.9E-2</v>
      </c>
      <c r="AH477">
        <v>2</v>
      </c>
      <c r="AI477">
        <v>39084439</v>
      </c>
      <c r="AJ477">
        <v>449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ROW(Source!A298)</f>
        <v>298</v>
      </c>
      <c r="B478">
        <v>39084440</v>
      </c>
      <c r="C478">
        <v>39084425</v>
      </c>
      <c r="D478">
        <v>36838470</v>
      </c>
      <c r="E478">
        <v>1</v>
      </c>
      <c r="F478">
        <v>1</v>
      </c>
      <c r="G478">
        <v>1</v>
      </c>
      <c r="H478">
        <v>3</v>
      </c>
      <c r="I478" t="s">
        <v>1200</v>
      </c>
      <c r="J478" t="s">
        <v>1201</v>
      </c>
      <c r="K478" t="s">
        <v>1202</v>
      </c>
      <c r="L478">
        <v>1346</v>
      </c>
      <c r="N478">
        <v>1009</v>
      </c>
      <c r="O478" t="s">
        <v>173</v>
      </c>
      <c r="P478" t="s">
        <v>173</v>
      </c>
      <c r="Q478">
        <v>1</v>
      </c>
      <c r="X478">
        <v>1.2E-2</v>
      </c>
      <c r="Y478">
        <v>35.630000000000003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1.2E-2</v>
      </c>
      <c r="AH478">
        <v>2</v>
      </c>
      <c r="AI478">
        <v>39084440</v>
      </c>
      <c r="AJ478">
        <v>450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ROW(Source!A298)</f>
        <v>298</v>
      </c>
      <c r="B479">
        <v>39084441</v>
      </c>
      <c r="C479">
        <v>39084425</v>
      </c>
      <c r="D479">
        <v>36851945</v>
      </c>
      <c r="E479">
        <v>1</v>
      </c>
      <c r="F479">
        <v>1</v>
      </c>
      <c r="G479">
        <v>1</v>
      </c>
      <c r="H479">
        <v>3</v>
      </c>
      <c r="I479" t="s">
        <v>1203</v>
      </c>
      <c r="J479" t="s">
        <v>1204</v>
      </c>
      <c r="K479" t="s">
        <v>1205</v>
      </c>
      <c r="L479">
        <v>1358</v>
      </c>
      <c r="N479">
        <v>1010</v>
      </c>
      <c r="O479" t="s">
        <v>342</v>
      </c>
      <c r="P479" t="s">
        <v>342</v>
      </c>
      <c r="Q479">
        <v>10</v>
      </c>
      <c r="X479">
        <v>0.1</v>
      </c>
      <c r="Y479">
        <v>39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0.1</v>
      </c>
      <c r="AH479">
        <v>2</v>
      </c>
      <c r="AI479">
        <v>39084441</v>
      </c>
      <c r="AJ479">
        <v>451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ROW(Source!A298)</f>
        <v>298</v>
      </c>
      <c r="B480">
        <v>39084442</v>
      </c>
      <c r="C480">
        <v>39084425</v>
      </c>
      <c r="D480">
        <v>36870813</v>
      </c>
      <c r="E480">
        <v>1</v>
      </c>
      <c r="F480">
        <v>1</v>
      </c>
      <c r="G480">
        <v>1</v>
      </c>
      <c r="H480">
        <v>3</v>
      </c>
      <c r="I480" t="s">
        <v>1206</v>
      </c>
      <c r="J480" t="s">
        <v>1207</v>
      </c>
      <c r="K480" t="s">
        <v>1208</v>
      </c>
      <c r="L480">
        <v>1355</v>
      </c>
      <c r="N480">
        <v>1010</v>
      </c>
      <c r="O480" t="s">
        <v>370</v>
      </c>
      <c r="P480" t="s">
        <v>370</v>
      </c>
      <c r="Q480">
        <v>100</v>
      </c>
      <c r="X480">
        <v>6.0999999999999999E-2</v>
      </c>
      <c r="Y480">
        <v>63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6.0999999999999999E-2</v>
      </c>
      <c r="AH480">
        <v>2</v>
      </c>
      <c r="AI480">
        <v>39084442</v>
      </c>
      <c r="AJ480">
        <v>452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ROW(Source!A298)</f>
        <v>298</v>
      </c>
      <c r="B481">
        <v>39084443</v>
      </c>
      <c r="C481">
        <v>39084425</v>
      </c>
      <c r="D481">
        <v>36799065</v>
      </c>
      <c r="E481">
        <v>17</v>
      </c>
      <c r="F481">
        <v>1</v>
      </c>
      <c r="G481">
        <v>1</v>
      </c>
      <c r="H481">
        <v>3</v>
      </c>
      <c r="I481" t="s">
        <v>1209</v>
      </c>
      <c r="J481" t="s">
        <v>3</v>
      </c>
      <c r="K481" t="s">
        <v>1210</v>
      </c>
      <c r="L481">
        <v>1374</v>
      </c>
      <c r="N481">
        <v>1013</v>
      </c>
      <c r="O481" t="s">
        <v>1211</v>
      </c>
      <c r="P481" t="s">
        <v>1211</v>
      </c>
      <c r="Q481">
        <v>1</v>
      </c>
      <c r="X481">
        <v>0.59</v>
      </c>
      <c r="Y481">
        <v>1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0.59</v>
      </c>
      <c r="AH481">
        <v>2</v>
      </c>
      <c r="AI481">
        <v>39084443</v>
      </c>
      <c r="AJ481">
        <v>453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ROW(Source!A299)</f>
        <v>299</v>
      </c>
      <c r="B482">
        <v>39084445</v>
      </c>
      <c r="C482">
        <v>39084444</v>
      </c>
      <c r="D482">
        <v>37064998</v>
      </c>
      <c r="E482">
        <v>1</v>
      </c>
      <c r="F482">
        <v>1</v>
      </c>
      <c r="G482">
        <v>1</v>
      </c>
      <c r="H482">
        <v>1</v>
      </c>
      <c r="I482" t="s">
        <v>865</v>
      </c>
      <c r="J482" t="s">
        <v>3</v>
      </c>
      <c r="K482" t="s">
        <v>866</v>
      </c>
      <c r="L482">
        <v>1191</v>
      </c>
      <c r="N482">
        <v>1013</v>
      </c>
      <c r="O482" t="s">
        <v>839</v>
      </c>
      <c r="P482" t="s">
        <v>839</v>
      </c>
      <c r="Q482">
        <v>1</v>
      </c>
      <c r="X482">
        <v>9.64</v>
      </c>
      <c r="Y482">
        <v>0</v>
      </c>
      <c r="Z482">
        <v>0</v>
      </c>
      <c r="AA482">
        <v>0</v>
      </c>
      <c r="AB482">
        <v>7.8</v>
      </c>
      <c r="AC482">
        <v>0</v>
      </c>
      <c r="AD482">
        <v>1</v>
      </c>
      <c r="AE482">
        <v>1</v>
      </c>
      <c r="AF482" t="s">
        <v>3</v>
      </c>
      <c r="AG482">
        <v>9.64</v>
      </c>
      <c r="AH482">
        <v>2</v>
      </c>
      <c r="AI482">
        <v>39084445</v>
      </c>
      <c r="AJ482">
        <v>454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ROW(Source!A299)</f>
        <v>299</v>
      </c>
      <c r="B483">
        <v>39084446</v>
      </c>
      <c r="C483">
        <v>39084444</v>
      </c>
      <c r="D483">
        <v>37064876</v>
      </c>
      <c r="E483">
        <v>1</v>
      </c>
      <c r="F483">
        <v>1</v>
      </c>
      <c r="G483">
        <v>1</v>
      </c>
      <c r="H483">
        <v>1</v>
      </c>
      <c r="I483" t="s">
        <v>840</v>
      </c>
      <c r="J483" t="s">
        <v>3</v>
      </c>
      <c r="K483" t="s">
        <v>841</v>
      </c>
      <c r="L483">
        <v>1191</v>
      </c>
      <c r="N483">
        <v>1013</v>
      </c>
      <c r="O483" t="s">
        <v>839</v>
      </c>
      <c r="P483" t="s">
        <v>839</v>
      </c>
      <c r="Q483">
        <v>1</v>
      </c>
      <c r="X483">
        <v>0.01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2</v>
      </c>
      <c r="AF483" t="s">
        <v>3</v>
      </c>
      <c r="AG483">
        <v>0.01</v>
      </c>
      <c r="AH483">
        <v>2</v>
      </c>
      <c r="AI483">
        <v>39084446</v>
      </c>
      <c r="AJ483">
        <v>455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ROW(Source!A299)</f>
        <v>299</v>
      </c>
      <c r="B484">
        <v>39084447</v>
      </c>
      <c r="C484">
        <v>39084444</v>
      </c>
      <c r="D484">
        <v>36882452</v>
      </c>
      <c r="E484">
        <v>1</v>
      </c>
      <c r="F484">
        <v>1</v>
      </c>
      <c r="G484">
        <v>1</v>
      </c>
      <c r="H484">
        <v>2</v>
      </c>
      <c r="I484" t="s">
        <v>842</v>
      </c>
      <c r="J484" t="s">
        <v>843</v>
      </c>
      <c r="K484" t="s">
        <v>844</v>
      </c>
      <c r="L484">
        <v>1368</v>
      </c>
      <c r="N484">
        <v>1011</v>
      </c>
      <c r="O484" t="s">
        <v>845</v>
      </c>
      <c r="P484" t="s">
        <v>845</v>
      </c>
      <c r="Q484">
        <v>1</v>
      </c>
      <c r="X484">
        <v>0.01</v>
      </c>
      <c r="Y484">
        <v>0</v>
      </c>
      <c r="Z484">
        <v>31.26</v>
      </c>
      <c r="AA484">
        <v>13.5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0.01</v>
      </c>
      <c r="AH484">
        <v>2</v>
      </c>
      <c r="AI484">
        <v>39084447</v>
      </c>
      <c r="AJ484">
        <v>456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ROW(Source!A300)</f>
        <v>300</v>
      </c>
      <c r="B485">
        <v>39084476</v>
      </c>
      <c r="C485">
        <v>39084451</v>
      </c>
      <c r="D485">
        <v>37070090</v>
      </c>
      <c r="E485">
        <v>1</v>
      </c>
      <c r="F485">
        <v>1</v>
      </c>
      <c r="G485">
        <v>1</v>
      </c>
      <c r="H485">
        <v>1</v>
      </c>
      <c r="I485" t="s">
        <v>919</v>
      </c>
      <c r="J485" t="s">
        <v>3</v>
      </c>
      <c r="K485" t="s">
        <v>920</v>
      </c>
      <c r="L485">
        <v>1191</v>
      </c>
      <c r="N485">
        <v>1013</v>
      </c>
      <c r="O485" t="s">
        <v>839</v>
      </c>
      <c r="P485" t="s">
        <v>839</v>
      </c>
      <c r="Q485">
        <v>1</v>
      </c>
      <c r="X485">
        <v>1.46</v>
      </c>
      <c r="Y485">
        <v>0</v>
      </c>
      <c r="Z485">
        <v>0</v>
      </c>
      <c r="AA485">
        <v>0</v>
      </c>
      <c r="AB485">
        <v>8.9700000000000006</v>
      </c>
      <c r="AC485">
        <v>0</v>
      </c>
      <c r="AD485">
        <v>1</v>
      </c>
      <c r="AE485">
        <v>1</v>
      </c>
      <c r="AF485" t="s">
        <v>76</v>
      </c>
      <c r="AG485">
        <v>1.6789999999999998</v>
      </c>
      <c r="AH485">
        <v>2</v>
      </c>
      <c r="AI485">
        <v>39084476</v>
      </c>
      <c r="AJ485">
        <v>457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ROW(Source!A300)</f>
        <v>300</v>
      </c>
      <c r="B486">
        <v>39084477</v>
      </c>
      <c r="C486">
        <v>39084451</v>
      </c>
      <c r="D486">
        <v>37064876</v>
      </c>
      <c r="E486">
        <v>1</v>
      </c>
      <c r="F486">
        <v>1</v>
      </c>
      <c r="G486">
        <v>1</v>
      </c>
      <c r="H486">
        <v>1</v>
      </c>
      <c r="I486" t="s">
        <v>840</v>
      </c>
      <c r="J486" t="s">
        <v>3</v>
      </c>
      <c r="K486" t="s">
        <v>841</v>
      </c>
      <c r="L486">
        <v>1191</v>
      </c>
      <c r="N486">
        <v>1013</v>
      </c>
      <c r="O486" t="s">
        <v>839</v>
      </c>
      <c r="P486" t="s">
        <v>839</v>
      </c>
      <c r="Q486">
        <v>1</v>
      </c>
      <c r="X486">
        <v>0.01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75</v>
      </c>
      <c r="AG486">
        <v>1.2500000000000001E-2</v>
      </c>
      <c r="AH486">
        <v>2</v>
      </c>
      <c r="AI486">
        <v>39084477</v>
      </c>
      <c r="AJ486">
        <v>458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ROW(Source!A300)</f>
        <v>300</v>
      </c>
      <c r="B487">
        <v>39084478</v>
      </c>
      <c r="C487">
        <v>39084451</v>
      </c>
      <c r="D487">
        <v>36883554</v>
      </c>
      <c r="E487">
        <v>1</v>
      </c>
      <c r="F487">
        <v>1</v>
      </c>
      <c r="G487">
        <v>1</v>
      </c>
      <c r="H487">
        <v>2</v>
      </c>
      <c r="I487" t="s">
        <v>848</v>
      </c>
      <c r="J487" t="s">
        <v>849</v>
      </c>
      <c r="K487" t="s">
        <v>850</v>
      </c>
      <c r="L487">
        <v>1368</v>
      </c>
      <c r="N487">
        <v>1011</v>
      </c>
      <c r="O487" t="s">
        <v>845</v>
      </c>
      <c r="P487" t="s">
        <v>845</v>
      </c>
      <c r="Q487">
        <v>1</v>
      </c>
      <c r="X487">
        <v>0.01</v>
      </c>
      <c r="Y487">
        <v>0</v>
      </c>
      <c r="Z487">
        <v>65.709999999999994</v>
      </c>
      <c r="AA487">
        <v>11.6</v>
      </c>
      <c r="AB487">
        <v>0</v>
      </c>
      <c r="AC487">
        <v>0</v>
      </c>
      <c r="AD487">
        <v>1</v>
      </c>
      <c r="AE487">
        <v>0</v>
      </c>
      <c r="AF487" t="s">
        <v>75</v>
      </c>
      <c r="AG487">
        <v>1.2500000000000001E-2</v>
      </c>
      <c r="AH487">
        <v>2</v>
      </c>
      <c r="AI487">
        <v>39084478</v>
      </c>
      <c r="AJ487">
        <v>459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ROW(Source!A300)</f>
        <v>300</v>
      </c>
      <c r="B488">
        <v>39084479</v>
      </c>
      <c r="C488">
        <v>39084451</v>
      </c>
      <c r="D488">
        <v>36883858</v>
      </c>
      <c r="E488">
        <v>1</v>
      </c>
      <c r="F488">
        <v>1</v>
      </c>
      <c r="G488">
        <v>1</v>
      </c>
      <c r="H488">
        <v>2</v>
      </c>
      <c r="I488" t="s">
        <v>885</v>
      </c>
      <c r="J488" t="s">
        <v>886</v>
      </c>
      <c r="K488" t="s">
        <v>887</v>
      </c>
      <c r="L488">
        <v>1368</v>
      </c>
      <c r="N488">
        <v>1011</v>
      </c>
      <c r="O488" t="s">
        <v>845</v>
      </c>
      <c r="P488" t="s">
        <v>845</v>
      </c>
      <c r="Q488">
        <v>1</v>
      </c>
      <c r="X488">
        <v>0.12</v>
      </c>
      <c r="Y488">
        <v>0</v>
      </c>
      <c r="Z488">
        <v>8.1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75</v>
      </c>
      <c r="AG488">
        <v>0.15</v>
      </c>
      <c r="AH488">
        <v>2</v>
      </c>
      <c r="AI488">
        <v>39084479</v>
      </c>
      <c r="AJ488">
        <v>460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ROW(Source!A300)</f>
        <v>300</v>
      </c>
      <c r="B489">
        <v>39084480</v>
      </c>
      <c r="C489">
        <v>39084451</v>
      </c>
      <c r="D489">
        <v>36803269</v>
      </c>
      <c r="E489">
        <v>1</v>
      </c>
      <c r="F489">
        <v>1</v>
      </c>
      <c r="G489">
        <v>1</v>
      </c>
      <c r="H489">
        <v>3</v>
      </c>
      <c r="I489" t="s">
        <v>1031</v>
      </c>
      <c r="J489" t="s">
        <v>1032</v>
      </c>
      <c r="K489" t="s">
        <v>1033</v>
      </c>
      <c r="L489">
        <v>1348</v>
      </c>
      <c r="N489">
        <v>1009</v>
      </c>
      <c r="O489" t="s">
        <v>64</v>
      </c>
      <c r="P489" t="s">
        <v>64</v>
      </c>
      <c r="Q489">
        <v>1000</v>
      </c>
      <c r="X489">
        <v>1.1E-4</v>
      </c>
      <c r="Y489">
        <v>10362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1.1E-4</v>
      </c>
      <c r="AH489">
        <v>2</v>
      </c>
      <c r="AI489">
        <v>39084480</v>
      </c>
      <c r="AJ489">
        <v>461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ROW(Source!A300)</f>
        <v>300</v>
      </c>
      <c r="B490">
        <v>39084481</v>
      </c>
      <c r="C490">
        <v>39084451</v>
      </c>
      <c r="D490">
        <v>36796210</v>
      </c>
      <c r="E490">
        <v>17</v>
      </c>
      <c r="F490">
        <v>1</v>
      </c>
      <c r="G490">
        <v>1</v>
      </c>
      <c r="H490">
        <v>3</v>
      </c>
      <c r="I490" t="s">
        <v>206</v>
      </c>
      <c r="J490" t="s">
        <v>3</v>
      </c>
      <c r="K490" t="s">
        <v>1344</v>
      </c>
      <c r="L490">
        <v>1339</v>
      </c>
      <c r="N490">
        <v>1007</v>
      </c>
      <c r="O490" t="s">
        <v>53</v>
      </c>
      <c r="P490" t="s">
        <v>53</v>
      </c>
      <c r="Q490">
        <v>1</v>
      </c>
      <c r="X490">
        <v>2.9999999999999997E-4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 t="s">
        <v>3</v>
      </c>
      <c r="AG490">
        <v>2.9999999999999997E-4</v>
      </c>
      <c r="AH490">
        <v>3</v>
      </c>
      <c r="AI490">
        <v>-1</v>
      </c>
      <c r="AJ490" t="s">
        <v>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ROW(Source!A300)</f>
        <v>300</v>
      </c>
      <c r="B491">
        <v>39084482</v>
      </c>
      <c r="C491">
        <v>39084451</v>
      </c>
      <c r="D491">
        <v>36826587</v>
      </c>
      <c r="E491">
        <v>1</v>
      </c>
      <c r="F491">
        <v>1</v>
      </c>
      <c r="G491">
        <v>1</v>
      </c>
      <c r="H491">
        <v>3</v>
      </c>
      <c r="I491" t="s">
        <v>1163</v>
      </c>
      <c r="J491" t="s">
        <v>1164</v>
      </c>
      <c r="K491" t="s">
        <v>1165</v>
      </c>
      <c r="L491">
        <v>1348</v>
      </c>
      <c r="N491">
        <v>1009</v>
      </c>
      <c r="O491" t="s">
        <v>64</v>
      </c>
      <c r="P491" t="s">
        <v>64</v>
      </c>
      <c r="Q491">
        <v>1000</v>
      </c>
      <c r="X491">
        <v>4.2999999999999999E-4</v>
      </c>
      <c r="Y491">
        <v>6508.75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4.2999999999999999E-4</v>
      </c>
      <c r="AH491">
        <v>2</v>
      </c>
      <c r="AI491">
        <v>39084482</v>
      </c>
      <c r="AJ491">
        <v>462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ROW(Source!A300)</f>
        <v>300</v>
      </c>
      <c r="B492">
        <v>39084483</v>
      </c>
      <c r="C492">
        <v>39084451</v>
      </c>
      <c r="D492">
        <v>36797832</v>
      </c>
      <c r="E492">
        <v>17</v>
      </c>
      <c r="F492">
        <v>1</v>
      </c>
      <c r="G492">
        <v>1</v>
      </c>
      <c r="H492">
        <v>3</v>
      </c>
      <c r="I492" t="s">
        <v>1345</v>
      </c>
      <c r="J492" t="s">
        <v>3</v>
      </c>
      <c r="K492" t="s">
        <v>1346</v>
      </c>
      <c r="L492">
        <v>1354</v>
      </c>
      <c r="N492">
        <v>1010</v>
      </c>
      <c r="O492" t="s">
        <v>109</v>
      </c>
      <c r="P492" t="s">
        <v>109</v>
      </c>
      <c r="Q492">
        <v>1</v>
      </c>
      <c r="X492">
        <v>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3</v>
      </c>
      <c r="AG492">
        <v>1</v>
      </c>
      <c r="AH492">
        <v>3</v>
      </c>
      <c r="AI492">
        <v>-1</v>
      </c>
      <c r="AJ492" t="s">
        <v>3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ROW(Source!A302)</f>
        <v>302</v>
      </c>
      <c r="B493">
        <v>39084487</v>
      </c>
      <c r="C493">
        <v>39084486</v>
      </c>
      <c r="D493">
        <v>37064878</v>
      </c>
      <c r="E493">
        <v>1</v>
      </c>
      <c r="F493">
        <v>1</v>
      </c>
      <c r="G493">
        <v>1</v>
      </c>
      <c r="H493">
        <v>1</v>
      </c>
      <c r="I493" t="s">
        <v>927</v>
      </c>
      <c r="J493" t="s">
        <v>3</v>
      </c>
      <c r="K493" t="s">
        <v>928</v>
      </c>
      <c r="L493">
        <v>1191</v>
      </c>
      <c r="N493">
        <v>1013</v>
      </c>
      <c r="O493" t="s">
        <v>839</v>
      </c>
      <c r="P493" t="s">
        <v>839</v>
      </c>
      <c r="Q493">
        <v>1</v>
      </c>
      <c r="X493">
        <v>0.6</v>
      </c>
      <c r="Y493">
        <v>0</v>
      </c>
      <c r="Z493">
        <v>0</v>
      </c>
      <c r="AA493">
        <v>0</v>
      </c>
      <c r="AB493">
        <v>9.4</v>
      </c>
      <c r="AC493">
        <v>0</v>
      </c>
      <c r="AD493">
        <v>1</v>
      </c>
      <c r="AE493">
        <v>1</v>
      </c>
      <c r="AF493" t="s">
        <v>3</v>
      </c>
      <c r="AG493">
        <v>0.6</v>
      </c>
      <c r="AH493">
        <v>2</v>
      </c>
      <c r="AI493">
        <v>39084487</v>
      </c>
      <c r="AJ493">
        <v>464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ROW(Source!A302)</f>
        <v>302</v>
      </c>
      <c r="B494">
        <v>39084488</v>
      </c>
      <c r="C494">
        <v>39084486</v>
      </c>
      <c r="D494">
        <v>36860514</v>
      </c>
      <c r="E494">
        <v>1</v>
      </c>
      <c r="F494">
        <v>1</v>
      </c>
      <c r="G494">
        <v>1</v>
      </c>
      <c r="H494">
        <v>3</v>
      </c>
      <c r="I494" t="s">
        <v>1212</v>
      </c>
      <c r="J494" t="s">
        <v>1213</v>
      </c>
      <c r="K494" t="s">
        <v>1214</v>
      </c>
      <c r="L494">
        <v>1348</v>
      </c>
      <c r="N494">
        <v>1009</v>
      </c>
      <c r="O494" t="s">
        <v>64</v>
      </c>
      <c r="P494" t="s">
        <v>64</v>
      </c>
      <c r="Q494">
        <v>1000</v>
      </c>
      <c r="X494">
        <v>6.0000000000000002E-5</v>
      </c>
      <c r="Y494">
        <v>14969.51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6.0000000000000002E-5</v>
      </c>
      <c r="AH494">
        <v>2</v>
      </c>
      <c r="AI494">
        <v>39084488</v>
      </c>
      <c r="AJ494">
        <v>465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ROW(Source!A302)</f>
        <v>302</v>
      </c>
      <c r="B495">
        <v>39084489</v>
      </c>
      <c r="C495">
        <v>39084486</v>
      </c>
      <c r="D495">
        <v>36799065</v>
      </c>
      <c r="E495">
        <v>17</v>
      </c>
      <c r="F495">
        <v>1</v>
      </c>
      <c r="G495">
        <v>1</v>
      </c>
      <c r="H495">
        <v>3</v>
      </c>
      <c r="I495" t="s">
        <v>1209</v>
      </c>
      <c r="J495" t="s">
        <v>3</v>
      </c>
      <c r="K495" t="s">
        <v>1210</v>
      </c>
      <c r="L495">
        <v>1374</v>
      </c>
      <c r="N495">
        <v>1013</v>
      </c>
      <c r="O495" t="s">
        <v>1211</v>
      </c>
      <c r="P495" t="s">
        <v>1211</v>
      </c>
      <c r="Q495">
        <v>1</v>
      </c>
      <c r="X495">
        <v>0.11</v>
      </c>
      <c r="Y495">
        <v>1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0.11</v>
      </c>
      <c r="AH495">
        <v>2</v>
      </c>
      <c r="AI495">
        <v>39084489</v>
      </c>
      <c r="AJ495">
        <v>467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ROW(Source!A304)</f>
        <v>304</v>
      </c>
      <c r="B496">
        <v>39084560</v>
      </c>
      <c r="C496">
        <v>39084559</v>
      </c>
      <c r="D496">
        <v>37065248</v>
      </c>
      <c r="E496">
        <v>1</v>
      </c>
      <c r="F496">
        <v>1</v>
      </c>
      <c r="G496">
        <v>1</v>
      </c>
      <c r="H496">
        <v>1</v>
      </c>
      <c r="I496" t="s">
        <v>846</v>
      </c>
      <c r="J496" t="s">
        <v>3</v>
      </c>
      <c r="K496" t="s">
        <v>847</v>
      </c>
      <c r="L496">
        <v>1191</v>
      </c>
      <c r="N496">
        <v>1013</v>
      </c>
      <c r="O496" t="s">
        <v>839</v>
      </c>
      <c r="P496" t="s">
        <v>839</v>
      </c>
      <c r="Q496">
        <v>1</v>
      </c>
      <c r="X496">
        <v>14.28</v>
      </c>
      <c r="Y496">
        <v>0</v>
      </c>
      <c r="Z496">
        <v>0</v>
      </c>
      <c r="AA496">
        <v>0</v>
      </c>
      <c r="AB496">
        <v>8.5299999999999994</v>
      </c>
      <c r="AC496">
        <v>0</v>
      </c>
      <c r="AD496">
        <v>1</v>
      </c>
      <c r="AE496">
        <v>1</v>
      </c>
      <c r="AF496" t="s">
        <v>76</v>
      </c>
      <c r="AG496">
        <v>16.421999999999997</v>
      </c>
      <c r="AH496">
        <v>2</v>
      </c>
      <c r="AI496">
        <v>39084560</v>
      </c>
      <c r="AJ496">
        <v>468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ROW(Source!A304)</f>
        <v>304</v>
      </c>
      <c r="B497">
        <v>39084561</v>
      </c>
      <c r="C497">
        <v>39084559</v>
      </c>
      <c r="D497">
        <v>37064876</v>
      </c>
      <c r="E497">
        <v>1</v>
      </c>
      <c r="F497">
        <v>1</v>
      </c>
      <c r="G497">
        <v>1</v>
      </c>
      <c r="H497">
        <v>1</v>
      </c>
      <c r="I497" t="s">
        <v>840</v>
      </c>
      <c r="J497" t="s">
        <v>3</v>
      </c>
      <c r="K497" t="s">
        <v>841</v>
      </c>
      <c r="L497">
        <v>1191</v>
      </c>
      <c r="N497">
        <v>1013</v>
      </c>
      <c r="O497" t="s">
        <v>839</v>
      </c>
      <c r="P497" t="s">
        <v>839</v>
      </c>
      <c r="Q497">
        <v>1</v>
      </c>
      <c r="X497">
        <v>0.55000000000000004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2</v>
      </c>
      <c r="AF497" t="s">
        <v>75</v>
      </c>
      <c r="AG497">
        <v>0.6875</v>
      </c>
      <c r="AH497">
        <v>2</v>
      </c>
      <c r="AI497">
        <v>39084561</v>
      </c>
      <c r="AJ497">
        <v>469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ROW(Source!A304)</f>
        <v>304</v>
      </c>
      <c r="B498">
        <v>39084562</v>
      </c>
      <c r="C498">
        <v>39084559</v>
      </c>
      <c r="D498">
        <v>36882159</v>
      </c>
      <c r="E498">
        <v>1</v>
      </c>
      <c r="F498">
        <v>1</v>
      </c>
      <c r="G498">
        <v>1</v>
      </c>
      <c r="H498">
        <v>2</v>
      </c>
      <c r="I498" t="s">
        <v>1037</v>
      </c>
      <c r="J498" t="s">
        <v>1038</v>
      </c>
      <c r="K498" t="s">
        <v>1039</v>
      </c>
      <c r="L498">
        <v>1368</v>
      </c>
      <c r="N498">
        <v>1011</v>
      </c>
      <c r="O498" t="s">
        <v>845</v>
      </c>
      <c r="P498" t="s">
        <v>845</v>
      </c>
      <c r="Q498">
        <v>1</v>
      </c>
      <c r="X498">
        <v>0.22</v>
      </c>
      <c r="Y498">
        <v>0</v>
      </c>
      <c r="Z498">
        <v>111.99</v>
      </c>
      <c r="AA498">
        <v>13.5</v>
      </c>
      <c r="AB498">
        <v>0</v>
      </c>
      <c r="AC498">
        <v>0</v>
      </c>
      <c r="AD498">
        <v>1</v>
      </c>
      <c r="AE498">
        <v>0</v>
      </c>
      <c r="AF498" t="s">
        <v>75</v>
      </c>
      <c r="AG498">
        <v>0.27500000000000002</v>
      </c>
      <c r="AH498">
        <v>2</v>
      </c>
      <c r="AI498">
        <v>39084562</v>
      </c>
      <c r="AJ498">
        <v>470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ROW(Source!A304)</f>
        <v>304</v>
      </c>
      <c r="B499">
        <v>39084563</v>
      </c>
      <c r="C499">
        <v>39084559</v>
      </c>
      <c r="D499">
        <v>36882338</v>
      </c>
      <c r="E499">
        <v>1</v>
      </c>
      <c r="F499">
        <v>1</v>
      </c>
      <c r="G499">
        <v>1</v>
      </c>
      <c r="H499">
        <v>2</v>
      </c>
      <c r="I499" t="s">
        <v>1215</v>
      </c>
      <c r="J499" t="s">
        <v>1216</v>
      </c>
      <c r="K499" t="s">
        <v>1217</v>
      </c>
      <c r="L499">
        <v>1368</v>
      </c>
      <c r="N499">
        <v>1011</v>
      </c>
      <c r="O499" t="s">
        <v>845</v>
      </c>
      <c r="P499" t="s">
        <v>845</v>
      </c>
      <c r="Q499">
        <v>1</v>
      </c>
      <c r="X499">
        <v>3.27</v>
      </c>
      <c r="Y499">
        <v>0</v>
      </c>
      <c r="Z499">
        <v>3.12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75</v>
      </c>
      <c r="AG499">
        <v>4.0875000000000004</v>
      </c>
      <c r="AH499">
        <v>2</v>
      </c>
      <c r="AI499">
        <v>39084563</v>
      </c>
      <c r="AJ499">
        <v>471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ROW(Source!A304)</f>
        <v>304</v>
      </c>
      <c r="B500">
        <v>39084564</v>
      </c>
      <c r="C500">
        <v>39084559</v>
      </c>
      <c r="D500">
        <v>36883554</v>
      </c>
      <c r="E500">
        <v>1</v>
      </c>
      <c r="F500">
        <v>1</v>
      </c>
      <c r="G500">
        <v>1</v>
      </c>
      <c r="H500">
        <v>2</v>
      </c>
      <c r="I500" t="s">
        <v>848</v>
      </c>
      <c r="J500" t="s">
        <v>849</v>
      </c>
      <c r="K500" t="s">
        <v>850</v>
      </c>
      <c r="L500">
        <v>1368</v>
      </c>
      <c r="N500">
        <v>1011</v>
      </c>
      <c r="O500" t="s">
        <v>845</v>
      </c>
      <c r="P500" t="s">
        <v>845</v>
      </c>
      <c r="Q500">
        <v>1</v>
      </c>
      <c r="X500">
        <v>0.33</v>
      </c>
      <c r="Y500">
        <v>0</v>
      </c>
      <c r="Z500">
        <v>65.709999999999994</v>
      </c>
      <c r="AA500">
        <v>11.6</v>
      </c>
      <c r="AB500">
        <v>0</v>
      </c>
      <c r="AC500">
        <v>0</v>
      </c>
      <c r="AD500">
        <v>1</v>
      </c>
      <c r="AE500">
        <v>0</v>
      </c>
      <c r="AF500" t="s">
        <v>75</v>
      </c>
      <c r="AG500">
        <v>0.41250000000000003</v>
      </c>
      <c r="AH500">
        <v>2</v>
      </c>
      <c r="AI500">
        <v>39084564</v>
      </c>
      <c r="AJ500">
        <v>472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ROW(Source!A304)</f>
        <v>304</v>
      </c>
      <c r="B501">
        <v>39084565</v>
      </c>
      <c r="C501">
        <v>39084559</v>
      </c>
      <c r="D501">
        <v>36796178</v>
      </c>
      <c r="E501">
        <v>17</v>
      </c>
      <c r="F501">
        <v>1</v>
      </c>
      <c r="G501">
        <v>1</v>
      </c>
      <c r="H501">
        <v>3</v>
      </c>
      <c r="I501" t="s">
        <v>1349</v>
      </c>
      <c r="J501" t="s">
        <v>3</v>
      </c>
      <c r="K501" t="s">
        <v>1350</v>
      </c>
      <c r="L501">
        <v>1348</v>
      </c>
      <c r="N501">
        <v>1009</v>
      </c>
      <c r="O501" t="s">
        <v>64</v>
      </c>
      <c r="P501" t="s">
        <v>64</v>
      </c>
      <c r="Q501">
        <v>1000</v>
      </c>
      <c r="X501">
        <v>3.2000000000000002E-3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 t="s">
        <v>3</v>
      </c>
      <c r="AG501">
        <v>3.2000000000000002E-3</v>
      </c>
      <c r="AH501">
        <v>3</v>
      </c>
      <c r="AI501">
        <v>-1</v>
      </c>
      <c r="AJ501" t="s">
        <v>3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ROW(Source!A306)</f>
        <v>306</v>
      </c>
      <c r="B502">
        <v>39089158</v>
      </c>
      <c r="C502">
        <v>39089157</v>
      </c>
      <c r="D502">
        <v>37071037</v>
      </c>
      <c r="E502">
        <v>1</v>
      </c>
      <c r="F502">
        <v>1</v>
      </c>
      <c r="G502">
        <v>1</v>
      </c>
      <c r="H502">
        <v>1</v>
      </c>
      <c r="I502" t="s">
        <v>914</v>
      </c>
      <c r="J502" t="s">
        <v>3</v>
      </c>
      <c r="K502" t="s">
        <v>915</v>
      </c>
      <c r="L502">
        <v>1191</v>
      </c>
      <c r="N502">
        <v>1013</v>
      </c>
      <c r="O502" t="s">
        <v>839</v>
      </c>
      <c r="P502" t="s">
        <v>839</v>
      </c>
      <c r="Q502">
        <v>1</v>
      </c>
      <c r="X502">
        <v>3.98</v>
      </c>
      <c r="Y502">
        <v>0</v>
      </c>
      <c r="Z502">
        <v>0</v>
      </c>
      <c r="AA502">
        <v>0</v>
      </c>
      <c r="AB502">
        <v>9.6199999999999992</v>
      </c>
      <c r="AC502">
        <v>0</v>
      </c>
      <c r="AD502">
        <v>1</v>
      </c>
      <c r="AE502">
        <v>1</v>
      </c>
      <c r="AF502" t="s">
        <v>76</v>
      </c>
      <c r="AG502">
        <v>4.577</v>
      </c>
      <c r="AH502">
        <v>2</v>
      </c>
      <c r="AI502">
        <v>39089158</v>
      </c>
      <c r="AJ502">
        <v>474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ROW(Source!A306)</f>
        <v>306</v>
      </c>
      <c r="B503">
        <v>39089159</v>
      </c>
      <c r="C503">
        <v>39089157</v>
      </c>
      <c r="D503">
        <v>37064876</v>
      </c>
      <c r="E503">
        <v>1</v>
      </c>
      <c r="F503">
        <v>1</v>
      </c>
      <c r="G503">
        <v>1</v>
      </c>
      <c r="H503">
        <v>1</v>
      </c>
      <c r="I503" t="s">
        <v>840</v>
      </c>
      <c r="J503" t="s">
        <v>3</v>
      </c>
      <c r="K503" t="s">
        <v>841</v>
      </c>
      <c r="L503">
        <v>1191</v>
      </c>
      <c r="N503">
        <v>1013</v>
      </c>
      <c r="O503" t="s">
        <v>839</v>
      </c>
      <c r="P503" t="s">
        <v>839</v>
      </c>
      <c r="Q503">
        <v>1</v>
      </c>
      <c r="X503">
        <v>0.05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2</v>
      </c>
      <c r="AF503" t="s">
        <v>75</v>
      </c>
      <c r="AG503">
        <v>6.25E-2</v>
      </c>
      <c r="AH503">
        <v>2</v>
      </c>
      <c r="AI503">
        <v>39089159</v>
      </c>
      <c r="AJ503">
        <v>475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ROW(Source!A306)</f>
        <v>306</v>
      </c>
      <c r="B504">
        <v>39089160</v>
      </c>
      <c r="C504">
        <v>39089157</v>
      </c>
      <c r="D504">
        <v>36882159</v>
      </c>
      <c r="E504">
        <v>1</v>
      </c>
      <c r="F504">
        <v>1</v>
      </c>
      <c r="G504">
        <v>1</v>
      </c>
      <c r="H504">
        <v>2</v>
      </c>
      <c r="I504" t="s">
        <v>1037</v>
      </c>
      <c r="J504" t="s">
        <v>1038</v>
      </c>
      <c r="K504" t="s">
        <v>1039</v>
      </c>
      <c r="L504">
        <v>1368</v>
      </c>
      <c r="N504">
        <v>1011</v>
      </c>
      <c r="O504" t="s">
        <v>845</v>
      </c>
      <c r="P504" t="s">
        <v>845</v>
      </c>
      <c r="Q504">
        <v>1</v>
      </c>
      <c r="X504">
        <v>0.01</v>
      </c>
      <c r="Y504">
        <v>0</v>
      </c>
      <c r="Z504">
        <v>111.99</v>
      </c>
      <c r="AA504">
        <v>13.5</v>
      </c>
      <c r="AB504">
        <v>0</v>
      </c>
      <c r="AC504">
        <v>0</v>
      </c>
      <c r="AD504">
        <v>1</v>
      </c>
      <c r="AE504">
        <v>0</v>
      </c>
      <c r="AF504" t="s">
        <v>75</v>
      </c>
      <c r="AG504">
        <v>1.2500000000000001E-2</v>
      </c>
      <c r="AH504">
        <v>2</v>
      </c>
      <c r="AI504">
        <v>39089160</v>
      </c>
      <c r="AJ504">
        <v>476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ROW(Source!A306)</f>
        <v>306</v>
      </c>
      <c r="B505">
        <v>39089161</v>
      </c>
      <c r="C505">
        <v>39089157</v>
      </c>
      <c r="D505">
        <v>36882338</v>
      </c>
      <c r="E505">
        <v>1</v>
      </c>
      <c r="F505">
        <v>1</v>
      </c>
      <c r="G505">
        <v>1</v>
      </c>
      <c r="H505">
        <v>2</v>
      </c>
      <c r="I505" t="s">
        <v>1215</v>
      </c>
      <c r="J505" t="s">
        <v>1216</v>
      </c>
      <c r="K505" t="s">
        <v>1217</v>
      </c>
      <c r="L505">
        <v>1368</v>
      </c>
      <c r="N505">
        <v>1011</v>
      </c>
      <c r="O505" t="s">
        <v>845</v>
      </c>
      <c r="P505" t="s">
        <v>845</v>
      </c>
      <c r="Q505">
        <v>1</v>
      </c>
      <c r="X505">
        <v>0.91</v>
      </c>
      <c r="Y505">
        <v>0</v>
      </c>
      <c r="Z505">
        <v>3.12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75</v>
      </c>
      <c r="AG505">
        <v>1.1375</v>
      </c>
      <c r="AH505">
        <v>2</v>
      </c>
      <c r="AI505">
        <v>39089161</v>
      </c>
      <c r="AJ505">
        <v>477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ROW(Source!A306)</f>
        <v>306</v>
      </c>
      <c r="B506">
        <v>39089162</v>
      </c>
      <c r="C506">
        <v>39089157</v>
      </c>
      <c r="D506">
        <v>36883554</v>
      </c>
      <c r="E506">
        <v>1</v>
      </c>
      <c r="F506">
        <v>1</v>
      </c>
      <c r="G506">
        <v>1</v>
      </c>
      <c r="H506">
        <v>2</v>
      </c>
      <c r="I506" t="s">
        <v>848</v>
      </c>
      <c r="J506" t="s">
        <v>849</v>
      </c>
      <c r="K506" t="s">
        <v>850</v>
      </c>
      <c r="L506">
        <v>1368</v>
      </c>
      <c r="N506">
        <v>1011</v>
      </c>
      <c r="O506" t="s">
        <v>845</v>
      </c>
      <c r="P506" t="s">
        <v>845</v>
      </c>
      <c r="Q506">
        <v>1</v>
      </c>
      <c r="X506">
        <v>0.04</v>
      </c>
      <c r="Y506">
        <v>0</v>
      </c>
      <c r="Z506">
        <v>65.709999999999994</v>
      </c>
      <c r="AA506">
        <v>11.6</v>
      </c>
      <c r="AB506">
        <v>0</v>
      </c>
      <c r="AC506">
        <v>0</v>
      </c>
      <c r="AD506">
        <v>1</v>
      </c>
      <c r="AE506">
        <v>0</v>
      </c>
      <c r="AF506" t="s">
        <v>75</v>
      </c>
      <c r="AG506">
        <v>0.05</v>
      </c>
      <c r="AH506">
        <v>2</v>
      </c>
      <c r="AI506">
        <v>39089162</v>
      </c>
      <c r="AJ506">
        <v>478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ROW(Source!A306)</f>
        <v>306</v>
      </c>
      <c r="B507">
        <v>39089163</v>
      </c>
      <c r="C507">
        <v>39089157</v>
      </c>
      <c r="D507">
        <v>36804447</v>
      </c>
      <c r="E507">
        <v>1</v>
      </c>
      <c r="F507">
        <v>1</v>
      </c>
      <c r="G507">
        <v>1</v>
      </c>
      <c r="H507">
        <v>3</v>
      </c>
      <c r="I507" t="s">
        <v>1166</v>
      </c>
      <c r="J507" t="s">
        <v>1167</v>
      </c>
      <c r="K507" t="s">
        <v>1168</v>
      </c>
      <c r="L507">
        <v>1348</v>
      </c>
      <c r="N507">
        <v>1009</v>
      </c>
      <c r="O507" t="s">
        <v>64</v>
      </c>
      <c r="P507" t="s">
        <v>64</v>
      </c>
      <c r="Q507">
        <v>1000</v>
      </c>
      <c r="X507">
        <v>2.0000000000000002E-5</v>
      </c>
      <c r="Y507">
        <v>9040.01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2.0000000000000002E-5</v>
      </c>
      <c r="AH507">
        <v>2</v>
      </c>
      <c r="AI507">
        <v>39089163</v>
      </c>
      <c r="AJ507">
        <v>479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ROW(Source!A306)</f>
        <v>306</v>
      </c>
      <c r="B508">
        <v>39089164</v>
      </c>
      <c r="C508">
        <v>39089157</v>
      </c>
      <c r="D508">
        <v>36805330</v>
      </c>
      <c r="E508">
        <v>1</v>
      </c>
      <c r="F508">
        <v>1</v>
      </c>
      <c r="G508">
        <v>1</v>
      </c>
      <c r="H508">
        <v>3</v>
      </c>
      <c r="I508" t="s">
        <v>1169</v>
      </c>
      <c r="J508" t="s">
        <v>1170</v>
      </c>
      <c r="K508" t="s">
        <v>1171</v>
      </c>
      <c r="L508">
        <v>1346</v>
      </c>
      <c r="N508">
        <v>1009</v>
      </c>
      <c r="O508" t="s">
        <v>173</v>
      </c>
      <c r="P508" t="s">
        <v>173</v>
      </c>
      <c r="Q508">
        <v>1</v>
      </c>
      <c r="X508">
        <v>0.08</v>
      </c>
      <c r="Y508">
        <v>23.09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0.08</v>
      </c>
      <c r="AH508">
        <v>2</v>
      </c>
      <c r="AI508">
        <v>39089164</v>
      </c>
      <c r="AJ508">
        <v>480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ROW(Source!A308)</f>
        <v>308</v>
      </c>
      <c r="B509">
        <v>39084499</v>
      </c>
      <c r="C509">
        <v>39084498</v>
      </c>
      <c r="D509">
        <v>37080781</v>
      </c>
      <c r="E509">
        <v>1</v>
      </c>
      <c r="F509">
        <v>1</v>
      </c>
      <c r="G509">
        <v>1</v>
      </c>
      <c r="H509">
        <v>1</v>
      </c>
      <c r="I509" t="s">
        <v>883</v>
      </c>
      <c r="J509" t="s">
        <v>3</v>
      </c>
      <c r="K509" t="s">
        <v>884</v>
      </c>
      <c r="L509">
        <v>1191</v>
      </c>
      <c r="N509">
        <v>1013</v>
      </c>
      <c r="O509" t="s">
        <v>839</v>
      </c>
      <c r="P509" t="s">
        <v>839</v>
      </c>
      <c r="Q509">
        <v>1</v>
      </c>
      <c r="X509">
        <v>4.4000000000000004</v>
      </c>
      <c r="Y509">
        <v>0</v>
      </c>
      <c r="Z509">
        <v>0</v>
      </c>
      <c r="AA509">
        <v>0</v>
      </c>
      <c r="AB509">
        <v>9.92</v>
      </c>
      <c r="AC509">
        <v>0</v>
      </c>
      <c r="AD509">
        <v>1</v>
      </c>
      <c r="AE509">
        <v>1</v>
      </c>
      <c r="AF509" t="s">
        <v>76</v>
      </c>
      <c r="AG509">
        <v>5.0599999999999996</v>
      </c>
      <c r="AH509">
        <v>2</v>
      </c>
      <c r="AI509">
        <v>39084499</v>
      </c>
      <c r="AJ509">
        <v>482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ROW(Source!A308)</f>
        <v>308</v>
      </c>
      <c r="B510">
        <v>39084500</v>
      </c>
      <c r="C510">
        <v>39084498</v>
      </c>
      <c r="D510">
        <v>37064876</v>
      </c>
      <c r="E510">
        <v>1</v>
      </c>
      <c r="F510">
        <v>1</v>
      </c>
      <c r="G510">
        <v>1</v>
      </c>
      <c r="H510">
        <v>1</v>
      </c>
      <c r="I510" t="s">
        <v>840</v>
      </c>
      <c r="J510" t="s">
        <v>3</v>
      </c>
      <c r="K510" t="s">
        <v>841</v>
      </c>
      <c r="L510">
        <v>1191</v>
      </c>
      <c r="N510">
        <v>1013</v>
      </c>
      <c r="O510" t="s">
        <v>839</v>
      </c>
      <c r="P510" t="s">
        <v>839</v>
      </c>
      <c r="Q510">
        <v>1</v>
      </c>
      <c r="X510">
        <v>0.01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2</v>
      </c>
      <c r="AF510" t="s">
        <v>75</v>
      </c>
      <c r="AG510">
        <v>1.2500000000000001E-2</v>
      </c>
      <c r="AH510">
        <v>2</v>
      </c>
      <c r="AI510">
        <v>39084500</v>
      </c>
      <c r="AJ510">
        <v>483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ROW(Source!A308)</f>
        <v>308</v>
      </c>
      <c r="B511">
        <v>39084501</v>
      </c>
      <c r="C511">
        <v>39084498</v>
      </c>
      <c r="D511">
        <v>36883554</v>
      </c>
      <c r="E511">
        <v>1</v>
      </c>
      <c r="F511">
        <v>1</v>
      </c>
      <c r="G511">
        <v>1</v>
      </c>
      <c r="H511">
        <v>2</v>
      </c>
      <c r="I511" t="s">
        <v>848</v>
      </c>
      <c r="J511" t="s">
        <v>849</v>
      </c>
      <c r="K511" t="s">
        <v>850</v>
      </c>
      <c r="L511">
        <v>1368</v>
      </c>
      <c r="N511">
        <v>1011</v>
      </c>
      <c r="O511" t="s">
        <v>845</v>
      </c>
      <c r="P511" t="s">
        <v>845</v>
      </c>
      <c r="Q511">
        <v>1</v>
      </c>
      <c r="X511">
        <v>0.01</v>
      </c>
      <c r="Y511">
        <v>0</v>
      </c>
      <c r="Z511">
        <v>65.709999999999994</v>
      </c>
      <c r="AA511">
        <v>11.6</v>
      </c>
      <c r="AB511">
        <v>0</v>
      </c>
      <c r="AC511">
        <v>0</v>
      </c>
      <c r="AD511">
        <v>1</v>
      </c>
      <c r="AE511">
        <v>0</v>
      </c>
      <c r="AF511" t="s">
        <v>75</v>
      </c>
      <c r="AG511">
        <v>1.2500000000000001E-2</v>
      </c>
      <c r="AH511">
        <v>2</v>
      </c>
      <c r="AI511">
        <v>39084501</v>
      </c>
      <c r="AJ511">
        <v>484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ROW(Source!A308)</f>
        <v>308</v>
      </c>
      <c r="B512">
        <v>39084502</v>
      </c>
      <c r="C512">
        <v>39084498</v>
      </c>
      <c r="D512">
        <v>36804447</v>
      </c>
      <c r="E512">
        <v>1</v>
      </c>
      <c r="F512">
        <v>1</v>
      </c>
      <c r="G512">
        <v>1</v>
      </c>
      <c r="H512">
        <v>3</v>
      </c>
      <c r="I512" t="s">
        <v>1166</v>
      </c>
      <c r="J512" t="s">
        <v>1167</v>
      </c>
      <c r="K512" t="s">
        <v>1168</v>
      </c>
      <c r="L512">
        <v>1348</v>
      </c>
      <c r="N512">
        <v>1009</v>
      </c>
      <c r="O512" t="s">
        <v>64</v>
      </c>
      <c r="P512" t="s">
        <v>64</v>
      </c>
      <c r="Q512">
        <v>1000</v>
      </c>
      <c r="X512">
        <v>4.0000000000000002E-4</v>
      </c>
      <c r="Y512">
        <v>9040.01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</v>
      </c>
      <c r="AG512">
        <v>4.0000000000000002E-4</v>
      </c>
      <c r="AH512">
        <v>2</v>
      </c>
      <c r="AI512">
        <v>39084502</v>
      </c>
      <c r="AJ512">
        <v>485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ROW(Source!A308)</f>
        <v>308</v>
      </c>
      <c r="B513">
        <v>39084503</v>
      </c>
      <c r="C513">
        <v>39084498</v>
      </c>
      <c r="D513">
        <v>36805330</v>
      </c>
      <c r="E513">
        <v>1</v>
      </c>
      <c r="F513">
        <v>1</v>
      </c>
      <c r="G513">
        <v>1</v>
      </c>
      <c r="H513">
        <v>3</v>
      </c>
      <c r="I513" t="s">
        <v>1169</v>
      </c>
      <c r="J513" t="s">
        <v>1170</v>
      </c>
      <c r="K513" t="s">
        <v>1171</v>
      </c>
      <c r="L513">
        <v>1346</v>
      </c>
      <c r="N513">
        <v>1009</v>
      </c>
      <c r="O513" t="s">
        <v>173</v>
      </c>
      <c r="P513" t="s">
        <v>173</v>
      </c>
      <c r="Q513">
        <v>1</v>
      </c>
      <c r="X513">
        <v>1.4</v>
      </c>
      <c r="Y513">
        <v>23.09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1.4</v>
      </c>
      <c r="AH513">
        <v>2</v>
      </c>
      <c r="AI513">
        <v>39084503</v>
      </c>
      <c r="AJ513">
        <v>486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ROW(Source!A308)</f>
        <v>308</v>
      </c>
      <c r="B514">
        <v>39084504</v>
      </c>
      <c r="C514">
        <v>39084498</v>
      </c>
      <c r="D514">
        <v>36797892</v>
      </c>
      <c r="E514">
        <v>17</v>
      </c>
      <c r="F514">
        <v>1</v>
      </c>
      <c r="G514">
        <v>1</v>
      </c>
      <c r="H514">
        <v>3</v>
      </c>
      <c r="I514" t="s">
        <v>1347</v>
      </c>
      <c r="J514" t="s">
        <v>3</v>
      </c>
      <c r="K514" t="s">
        <v>1348</v>
      </c>
      <c r="L514">
        <v>1354</v>
      </c>
      <c r="N514">
        <v>1010</v>
      </c>
      <c r="O514" t="s">
        <v>109</v>
      </c>
      <c r="P514" t="s">
        <v>109</v>
      </c>
      <c r="Q514">
        <v>1</v>
      </c>
      <c r="X514">
        <v>10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 t="s">
        <v>3</v>
      </c>
      <c r="AG514">
        <v>10</v>
      </c>
      <c r="AH514">
        <v>3</v>
      </c>
      <c r="AI514">
        <v>-1</v>
      </c>
      <c r="AJ514" t="s">
        <v>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ROW(Source!A310)</f>
        <v>310</v>
      </c>
      <c r="B515">
        <v>39084507</v>
      </c>
      <c r="C515">
        <v>39084506</v>
      </c>
      <c r="D515">
        <v>37070495</v>
      </c>
      <c r="E515">
        <v>1</v>
      </c>
      <c r="F515">
        <v>1</v>
      </c>
      <c r="G515">
        <v>1</v>
      </c>
      <c r="H515">
        <v>1</v>
      </c>
      <c r="I515" t="s">
        <v>894</v>
      </c>
      <c r="J515" t="s">
        <v>3</v>
      </c>
      <c r="K515" t="s">
        <v>895</v>
      </c>
      <c r="L515">
        <v>1191</v>
      </c>
      <c r="N515">
        <v>1013</v>
      </c>
      <c r="O515" t="s">
        <v>839</v>
      </c>
      <c r="P515" t="s">
        <v>839</v>
      </c>
      <c r="Q515">
        <v>1</v>
      </c>
      <c r="X515">
        <v>5.75</v>
      </c>
      <c r="Y515">
        <v>0</v>
      </c>
      <c r="Z515">
        <v>0</v>
      </c>
      <c r="AA515">
        <v>0</v>
      </c>
      <c r="AB515">
        <v>8.74</v>
      </c>
      <c r="AC515">
        <v>0</v>
      </c>
      <c r="AD515">
        <v>1</v>
      </c>
      <c r="AE515">
        <v>1</v>
      </c>
      <c r="AF515" t="s">
        <v>76</v>
      </c>
      <c r="AG515">
        <v>6.6124999999999998</v>
      </c>
      <c r="AH515">
        <v>2</v>
      </c>
      <c r="AI515">
        <v>39084507</v>
      </c>
      <c r="AJ515">
        <v>488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ROW(Source!A310)</f>
        <v>310</v>
      </c>
      <c r="B516">
        <v>39084508</v>
      </c>
      <c r="C516">
        <v>39084506</v>
      </c>
      <c r="D516">
        <v>37064876</v>
      </c>
      <c r="E516">
        <v>1</v>
      </c>
      <c r="F516">
        <v>1</v>
      </c>
      <c r="G516">
        <v>1</v>
      </c>
      <c r="H516">
        <v>1</v>
      </c>
      <c r="I516" t="s">
        <v>840</v>
      </c>
      <c r="J516" t="s">
        <v>3</v>
      </c>
      <c r="K516" t="s">
        <v>841</v>
      </c>
      <c r="L516">
        <v>1191</v>
      </c>
      <c r="N516">
        <v>1013</v>
      </c>
      <c r="O516" t="s">
        <v>839</v>
      </c>
      <c r="P516" t="s">
        <v>839</v>
      </c>
      <c r="Q516">
        <v>1</v>
      </c>
      <c r="X516">
        <v>0.01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2</v>
      </c>
      <c r="AF516" t="s">
        <v>75</v>
      </c>
      <c r="AG516">
        <v>1.2500000000000001E-2</v>
      </c>
      <c r="AH516">
        <v>2</v>
      </c>
      <c r="AI516">
        <v>39084508</v>
      </c>
      <c r="AJ516">
        <v>489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ROW(Source!A310)</f>
        <v>310</v>
      </c>
      <c r="B517">
        <v>39084509</v>
      </c>
      <c r="C517">
        <v>39084506</v>
      </c>
      <c r="D517">
        <v>36883554</v>
      </c>
      <c r="E517">
        <v>1</v>
      </c>
      <c r="F517">
        <v>1</v>
      </c>
      <c r="G517">
        <v>1</v>
      </c>
      <c r="H517">
        <v>2</v>
      </c>
      <c r="I517" t="s">
        <v>848</v>
      </c>
      <c r="J517" t="s">
        <v>849</v>
      </c>
      <c r="K517" t="s">
        <v>850</v>
      </c>
      <c r="L517">
        <v>1368</v>
      </c>
      <c r="N517">
        <v>1011</v>
      </c>
      <c r="O517" t="s">
        <v>845</v>
      </c>
      <c r="P517" t="s">
        <v>845</v>
      </c>
      <c r="Q517">
        <v>1</v>
      </c>
      <c r="X517">
        <v>0.01</v>
      </c>
      <c r="Y517">
        <v>0</v>
      </c>
      <c r="Z517">
        <v>65.709999999999994</v>
      </c>
      <c r="AA517">
        <v>11.6</v>
      </c>
      <c r="AB517">
        <v>0</v>
      </c>
      <c r="AC517">
        <v>0</v>
      </c>
      <c r="AD517">
        <v>1</v>
      </c>
      <c r="AE517">
        <v>0</v>
      </c>
      <c r="AF517" t="s">
        <v>75</v>
      </c>
      <c r="AG517">
        <v>1.2500000000000001E-2</v>
      </c>
      <c r="AH517">
        <v>2</v>
      </c>
      <c r="AI517">
        <v>39084509</v>
      </c>
      <c r="AJ517">
        <v>490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ROW(Source!A310)</f>
        <v>310</v>
      </c>
      <c r="B518">
        <v>39084510</v>
      </c>
      <c r="C518">
        <v>39084506</v>
      </c>
      <c r="D518">
        <v>36804447</v>
      </c>
      <c r="E518">
        <v>1</v>
      </c>
      <c r="F518">
        <v>1</v>
      </c>
      <c r="G518">
        <v>1</v>
      </c>
      <c r="H518">
        <v>3</v>
      </c>
      <c r="I518" t="s">
        <v>1166</v>
      </c>
      <c r="J518" t="s">
        <v>1167</v>
      </c>
      <c r="K518" t="s">
        <v>1168</v>
      </c>
      <c r="L518">
        <v>1348</v>
      </c>
      <c r="N518">
        <v>1009</v>
      </c>
      <c r="O518" t="s">
        <v>64</v>
      </c>
      <c r="P518" t="s">
        <v>64</v>
      </c>
      <c r="Q518">
        <v>1000</v>
      </c>
      <c r="X518">
        <v>2.0000000000000001E-4</v>
      </c>
      <c r="Y518">
        <v>9040.01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</v>
      </c>
      <c r="AG518">
        <v>2.0000000000000001E-4</v>
      </c>
      <c r="AH518">
        <v>2</v>
      </c>
      <c r="AI518">
        <v>39084510</v>
      </c>
      <c r="AJ518">
        <v>491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ROW(Source!A310)</f>
        <v>310</v>
      </c>
      <c r="B519">
        <v>39084511</v>
      </c>
      <c r="C519">
        <v>39084506</v>
      </c>
      <c r="D519">
        <v>36805330</v>
      </c>
      <c r="E519">
        <v>1</v>
      </c>
      <c r="F519">
        <v>1</v>
      </c>
      <c r="G519">
        <v>1</v>
      </c>
      <c r="H519">
        <v>3</v>
      </c>
      <c r="I519" t="s">
        <v>1169</v>
      </c>
      <c r="J519" t="s">
        <v>1170</v>
      </c>
      <c r="K519" t="s">
        <v>1171</v>
      </c>
      <c r="L519">
        <v>1346</v>
      </c>
      <c r="N519">
        <v>1009</v>
      </c>
      <c r="O519" t="s">
        <v>173</v>
      </c>
      <c r="P519" t="s">
        <v>173</v>
      </c>
      <c r="Q519">
        <v>1</v>
      </c>
      <c r="X519">
        <v>0.08</v>
      </c>
      <c r="Y519">
        <v>23.09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0.08</v>
      </c>
      <c r="AH519">
        <v>2</v>
      </c>
      <c r="AI519">
        <v>39084511</v>
      </c>
      <c r="AJ519">
        <v>492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ROW(Source!A310)</f>
        <v>310</v>
      </c>
      <c r="B520">
        <v>39084512</v>
      </c>
      <c r="C520">
        <v>39084506</v>
      </c>
      <c r="D520">
        <v>36797889</v>
      </c>
      <c r="E520">
        <v>17</v>
      </c>
      <c r="F520">
        <v>1</v>
      </c>
      <c r="G520">
        <v>1</v>
      </c>
      <c r="H520">
        <v>3</v>
      </c>
      <c r="I520" t="s">
        <v>642</v>
      </c>
      <c r="J520" t="s">
        <v>3</v>
      </c>
      <c r="K520" t="s">
        <v>643</v>
      </c>
      <c r="L520">
        <v>1327</v>
      </c>
      <c r="N520">
        <v>1005</v>
      </c>
      <c r="O520" t="s">
        <v>73</v>
      </c>
      <c r="P520" t="s">
        <v>73</v>
      </c>
      <c r="Q520">
        <v>1</v>
      </c>
      <c r="X520">
        <v>1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 t="s">
        <v>3</v>
      </c>
      <c r="AG520">
        <v>1</v>
      </c>
      <c r="AH520">
        <v>2</v>
      </c>
      <c r="AI520">
        <v>39084512</v>
      </c>
      <c r="AJ520">
        <v>493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ROW(Source!A314)</f>
        <v>314</v>
      </c>
      <c r="B521">
        <v>39084515</v>
      </c>
      <c r="C521">
        <v>39084514</v>
      </c>
      <c r="D521">
        <v>37072767</v>
      </c>
      <c r="E521">
        <v>1</v>
      </c>
      <c r="F521">
        <v>1</v>
      </c>
      <c r="G521">
        <v>1</v>
      </c>
      <c r="H521">
        <v>1</v>
      </c>
      <c r="I521" t="s">
        <v>869</v>
      </c>
      <c r="J521" t="s">
        <v>3</v>
      </c>
      <c r="K521" t="s">
        <v>870</v>
      </c>
      <c r="L521">
        <v>1191</v>
      </c>
      <c r="N521">
        <v>1013</v>
      </c>
      <c r="O521" t="s">
        <v>839</v>
      </c>
      <c r="P521" t="s">
        <v>839</v>
      </c>
      <c r="Q521">
        <v>1</v>
      </c>
      <c r="X521">
        <v>15.2</v>
      </c>
      <c r="Y521">
        <v>0</v>
      </c>
      <c r="Z521">
        <v>0</v>
      </c>
      <c r="AA521">
        <v>0</v>
      </c>
      <c r="AB521">
        <v>9.18</v>
      </c>
      <c r="AC521">
        <v>0</v>
      </c>
      <c r="AD521">
        <v>1</v>
      </c>
      <c r="AE521">
        <v>1</v>
      </c>
      <c r="AF521" t="s">
        <v>3</v>
      </c>
      <c r="AG521">
        <v>15.2</v>
      </c>
      <c r="AH521">
        <v>2</v>
      </c>
      <c r="AI521">
        <v>39084515</v>
      </c>
      <c r="AJ521">
        <v>496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ROW(Source!A314)</f>
        <v>314</v>
      </c>
      <c r="B522">
        <v>39084516</v>
      </c>
      <c r="C522">
        <v>39084514</v>
      </c>
      <c r="D522">
        <v>36804661</v>
      </c>
      <c r="E522">
        <v>1</v>
      </c>
      <c r="F522">
        <v>1</v>
      </c>
      <c r="G522">
        <v>1</v>
      </c>
      <c r="H522">
        <v>3</v>
      </c>
      <c r="I522" t="s">
        <v>1218</v>
      </c>
      <c r="J522" t="s">
        <v>1219</v>
      </c>
      <c r="K522" t="s">
        <v>1220</v>
      </c>
      <c r="L522">
        <v>1355</v>
      </c>
      <c r="N522">
        <v>1010</v>
      </c>
      <c r="O522" t="s">
        <v>370</v>
      </c>
      <c r="P522" t="s">
        <v>370</v>
      </c>
      <c r="Q522">
        <v>100</v>
      </c>
      <c r="X522">
        <v>1.75</v>
      </c>
      <c r="Y522">
        <v>8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1.75</v>
      </c>
      <c r="AH522">
        <v>2</v>
      </c>
      <c r="AI522">
        <v>39084516</v>
      </c>
      <c r="AJ522">
        <v>497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ROW(Source!A314)</f>
        <v>314</v>
      </c>
      <c r="B523">
        <v>39084517</v>
      </c>
      <c r="C523">
        <v>39084514</v>
      </c>
      <c r="D523">
        <v>36799065</v>
      </c>
      <c r="E523">
        <v>17</v>
      </c>
      <c r="F523">
        <v>1</v>
      </c>
      <c r="G523">
        <v>1</v>
      </c>
      <c r="H523">
        <v>3</v>
      </c>
      <c r="I523" t="s">
        <v>1209</v>
      </c>
      <c r="J523" t="s">
        <v>3</v>
      </c>
      <c r="K523" t="s">
        <v>1210</v>
      </c>
      <c r="L523">
        <v>1374</v>
      </c>
      <c r="N523">
        <v>1013</v>
      </c>
      <c r="O523" t="s">
        <v>1211</v>
      </c>
      <c r="P523" t="s">
        <v>1211</v>
      </c>
      <c r="Q523">
        <v>1</v>
      </c>
      <c r="X523">
        <v>2.79</v>
      </c>
      <c r="Y523">
        <v>1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2.79</v>
      </c>
      <c r="AH523">
        <v>2</v>
      </c>
      <c r="AI523">
        <v>39084517</v>
      </c>
      <c r="AJ523">
        <v>499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ROW(Source!A316)</f>
        <v>316</v>
      </c>
      <c r="B524">
        <v>39084519</v>
      </c>
      <c r="C524">
        <v>39084518</v>
      </c>
      <c r="D524">
        <v>37064878</v>
      </c>
      <c r="E524">
        <v>1</v>
      </c>
      <c r="F524">
        <v>1</v>
      </c>
      <c r="G524">
        <v>1</v>
      </c>
      <c r="H524">
        <v>1</v>
      </c>
      <c r="I524" t="s">
        <v>927</v>
      </c>
      <c r="J524" t="s">
        <v>3</v>
      </c>
      <c r="K524" t="s">
        <v>928</v>
      </c>
      <c r="L524">
        <v>1191</v>
      </c>
      <c r="N524">
        <v>1013</v>
      </c>
      <c r="O524" t="s">
        <v>839</v>
      </c>
      <c r="P524" t="s">
        <v>839</v>
      </c>
      <c r="Q524">
        <v>1</v>
      </c>
      <c r="X524">
        <v>5.39</v>
      </c>
      <c r="Y524">
        <v>0</v>
      </c>
      <c r="Z524">
        <v>0</v>
      </c>
      <c r="AA524">
        <v>0</v>
      </c>
      <c r="AB524">
        <v>9.4</v>
      </c>
      <c r="AC524">
        <v>0</v>
      </c>
      <c r="AD524">
        <v>1</v>
      </c>
      <c r="AE524">
        <v>1</v>
      </c>
      <c r="AF524" t="s">
        <v>3</v>
      </c>
      <c r="AG524">
        <v>5.39</v>
      </c>
      <c r="AH524">
        <v>2</v>
      </c>
      <c r="AI524">
        <v>39084519</v>
      </c>
      <c r="AJ524">
        <v>500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ROW(Source!A316)</f>
        <v>316</v>
      </c>
      <c r="B525">
        <v>39084520</v>
      </c>
      <c r="C525">
        <v>39084518</v>
      </c>
      <c r="D525">
        <v>37064876</v>
      </c>
      <c r="E525">
        <v>1</v>
      </c>
      <c r="F525">
        <v>1</v>
      </c>
      <c r="G525">
        <v>1</v>
      </c>
      <c r="H525">
        <v>1</v>
      </c>
      <c r="I525" t="s">
        <v>840</v>
      </c>
      <c r="J525" t="s">
        <v>3</v>
      </c>
      <c r="K525" t="s">
        <v>841</v>
      </c>
      <c r="L525">
        <v>1191</v>
      </c>
      <c r="N525">
        <v>1013</v>
      </c>
      <c r="O525" t="s">
        <v>839</v>
      </c>
      <c r="P525" t="s">
        <v>839</v>
      </c>
      <c r="Q525">
        <v>1</v>
      </c>
      <c r="X525">
        <v>0.04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2</v>
      </c>
      <c r="AF525" t="s">
        <v>3</v>
      </c>
      <c r="AG525">
        <v>0.04</v>
      </c>
      <c r="AH525">
        <v>2</v>
      </c>
      <c r="AI525">
        <v>39084520</v>
      </c>
      <c r="AJ525">
        <v>501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ROW(Source!A316)</f>
        <v>316</v>
      </c>
      <c r="B526">
        <v>39084521</v>
      </c>
      <c r="C526">
        <v>39084518</v>
      </c>
      <c r="D526">
        <v>36882159</v>
      </c>
      <c r="E526">
        <v>1</v>
      </c>
      <c r="F526">
        <v>1</v>
      </c>
      <c r="G526">
        <v>1</v>
      </c>
      <c r="H526">
        <v>2</v>
      </c>
      <c r="I526" t="s">
        <v>1037</v>
      </c>
      <c r="J526" t="s">
        <v>1038</v>
      </c>
      <c r="K526" t="s">
        <v>1039</v>
      </c>
      <c r="L526">
        <v>1368</v>
      </c>
      <c r="N526">
        <v>1011</v>
      </c>
      <c r="O526" t="s">
        <v>845</v>
      </c>
      <c r="P526" t="s">
        <v>845</v>
      </c>
      <c r="Q526">
        <v>1</v>
      </c>
      <c r="X526">
        <v>0.02</v>
      </c>
      <c r="Y526">
        <v>0</v>
      </c>
      <c r="Z526">
        <v>111.99</v>
      </c>
      <c r="AA526">
        <v>13.5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0.02</v>
      </c>
      <c r="AH526">
        <v>2</v>
      </c>
      <c r="AI526">
        <v>39084521</v>
      </c>
      <c r="AJ526">
        <v>502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ROW(Source!A316)</f>
        <v>316</v>
      </c>
      <c r="B527">
        <v>39084522</v>
      </c>
      <c r="C527">
        <v>39084518</v>
      </c>
      <c r="D527">
        <v>36883554</v>
      </c>
      <c r="E527">
        <v>1</v>
      </c>
      <c r="F527">
        <v>1</v>
      </c>
      <c r="G527">
        <v>1</v>
      </c>
      <c r="H527">
        <v>2</v>
      </c>
      <c r="I527" t="s">
        <v>848</v>
      </c>
      <c r="J527" t="s">
        <v>849</v>
      </c>
      <c r="K527" t="s">
        <v>850</v>
      </c>
      <c r="L527">
        <v>1368</v>
      </c>
      <c r="N527">
        <v>1011</v>
      </c>
      <c r="O527" t="s">
        <v>845</v>
      </c>
      <c r="P527" t="s">
        <v>845</v>
      </c>
      <c r="Q527">
        <v>1</v>
      </c>
      <c r="X527">
        <v>0.02</v>
      </c>
      <c r="Y527">
        <v>0</v>
      </c>
      <c r="Z527">
        <v>65.709999999999994</v>
      </c>
      <c r="AA527">
        <v>11.6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0.02</v>
      </c>
      <c r="AH527">
        <v>2</v>
      </c>
      <c r="AI527">
        <v>39084522</v>
      </c>
      <c r="AJ527">
        <v>503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ROW(Source!A316)</f>
        <v>316</v>
      </c>
      <c r="B528">
        <v>39084523</v>
      </c>
      <c r="C528">
        <v>39084518</v>
      </c>
      <c r="D528">
        <v>36802094</v>
      </c>
      <c r="E528">
        <v>1</v>
      </c>
      <c r="F528">
        <v>1</v>
      </c>
      <c r="G528">
        <v>1</v>
      </c>
      <c r="H528">
        <v>3</v>
      </c>
      <c r="I528" t="s">
        <v>1180</v>
      </c>
      <c r="J528" t="s">
        <v>1181</v>
      </c>
      <c r="K528" t="s">
        <v>1182</v>
      </c>
      <c r="L528">
        <v>1346</v>
      </c>
      <c r="N528">
        <v>1009</v>
      </c>
      <c r="O528" t="s">
        <v>173</v>
      </c>
      <c r="P528" t="s">
        <v>173</v>
      </c>
      <c r="Q528">
        <v>1</v>
      </c>
      <c r="X528">
        <v>0.16</v>
      </c>
      <c r="Y528">
        <v>30.4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0.16</v>
      </c>
      <c r="AH528">
        <v>2</v>
      </c>
      <c r="AI528">
        <v>39084523</v>
      </c>
      <c r="AJ528">
        <v>504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ROW(Source!A316)</f>
        <v>316</v>
      </c>
      <c r="B529">
        <v>39084524</v>
      </c>
      <c r="C529">
        <v>39084518</v>
      </c>
      <c r="D529">
        <v>36802373</v>
      </c>
      <c r="E529">
        <v>1</v>
      </c>
      <c r="F529">
        <v>1</v>
      </c>
      <c r="G529">
        <v>1</v>
      </c>
      <c r="H529">
        <v>3</v>
      </c>
      <c r="I529" t="s">
        <v>1221</v>
      </c>
      <c r="J529" t="s">
        <v>1222</v>
      </c>
      <c r="K529" t="s">
        <v>1223</v>
      </c>
      <c r="L529">
        <v>1348</v>
      </c>
      <c r="N529">
        <v>1009</v>
      </c>
      <c r="O529" t="s">
        <v>64</v>
      </c>
      <c r="P529" t="s">
        <v>64</v>
      </c>
      <c r="Q529">
        <v>1000</v>
      </c>
      <c r="X529">
        <v>5.9999999999999995E-4</v>
      </c>
      <c r="Y529">
        <v>1820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5.9999999999999995E-4</v>
      </c>
      <c r="AH529">
        <v>2</v>
      </c>
      <c r="AI529">
        <v>39084524</v>
      </c>
      <c r="AJ529">
        <v>505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ROW(Source!A316)</f>
        <v>316</v>
      </c>
      <c r="B530">
        <v>39084525</v>
      </c>
      <c r="C530">
        <v>39084518</v>
      </c>
      <c r="D530">
        <v>36838317</v>
      </c>
      <c r="E530">
        <v>1</v>
      </c>
      <c r="F530">
        <v>1</v>
      </c>
      <c r="G530">
        <v>1</v>
      </c>
      <c r="H530">
        <v>3</v>
      </c>
      <c r="I530" t="s">
        <v>1197</v>
      </c>
      <c r="J530" t="s">
        <v>1198</v>
      </c>
      <c r="K530" t="s">
        <v>1199</v>
      </c>
      <c r="L530">
        <v>1346</v>
      </c>
      <c r="N530">
        <v>1009</v>
      </c>
      <c r="O530" t="s">
        <v>173</v>
      </c>
      <c r="P530" t="s">
        <v>173</v>
      </c>
      <c r="Q530">
        <v>1</v>
      </c>
      <c r="X530">
        <v>0.02</v>
      </c>
      <c r="Y530">
        <v>28.6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3</v>
      </c>
      <c r="AG530">
        <v>0.02</v>
      </c>
      <c r="AH530">
        <v>2</v>
      </c>
      <c r="AI530">
        <v>39084525</v>
      </c>
      <c r="AJ530">
        <v>506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ROW(Source!A316)</f>
        <v>316</v>
      </c>
      <c r="B531">
        <v>39084526</v>
      </c>
      <c r="C531">
        <v>39084518</v>
      </c>
      <c r="D531">
        <v>36852009</v>
      </c>
      <c r="E531">
        <v>1</v>
      </c>
      <c r="F531">
        <v>1</v>
      </c>
      <c r="G531">
        <v>1</v>
      </c>
      <c r="H531">
        <v>3</v>
      </c>
      <c r="I531" t="s">
        <v>1224</v>
      </c>
      <c r="J531" t="s">
        <v>1225</v>
      </c>
      <c r="K531" t="s">
        <v>1226</v>
      </c>
      <c r="L531">
        <v>1355</v>
      </c>
      <c r="N531">
        <v>1010</v>
      </c>
      <c r="O531" t="s">
        <v>370</v>
      </c>
      <c r="P531" t="s">
        <v>370</v>
      </c>
      <c r="Q531">
        <v>100</v>
      </c>
      <c r="X531">
        <v>0.05</v>
      </c>
      <c r="Y531">
        <v>110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0.05</v>
      </c>
      <c r="AH531">
        <v>2</v>
      </c>
      <c r="AI531">
        <v>39084526</v>
      </c>
      <c r="AJ531">
        <v>507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ROW(Source!A316)</f>
        <v>316</v>
      </c>
      <c r="B532">
        <v>39084527</v>
      </c>
      <c r="C532">
        <v>39084518</v>
      </c>
      <c r="D532">
        <v>36852060</v>
      </c>
      <c r="E532">
        <v>1</v>
      </c>
      <c r="F532">
        <v>1</v>
      </c>
      <c r="G532">
        <v>1</v>
      </c>
      <c r="H532">
        <v>3</v>
      </c>
      <c r="I532" t="s">
        <v>1227</v>
      </c>
      <c r="J532" t="s">
        <v>1228</v>
      </c>
      <c r="K532" t="s">
        <v>1229</v>
      </c>
      <c r="L532">
        <v>1356</v>
      </c>
      <c r="N532">
        <v>1010</v>
      </c>
      <c r="O532" t="s">
        <v>1030</v>
      </c>
      <c r="P532" t="s">
        <v>1030</v>
      </c>
      <c r="Q532">
        <v>1000</v>
      </c>
      <c r="X532">
        <v>1.2200000000000001E-2</v>
      </c>
      <c r="Y532">
        <v>119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</v>
      </c>
      <c r="AG532">
        <v>1.2200000000000001E-2</v>
      </c>
      <c r="AH532">
        <v>2</v>
      </c>
      <c r="AI532">
        <v>39084527</v>
      </c>
      <c r="AJ532">
        <v>508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ROW(Source!A316)</f>
        <v>316</v>
      </c>
      <c r="B533">
        <v>39084528</v>
      </c>
      <c r="C533">
        <v>39084518</v>
      </c>
      <c r="D533">
        <v>36799065</v>
      </c>
      <c r="E533">
        <v>17</v>
      </c>
      <c r="F533">
        <v>1</v>
      </c>
      <c r="G533">
        <v>1</v>
      </c>
      <c r="H533">
        <v>3</v>
      </c>
      <c r="I533" t="s">
        <v>1209</v>
      </c>
      <c r="J533" t="s">
        <v>3</v>
      </c>
      <c r="K533" t="s">
        <v>1210</v>
      </c>
      <c r="L533">
        <v>1374</v>
      </c>
      <c r="N533">
        <v>1013</v>
      </c>
      <c r="O533" t="s">
        <v>1211</v>
      </c>
      <c r="P533" t="s">
        <v>1211</v>
      </c>
      <c r="Q533">
        <v>1</v>
      </c>
      <c r="X533">
        <v>1.01</v>
      </c>
      <c r="Y533">
        <v>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1.01</v>
      </c>
      <c r="AH533">
        <v>2</v>
      </c>
      <c r="AI533">
        <v>39084528</v>
      </c>
      <c r="AJ533">
        <v>510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ROW(Source!A318)</f>
        <v>318</v>
      </c>
      <c r="B534">
        <v>39084530</v>
      </c>
      <c r="C534">
        <v>39084529</v>
      </c>
      <c r="D534">
        <v>37064878</v>
      </c>
      <c r="E534">
        <v>1</v>
      </c>
      <c r="F534">
        <v>1</v>
      </c>
      <c r="G534">
        <v>1</v>
      </c>
      <c r="H534">
        <v>1</v>
      </c>
      <c r="I534" t="s">
        <v>927</v>
      </c>
      <c r="J534" t="s">
        <v>3</v>
      </c>
      <c r="K534" t="s">
        <v>928</v>
      </c>
      <c r="L534">
        <v>1191</v>
      </c>
      <c r="N534">
        <v>1013</v>
      </c>
      <c r="O534" t="s">
        <v>839</v>
      </c>
      <c r="P534" t="s">
        <v>839</v>
      </c>
      <c r="Q534">
        <v>1</v>
      </c>
      <c r="X534">
        <v>6.29</v>
      </c>
      <c r="Y534">
        <v>0</v>
      </c>
      <c r="Z534">
        <v>0</v>
      </c>
      <c r="AA534">
        <v>0</v>
      </c>
      <c r="AB534">
        <v>9.4</v>
      </c>
      <c r="AC534">
        <v>0</v>
      </c>
      <c r="AD534">
        <v>1</v>
      </c>
      <c r="AE534">
        <v>1</v>
      </c>
      <c r="AF534" t="s">
        <v>3</v>
      </c>
      <c r="AG534">
        <v>6.29</v>
      </c>
      <c r="AH534">
        <v>2</v>
      </c>
      <c r="AI534">
        <v>39084530</v>
      </c>
      <c r="AJ534">
        <v>511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ROW(Source!A318)</f>
        <v>318</v>
      </c>
      <c r="B535">
        <v>39084531</v>
      </c>
      <c r="C535">
        <v>39084529</v>
      </c>
      <c r="D535">
        <v>37064876</v>
      </c>
      <c r="E535">
        <v>1</v>
      </c>
      <c r="F535">
        <v>1</v>
      </c>
      <c r="G535">
        <v>1</v>
      </c>
      <c r="H535">
        <v>1</v>
      </c>
      <c r="I535" t="s">
        <v>840</v>
      </c>
      <c r="J535" t="s">
        <v>3</v>
      </c>
      <c r="K535" t="s">
        <v>841</v>
      </c>
      <c r="L535">
        <v>1191</v>
      </c>
      <c r="N535">
        <v>1013</v>
      </c>
      <c r="O535" t="s">
        <v>839</v>
      </c>
      <c r="P535" t="s">
        <v>839</v>
      </c>
      <c r="Q535">
        <v>1</v>
      </c>
      <c r="X535">
        <v>0.06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2</v>
      </c>
      <c r="AF535" t="s">
        <v>3</v>
      </c>
      <c r="AG535">
        <v>0.06</v>
      </c>
      <c r="AH535">
        <v>2</v>
      </c>
      <c r="AI535">
        <v>39084531</v>
      </c>
      <c r="AJ535">
        <v>512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ROW(Source!A318)</f>
        <v>318</v>
      </c>
      <c r="B536">
        <v>39084532</v>
      </c>
      <c r="C536">
        <v>39084529</v>
      </c>
      <c r="D536">
        <v>36882159</v>
      </c>
      <c r="E536">
        <v>1</v>
      </c>
      <c r="F536">
        <v>1</v>
      </c>
      <c r="G536">
        <v>1</v>
      </c>
      <c r="H536">
        <v>2</v>
      </c>
      <c r="I536" t="s">
        <v>1037</v>
      </c>
      <c r="J536" t="s">
        <v>1038</v>
      </c>
      <c r="K536" t="s">
        <v>1039</v>
      </c>
      <c r="L536">
        <v>1368</v>
      </c>
      <c r="N536">
        <v>1011</v>
      </c>
      <c r="O536" t="s">
        <v>845</v>
      </c>
      <c r="P536" t="s">
        <v>845</v>
      </c>
      <c r="Q536">
        <v>1</v>
      </c>
      <c r="X536">
        <v>0.03</v>
      </c>
      <c r="Y536">
        <v>0</v>
      </c>
      <c r="Z536">
        <v>111.99</v>
      </c>
      <c r="AA536">
        <v>13.5</v>
      </c>
      <c r="AB536">
        <v>0</v>
      </c>
      <c r="AC536">
        <v>0</v>
      </c>
      <c r="AD536">
        <v>1</v>
      </c>
      <c r="AE536">
        <v>0</v>
      </c>
      <c r="AF536" t="s">
        <v>3</v>
      </c>
      <c r="AG536">
        <v>0.03</v>
      </c>
      <c r="AH536">
        <v>2</v>
      </c>
      <c r="AI536">
        <v>39084532</v>
      </c>
      <c r="AJ536">
        <v>513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ROW(Source!A318)</f>
        <v>318</v>
      </c>
      <c r="B537">
        <v>39084533</v>
      </c>
      <c r="C537">
        <v>39084529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848</v>
      </c>
      <c r="J537" t="s">
        <v>849</v>
      </c>
      <c r="K537" t="s">
        <v>850</v>
      </c>
      <c r="L537">
        <v>1368</v>
      </c>
      <c r="N537">
        <v>1011</v>
      </c>
      <c r="O537" t="s">
        <v>845</v>
      </c>
      <c r="P537" t="s">
        <v>845</v>
      </c>
      <c r="Q537">
        <v>1</v>
      </c>
      <c r="X537">
        <v>0.03</v>
      </c>
      <c r="Y537">
        <v>0</v>
      </c>
      <c r="Z537">
        <v>65.709999999999994</v>
      </c>
      <c r="AA537">
        <v>11.6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0.03</v>
      </c>
      <c r="AH537">
        <v>2</v>
      </c>
      <c r="AI537">
        <v>39084533</v>
      </c>
      <c r="AJ537">
        <v>514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ROW(Source!A318)</f>
        <v>318</v>
      </c>
      <c r="B538">
        <v>39084534</v>
      </c>
      <c r="C538">
        <v>39084529</v>
      </c>
      <c r="D538">
        <v>36802094</v>
      </c>
      <c r="E538">
        <v>1</v>
      </c>
      <c r="F538">
        <v>1</v>
      </c>
      <c r="G538">
        <v>1</v>
      </c>
      <c r="H538">
        <v>3</v>
      </c>
      <c r="I538" t="s">
        <v>1180</v>
      </c>
      <c r="J538" t="s">
        <v>1181</v>
      </c>
      <c r="K538" t="s">
        <v>1182</v>
      </c>
      <c r="L538">
        <v>1346</v>
      </c>
      <c r="N538">
        <v>1009</v>
      </c>
      <c r="O538" t="s">
        <v>173</v>
      </c>
      <c r="P538" t="s">
        <v>173</v>
      </c>
      <c r="Q538">
        <v>1</v>
      </c>
      <c r="X538">
        <v>0.32</v>
      </c>
      <c r="Y538">
        <v>30.4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0.32</v>
      </c>
      <c r="AH538">
        <v>2</v>
      </c>
      <c r="AI538">
        <v>39084534</v>
      </c>
      <c r="AJ538">
        <v>515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ROW(Source!A318)</f>
        <v>318</v>
      </c>
      <c r="B539">
        <v>39084535</v>
      </c>
      <c r="C539">
        <v>39084529</v>
      </c>
      <c r="D539">
        <v>36802373</v>
      </c>
      <c r="E539">
        <v>1</v>
      </c>
      <c r="F539">
        <v>1</v>
      </c>
      <c r="G539">
        <v>1</v>
      </c>
      <c r="H539">
        <v>3</v>
      </c>
      <c r="I539" t="s">
        <v>1221</v>
      </c>
      <c r="J539" t="s">
        <v>1222</v>
      </c>
      <c r="K539" t="s">
        <v>1223</v>
      </c>
      <c r="L539">
        <v>1348</v>
      </c>
      <c r="N539">
        <v>1009</v>
      </c>
      <c r="O539" t="s">
        <v>64</v>
      </c>
      <c r="P539" t="s">
        <v>64</v>
      </c>
      <c r="Q539">
        <v>1000</v>
      </c>
      <c r="X539">
        <v>1.0499999999999999E-3</v>
      </c>
      <c r="Y539">
        <v>1820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1.0499999999999999E-3</v>
      </c>
      <c r="AH539">
        <v>2</v>
      </c>
      <c r="AI539">
        <v>39084535</v>
      </c>
      <c r="AJ539">
        <v>516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ROW(Source!A318)</f>
        <v>318</v>
      </c>
      <c r="B540">
        <v>39084536</v>
      </c>
      <c r="C540">
        <v>39084529</v>
      </c>
      <c r="D540">
        <v>36838317</v>
      </c>
      <c r="E540">
        <v>1</v>
      </c>
      <c r="F540">
        <v>1</v>
      </c>
      <c r="G540">
        <v>1</v>
      </c>
      <c r="H540">
        <v>3</v>
      </c>
      <c r="I540" t="s">
        <v>1197</v>
      </c>
      <c r="J540" t="s">
        <v>1198</v>
      </c>
      <c r="K540" t="s">
        <v>1199</v>
      </c>
      <c r="L540">
        <v>1346</v>
      </c>
      <c r="N540">
        <v>1009</v>
      </c>
      <c r="O540" t="s">
        <v>173</v>
      </c>
      <c r="P540" t="s">
        <v>173</v>
      </c>
      <c r="Q540">
        <v>1</v>
      </c>
      <c r="X540">
        <v>0.02</v>
      </c>
      <c r="Y540">
        <v>28.6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3</v>
      </c>
      <c r="AG540">
        <v>0.02</v>
      </c>
      <c r="AH540">
        <v>2</v>
      </c>
      <c r="AI540">
        <v>39084536</v>
      </c>
      <c r="AJ540">
        <v>517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ROW(Source!A318)</f>
        <v>318</v>
      </c>
      <c r="B541">
        <v>39084537</v>
      </c>
      <c r="C541">
        <v>39084529</v>
      </c>
      <c r="D541">
        <v>36852011</v>
      </c>
      <c r="E541">
        <v>1</v>
      </c>
      <c r="F541">
        <v>1</v>
      </c>
      <c r="G541">
        <v>1</v>
      </c>
      <c r="H541">
        <v>3</v>
      </c>
      <c r="I541" t="s">
        <v>1230</v>
      </c>
      <c r="J541" t="s">
        <v>1231</v>
      </c>
      <c r="K541" t="s">
        <v>1232</v>
      </c>
      <c r="L541">
        <v>1355</v>
      </c>
      <c r="N541">
        <v>1010</v>
      </c>
      <c r="O541" t="s">
        <v>370</v>
      </c>
      <c r="P541" t="s">
        <v>370</v>
      </c>
      <c r="Q541">
        <v>100</v>
      </c>
      <c r="X541">
        <v>0.05</v>
      </c>
      <c r="Y541">
        <v>143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3</v>
      </c>
      <c r="AG541">
        <v>0.05</v>
      </c>
      <c r="AH541">
        <v>2</v>
      </c>
      <c r="AI541">
        <v>39084537</v>
      </c>
      <c r="AJ541">
        <v>518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ROW(Source!A318)</f>
        <v>318</v>
      </c>
      <c r="B542">
        <v>39084538</v>
      </c>
      <c r="C542">
        <v>39084529</v>
      </c>
      <c r="D542">
        <v>36852061</v>
      </c>
      <c r="E542">
        <v>1</v>
      </c>
      <c r="F542">
        <v>1</v>
      </c>
      <c r="G542">
        <v>1</v>
      </c>
      <c r="H542">
        <v>3</v>
      </c>
      <c r="I542" t="s">
        <v>1233</v>
      </c>
      <c r="J542" t="s">
        <v>1234</v>
      </c>
      <c r="K542" t="s">
        <v>1235</v>
      </c>
      <c r="L542">
        <v>1356</v>
      </c>
      <c r="N542">
        <v>1010</v>
      </c>
      <c r="O542" t="s">
        <v>1030</v>
      </c>
      <c r="P542" t="s">
        <v>1030</v>
      </c>
      <c r="Q542">
        <v>1000</v>
      </c>
      <c r="X542">
        <v>1.2200000000000001E-2</v>
      </c>
      <c r="Y542">
        <v>176.21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1.2200000000000001E-2</v>
      </c>
      <c r="AH542">
        <v>2</v>
      </c>
      <c r="AI542">
        <v>39084538</v>
      </c>
      <c r="AJ542">
        <v>519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ROW(Source!A318)</f>
        <v>318</v>
      </c>
      <c r="B543">
        <v>39084539</v>
      </c>
      <c r="C543">
        <v>39084529</v>
      </c>
      <c r="D543">
        <v>36799065</v>
      </c>
      <c r="E543">
        <v>17</v>
      </c>
      <c r="F543">
        <v>1</v>
      </c>
      <c r="G543">
        <v>1</v>
      </c>
      <c r="H543">
        <v>3</v>
      </c>
      <c r="I543" t="s">
        <v>1209</v>
      </c>
      <c r="J543" t="s">
        <v>3</v>
      </c>
      <c r="K543" t="s">
        <v>1210</v>
      </c>
      <c r="L543">
        <v>1374</v>
      </c>
      <c r="N543">
        <v>1013</v>
      </c>
      <c r="O543" t="s">
        <v>1211</v>
      </c>
      <c r="P543" t="s">
        <v>1211</v>
      </c>
      <c r="Q543">
        <v>1</v>
      </c>
      <c r="X543">
        <v>1.18</v>
      </c>
      <c r="Y543">
        <v>1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1.18</v>
      </c>
      <c r="AH543">
        <v>2</v>
      </c>
      <c r="AI543">
        <v>39084539</v>
      </c>
      <c r="AJ543">
        <v>521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ROW(Source!A357)</f>
        <v>357</v>
      </c>
      <c r="B544">
        <v>39084570</v>
      </c>
      <c r="C544">
        <v>39084569</v>
      </c>
      <c r="D544">
        <v>37064998</v>
      </c>
      <c r="E544">
        <v>1</v>
      </c>
      <c r="F544">
        <v>1</v>
      </c>
      <c r="G544">
        <v>1</v>
      </c>
      <c r="H544">
        <v>1</v>
      </c>
      <c r="I544" t="s">
        <v>865</v>
      </c>
      <c r="J544" t="s">
        <v>3</v>
      </c>
      <c r="K544" t="s">
        <v>866</v>
      </c>
      <c r="L544">
        <v>1191</v>
      </c>
      <c r="N544">
        <v>1013</v>
      </c>
      <c r="O544" t="s">
        <v>839</v>
      </c>
      <c r="P544" t="s">
        <v>839</v>
      </c>
      <c r="Q544">
        <v>1</v>
      </c>
      <c r="X544">
        <v>9.64</v>
      </c>
      <c r="Y544">
        <v>0</v>
      </c>
      <c r="Z544">
        <v>0</v>
      </c>
      <c r="AA544">
        <v>0</v>
      </c>
      <c r="AB544">
        <v>7.8</v>
      </c>
      <c r="AC544">
        <v>0</v>
      </c>
      <c r="AD544">
        <v>1</v>
      </c>
      <c r="AE544">
        <v>1</v>
      </c>
      <c r="AF544" t="s">
        <v>3</v>
      </c>
      <c r="AG544">
        <v>9.64</v>
      </c>
      <c r="AH544">
        <v>2</v>
      </c>
      <c r="AI544">
        <v>39084570</v>
      </c>
      <c r="AJ544">
        <v>522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ROW(Source!A357)</f>
        <v>357</v>
      </c>
      <c r="B545">
        <v>39084571</v>
      </c>
      <c r="C545">
        <v>39084569</v>
      </c>
      <c r="D545">
        <v>37064876</v>
      </c>
      <c r="E545">
        <v>1</v>
      </c>
      <c r="F545">
        <v>1</v>
      </c>
      <c r="G545">
        <v>1</v>
      </c>
      <c r="H545">
        <v>1</v>
      </c>
      <c r="I545" t="s">
        <v>840</v>
      </c>
      <c r="J545" t="s">
        <v>3</v>
      </c>
      <c r="K545" t="s">
        <v>841</v>
      </c>
      <c r="L545">
        <v>1191</v>
      </c>
      <c r="N545">
        <v>1013</v>
      </c>
      <c r="O545" t="s">
        <v>839</v>
      </c>
      <c r="P545" t="s">
        <v>839</v>
      </c>
      <c r="Q545">
        <v>1</v>
      </c>
      <c r="X545">
        <v>0.01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2</v>
      </c>
      <c r="AF545" t="s">
        <v>3</v>
      </c>
      <c r="AG545">
        <v>0.01</v>
      </c>
      <c r="AH545">
        <v>2</v>
      </c>
      <c r="AI545">
        <v>39084571</v>
      </c>
      <c r="AJ545">
        <v>523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ROW(Source!A357)</f>
        <v>357</v>
      </c>
      <c r="B546">
        <v>39084572</v>
      </c>
      <c r="C546">
        <v>39084569</v>
      </c>
      <c r="D546">
        <v>36882452</v>
      </c>
      <c r="E546">
        <v>1</v>
      </c>
      <c r="F546">
        <v>1</v>
      </c>
      <c r="G546">
        <v>1</v>
      </c>
      <c r="H546">
        <v>2</v>
      </c>
      <c r="I546" t="s">
        <v>842</v>
      </c>
      <c r="J546" t="s">
        <v>843</v>
      </c>
      <c r="K546" t="s">
        <v>844</v>
      </c>
      <c r="L546">
        <v>1368</v>
      </c>
      <c r="N546">
        <v>1011</v>
      </c>
      <c r="O546" t="s">
        <v>845</v>
      </c>
      <c r="P546" t="s">
        <v>845</v>
      </c>
      <c r="Q546">
        <v>1</v>
      </c>
      <c r="X546">
        <v>0.01</v>
      </c>
      <c r="Y546">
        <v>0</v>
      </c>
      <c r="Z546">
        <v>31.26</v>
      </c>
      <c r="AA546">
        <v>13.5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0.01</v>
      </c>
      <c r="AH546">
        <v>2</v>
      </c>
      <c r="AI546">
        <v>39084572</v>
      </c>
      <c r="AJ546">
        <v>524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ROW(Source!A358)</f>
        <v>358</v>
      </c>
      <c r="B547">
        <v>39084574</v>
      </c>
      <c r="C547">
        <v>39084573</v>
      </c>
      <c r="D547">
        <v>37066491</v>
      </c>
      <c r="E547">
        <v>1</v>
      </c>
      <c r="F547">
        <v>1</v>
      </c>
      <c r="G547">
        <v>1</v>
      </c>
      <c r="H547">
        <v>1</v>
      </c>
      <c r="I547" t="s">
        <v>1236</v>
      </c>
      <c r="J547" t="s">
        <v>3</v>
      </c>
      <c r="K547" t="s">
        <v>1237</v>
      </c>
      <c r="L547">
        <v>1191</v>
      </c>
      <c r="N547">
        <v>1013</v>
      </c>
      <c r="O547" t="s">
        <v>839</v>
      </c>
      <c r="P547" t="s">
        <v>839</v>
      </c>
      <c r="Q547">
        <v>1</v>
      </c>
      <c r="X547">
        <v>17.89</v>
      </c>
      <c r="Y547">
        <v>0</v>
      </c>
      <c r="Z547">
        <v>0</v>
      </c>
      <c r="AA547">
        <v>0</v>
      </c>
      <c r="AB547">
        <v>8.02</v>
      </c>
      <c r="AC547">
        <v>0</v>
      </c>
      <c r="AD547">
        <v>1</v>
      </c>
      <c r="AE547">
        <v>1</v>
      </c>
      <c r="AF547" t="s">
        <v>3</v>
      </c>
      <c r="AG547">
        <v>17.89</v>
      </c>
      <c r="AH547">
        <v>2</v>
      </c>
      <c r="AI547">
        <v>39084574</v>
      </c>
      <c r="AJ547">
        <v>525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ROW(Source!A358)</f>
        <v>358</v>
      </c>
      <c r="B548">
        <v>39084575</v>
      </c>
      <c r="C548">
        <v>39084573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840</v>
      </c>
      <c r="J548" t="s">
        <v>3</v>
      </c>
      <c r="K548" t="s">
        <v>841</v>
      </c>
      <c r="L548">
        <v>1191</v>
      </c>
      <c r="N548">
        <v>1013</v>
      </c>
      <c r="O548" t="s">
        <v>839</v>
      </c>
      <c r="P548" t="s">
        <v>839</v>
      </c>
      <c r="Q548">
        <v>1</v>
      </c>
      <c r="X548">
        <v>0.08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3</v>
      </c>
      <c r="AG548">
        <v>0.08</v>
      </c>
      <c r="AH548">
        <v>2</v>
      </c>
      <c r="AI548">
        <v>39084575</v>
      </c>
      <c r="AJ548">
        <v>526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ROW(Source!A358)</f>
        <v>358</v>
      </c>
      <c r="B549">
        <v>39084576</v>
      </c>
      <c r="C549">
        <v>39084573</v>
      </c>
      <c r="D549">
        <v>36882452</v>
      </c>
      <c r="E549">
        <v>1</v>
      </c>
      <c r="F549">
        <v>1</v>
      </c>
      <c r="G549">
        <v>1</v>
      </c>
      <c r="H549">
        <v>2</v>
      </c>
      <c r="I549" t="s">
        <v>842</v>
      </c>
      <c r="J549" t="s">
        <v>843</v>
      </c>
      <c r="K549" t="s">
        <v>844</v>
      </c>
      <c r="L549">
        <v>1368</v>
      </c>
      <c r="N549">
        <v>1011</v>
      </c>
      <c r="O549" t="s">
        <v>845</v>
      </c>
      <c r="P549" t="s">
        <v>845</v>
      </c>
      <c r="Q549">
        <v>1</v>
      </c>
      <c r="X549">
        <v>0.08</v>
      </c>
      <c r="Y549">
        <v>0</v>
      </c>
      <c r="Z549">
        <v>31.26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0.08</v>
      </c>
      <c r="AH549">
        <v>2</v>
      </c>
      <c r="AI549">
        <v>39084576</v>
      </c>
      <c r="AJ549">
        <v>527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ROW(Source!A359)</f>
        <v>359</v>
      </c>
      <c r="B550">
        <v>39084578</v>
      </c>
      <c r="C550">
        <v>39084577</v>
      </c>
      <c r="D550">
        <v>37064998</v>
      </c>
      <c r="E550">
        <v>1</v>
      </c>
      <c r="F550">
        <v>1</v>
      </c>
      <c r="G550">
        <v>1</v>
      </c>
      <c r="H550">
        <v>1</v>
      </c>
      <c r="I550" t="s">
        <v>865</v>
      </c>
      <c r="J550" t="s">
        <v>3</v>
      </c>
      <c r="K550" t="s">
        <v>866</v>
      </c>
      <c r="L550">
        <v>1191</v>
      </c>
      <c r="N550">
        <v>1013</v>
      </c>
      <c r="O550" t="s">
        <v>839</v>
      </c>
      <c r="P550" t="s">
        <v>839</v>
      </c>
      <c r="Q550">
        <v>1</v>
      </c>
      <c r="X550">
        <v>5.84</v>
      </c>
      <c r="Y550">
        <v>0</v>
      </c>
      <c r="Z550">
        <v>0</v>
      </c>
      <c r="AA550">
        <v>0</v>
      </c>
      <c r="AB550">
        <v>7.8</v>
      </c>
      <c r="AC550">
        <v>0</v>
      </c>
      <c r="AD550">
        <v>1</v>
      </c>
      <c r="AE550">
        <v>1</v>
      </c>
      <c r="AF550" t="s">
        <v>3</v>
      </c>
      <c r="AG550">
        <v>5.84</v>
      </c>
      <c r="AH550">
        <v>2</v>
      </c>
      <c r="AI550">
        <v>39084578</v>
      </c>
      <c r="AJ550">
        <v>528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ROW(Source!A360)</f>
        <v>360</v>
      </c>
      <c r="B551">
        <v>39084580</v>
      </c>
      <c r="C551">
        <v>39084579</v>
      </c>
      <c r="D551">
        <v>37070202</v>
      </c>
      <c r="E551">
        <v>1</v>
      </c>
      <c r="F551">
        <v>1</v>
      </c>
      <c r="G551">
        <v>1</v>
      </c>
      <c r="H551">
        <v>1</v>
      </c>
      <c r="I551" t="s">
        <v>1083</v>
      </c>
      <c r="J551" t="s">
        <v>3</v>
      </c>
      <c r="K551" t="s">
        <v>1084</v>
      </c>
      <c r="L551">
        <v>1191</v>
      </c>
      <c r="N551">
        <v>1013</v>
      </c>
      <c r="O551" t="s">
        <v>839</v>
      </c>
      <c r="P551" t="s">
        <v>839</v>
      </c>
      <c r="Q551">
        <v>1</v>
      </c>
      <c r="X551">
        <v>16.29</v>
      </c>
      <c r="Y551">
        <v>0</v>
      </c>
      <c r="Z551">
        <v>0</v>
      </c>
      <c r="AA551">
        <v>0</v>
      </c>
      <c r="AB551">
        <v>9.51</v>
      </c>
      <c r="AC551">
        <v>0</v>
      </c>
      <c r="AD551">
        <v>1</v>
      </c>
      <c r="AE551">
        <v>1</v>
      </c>
      <c r="AF551" t="s">
        <v>3</v>
      </c>
      <c r="AG551">
        <v>16.29</v>
      </c>
      <c r="AH551">
        <v>2</v>
      </c>
      <c r="AI551">
        <v>39084580</v>
      </c>
      <c r="AJ551">
        <v>529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ROW(Source!A360)</f>
        <v>360</v>
      </c>
      <c r="B552">
        <v>39084581</v>
      </c>
      <c r="C552">
        <v>39084579</v>
      </c>
      <c r="D552">
        <v>37064876</v>
      </c>
      <c r="E552">
        <v>1</v>
      </c>
      <c r="F552">
        <v>1</v>
      </c>
      <c r="G552">
        <v>1</v>
      </c>
      <c r="H552">
        <v>1</v>
      </c>
      <c r="I552" t="s">
        <v>840</v>
      </c>
      <c r="J552" t="s">
        <v>3</v>
      </c>
      <c r="K552" t="s">
        <v>841</v>
      </c>
      <c r="L552">
        <v>1191</v>
      </c>
      <c r="N552">
        <v>1013</v>
      </c>
      <c r="O552" t="s">
        <v>839</v>
      </c>
      <c r="P552" t="s">
        <v>839</v>
      </c>
      <c r="Q552">
        <v>1</v>
      </c>
      <c r="X552">
        <v>0.01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2</v>
      </c>
      <c r="AF552" t="s">
        <v>3</v>
      </c>
      <c r="AG552">
        <v>0.01</v>
      </c>
      <c r="AH552">
        <v>2</v>
      </c>
      <c r="AI552">
        <v>39084581</v>
      </c>
      <c r="AJ552">
        <v>530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ROW(Source!A360)</f>
        <v>360</v>
      </c>
      <c r="B553">
        <v>39084582</v>
      </c>
      <c r="C553">
        <v>39084579</v>
      </c>
      <c r="D553">
        <v>36882452</v>
      </c>
      <c r="E553">
        <v>1</v>
      </c>
      <c r="F553">
        <v>1</v>
      </c>
      <c r="G553">
        <v>1</v>
      </c>
      <c r="H553">
        <v>2</v>
      </c>
      <c r="I553" t="s">
        <v>842</v>
      </c>
      <c r="J553" t="s">
        <v>843</v>
      </c>
      <c r="K553" t="s">
        <v>844</v>
      </c>
      <c r="L553">
        <v>1368</v>
      </c>
      <c r="N553">
        <v>1011</v>
      </c>
      <c r="O553" t="s">
        <v>845</v>
      </c>
      <c r="P553" t="s">
        <v>845</v>
      </c>
      <c r="Q553">
        <v>1</v>
      </c>
      <c r="X553">
        <v>0.01</v>
      </c>
      <c r="Y553">
        <v>0</v>
      </c>
      <c r="Z553">
        <v>31.26</v>
      </c>
      <c r="AA553">
        <v>13.5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0.01</v>
      </c>
      <c r="AH553">
        <v>2</v>
      </c>
      <c r="AI553">
        <v>39084582</v>
      </c>
      <c r="AJ553">
        <v>531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ROW(Source!A360)</f>
        <v>360</v>
      </c>
      <c r="B554">
        <v>39084583</v>
      </c>
      <c r="C554">
        <v>39084579</v>
      </c>
      <c r="D554">
        <v>36804582</v>
      </c>
      <c r="E554">
        <v>1</v>
      </c>
      <c r="F554">
        <v>1</v>
      </c>
      <c r="G554">
        <v>1</v>
      </c>
      <c r="H554">
        <v>3</v>
      </c>
      <c r="I554" t="s">
        <v>1238</v>
      </c>
      <c r="J554" t="s">
        <v>1239</v>
      </c>
      <c r="K554" t="s">
        <v>1240</v>
      </c>
      <c r="L554">
        <v>1356</v>
      </c>
      <c r="N554">
        <v>1010</v>
      </c>
      <c r="O554" t="s">
        <v>1030</v>
      </c>
      <c r="P554" t="s">
        <v>1030</v>
      </c>
      <c r="Q554">
        <v>1000</v>
      </c>
      <c r="X554">
        <v>0.2</v>
      </c>
      <c r="Y554">
        <v>180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0.2</v>
      </c>
      <c r="AH554">
        <v>2</v>
      </c>
      <c r="AI554">
        <v>39084583</v>
      </c>
      <c r="AJ554">
        <v>532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ROW(Source!A360)</f>
        <v>360</v>
      </c>
      <c r="B555">
        <v>39084584</v>
      </c>
      <c r="C555">
        <v>39084579</v>
      </c>
      <c r="D555">
        <v>36804944</v>
      </c>
      <c r="E555">
        <v>1</v>
      </c>
      <c r="F555">
        <v>1</v>
      </c>
      <c r="G555">
        <v>1</v>
      </c>
      <c r="H555">
        <v>3</v>
      </c>
      <c r="I555" t="s">
        <v>1241</v>
      </c>
      <c r="J555" t="s">
        <v>1242</v>
      </c>
      <c r="K555" t="s">
        <v>1243</v>
      </c>
      <c r="L555">
        <v>1348</v>
      </c>
      <c r="N555">
        <v>1009</v>
      </c>
      <c r="O555" t="s">
        <v>64</v>
      </c>
      <c r="P555" t="s">
        <v>64</v>
      </c>
      <c r="Q555">
        <v>1000</v>
      </c>
      <c r="X555">
        <v>1E-3</v>
      </c>
      <c r="Y555">
        <v>12430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1E-3</v>
      </c>
      <c r="AH555">
        <v>2</v>
      </c>
      <c r="AI555">
        <v>39084584</v>
      </c>
      <c r="AJ555">
        <v>533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ROW(Source!A360)</f>
        <v>360</v>
      </c>
      <c r="B556">
        <v>39084585</v>
      </c>
      <c r="C556">
        <v>39084579</v>
      </c>
      <c r="D556">
        <v>36799065</v>
      </c>
      <c r="E556">
        <v>17</v>
      </c>
      <c r="F556">
        <v>1</v>
      </c>
      <c r="G556">
        <v>1</v>
      </c>
      <c r="H556">
        <v>3</v>
      </c>
      <c r="I556" t="s">
        <v>1209</v>
      </c>
      <c r="J556" t="s">
        <v>3</v>
      </c>
      <c r="K556" t="s">
        <v>1210</v>
      </c>
      <c r="L556">
        <v>1374</v>
      </c>
      <c r="N556">
        <v>1013</v>
      </c>
      <c r="O556" t="s">
        <v>1211</v>
      </c>
      <c r="P556" t="s">
        <v>1211</v>
      </c>
      <c r="Q556">
        <v>1</v>
      </c>
      <c r="X556">
        <v>3.1</v>
      </c>
      <c r="Y556">
        <v>1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</v>
      </c>
      <c r="AG556">
        <v>3.1</v>
      </c>
      <c r="AH556">
        <v>2</v>
      </c>
      <c r="AI556">
        <v>39084585</v>
      </c>
      <c r="AJ556">
        <v>535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ROW(Source!A362)</f>
        <v>362</v>
      </c>
      <c r="B557">
        <v>39084587</v>
      </c>
      <c r="C557">
        <v>39084586</v>
      </c>
      <c r="D557">
        <v>37064878</v>
      </c>
      <c r="E557">
        <v>1</v>
      </c>
      <c r="F557">
        <v>1</v>
      </c>
      <c r="G557">
        <v>1</v>
      </c>
      <c r="H557">
        <v>1</v>
      </c>
      <c r="I557" t="s">
        <v>927</v>
      </c>
      <c r="J557" t="s">
        <v>3</v>
      </c>
      <c r="K557" t="s">
        <v>928</v>
      </c>
      <c r="L557">
        <v>1191</v>
      </c>
      <c r="N557">
        <v>1013</v>
      </c>
      <c r="O557" t="s">
        <v>839</v>
      </c>
      <c r="P557" t="s">
        <v>839</v>
      </c>
      <c r="Q557">
        <v>1</v>
      </c>
      <c r="X557">
        <v>3.76</v>
      </c>
      <c r="Y557">
        <v>0</v>
      </c>
      <c r="Z557">
        <v>0</v>
      </c>
      <c r="AA557">
        <v>0</v>
      </c>
      <c r="AB557">
        <v>9.4</v>
      </c>
      <c r="AC557">
        <v>0</v>
      </c>
      <c r="AD557">
        <v>1</v>
      </c>
      <c r="AE557">
        <v>1</v>
      </c>
      <c r="AF557" t="s">
        <v>3</v>
      </c>
      <c r="AG557">
        <v>3.76</v>
      </c>
      <c r="AH557">
        <v>2</v>
      </c>
      <c r="AI557">
        <v>39084587</v>
      </c>
      <c r="AJ557">
        <v>536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ROW(Source!A362)</f>
        <v>362</v>
      </c>
      <c r="B558">
        <v>39084588</v>
      </c>
      <c r="C558">
        <v>39084586</v>
      </c>
      <c r="D558">
        <v>37064876</v>
      </c>
      <c r="E558">
        <v>1</v>
      </c>
      <c r="F558">
        <v>1</v>
      </c>
      <c r="G558">
        <v>1</v>
      </c>
      <c r="H558">
        <v>1</v>
      </c>
      <c r="I558" t="s">
        <v>840</v>
      </c>
      <c r="J558" t="s">
        <v>3</v>
      </c>
      <c r="K558" t="s">
        <v>841</v>
      </c>
      <c r="L558">
        <v>1191</v>
      </c>
      <c r="N558">
        <v>1013</v>
      </c>
      <c r="O558" t="s">
        <v>839</v>
      </c>
      <c r="P558" t="s">
        <v>839</v>
      </c>
      <c r="Q558">
        <v>1</v>
      </c>
      <c r="X558">
        <v>0.02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3</v>
      </c>
      <c r="AG558">
        <v>0.02</v>
      </c>
      <c r="AH558">
        <v>2</v>
      </c>
      <c r="AI558">
        <v>39084588</v>
      </c>
      <c r="AJ558">
        <v>537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ROW(Source!A362)</f>
        <v>362</v>
      </c>
      <c r="B559">
        <v>39084589</v>
      </c>
      <c r="C559">
        <v>39084586</v>
      </c>
      <c r="D559">
        <v>36882159</v>
      </c>
      <c r="E559">
        <v>1</v>
      </c>
      <c r="F559">
        <v>1</v>
      </c>
      <c r="G559">
        <v>1</v>
      </c>
      <c r="H559">
        <v>2</v>
      </c>
      <c r="I559" t="s">
        <v>1037</v>
      </c>
      <c r="J559" t="s">
        <v>1038</v>
      </c>
      <c r="K559" t="s">
        <v>1039</v>
      </c>
      <c r="L559">
        <v>1368</v>
      </c>
      <c r="N559">
        <v>1011</v>
      </c>
      <c r="O559" t="s">
        <v>845</v>
      </c>
      <c r="P559" t="s">
        <v>845</v>
      </c>
      <c r="Q559">
        <v>1</v>
      </c>
      <c r="X559">
        <v>0.01</v>
      </c>
      <c r="Y559">
        <v>0</v>
      </c>
      <c r="Z559">
        <v>111.99</v>
      </c>
      <c r="AA559">
        <v>13.5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0.01</v>
      </c>
      <c r="AH559">
        <v>2</v>
      </c>
      <c r="AI559">
        <v>39084589</v>
      </c>
      <c r="AJ559">
        <v>538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ROW(Source!A362)</f>
        <v>362</v>
      </c>
      <c r="B560">
        <v>39084590</v>
      </c>
      <c r="C560">
        <v>39084586</v>
      </c>
      <c r="D560">
        <v>36883554</v>
      </c>
      <c r="E560">
        <v>1</v>
      </c>
      <c r="F560">
        <v>1</v>
      </c>
      <c r="G560">
        <v>1</v>
      </c>
      <c r="H560">
        <v>2</v>
      </c>
      <c r="I560" t="s">
        <v>848</v>
      </c>
      <c r="J560" t="s">
        <v>849</v>
      </c>
      <c r="K560" t="s">
        <v>850</v>
      </c>
      <c r="L560">
        <v>1368</v>
      </c>
      <c r="N560">
        <v>1011</v>
      </c>
      <c r="O560" t="s">
        <v>845</v>
      </c>
      <c r="P560" t="s">
        <v>845</v>
      </c>
      <c r="Q560">
        <v>1</v>
      </c>
      <c r="X560">
        <v>0.01</v>
      </c>
      <c r="Y560">
        <v>0</v>
      </c>
      <c r="Z560">
        <v>65.709999999999994</v>
      </c>
      <c r="AA560">
        <v>11.6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0.01</v>
      </c>
      <c r="AH560">
        <v>2</v>
      </c>
      <c r="AI560">
        <v>39084590</v>
      </c>
      <c r="AJ560">
        <v>539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ROW(Source!A362)</f>
        <v>362</v>
      </c>
      <c r="B561">
        <v>39084591</v>
      </c>
      <c r="C561">
        <v>39084586</v>
      </c>
      <c r="D561">
        <v>36802094</v>
      </c>
      <c r="E561">
        <v>1</v>
      </c>
      <c r="F561">
        <v>1</v>
      </c>
      <c r="G561">
        <v>1</v>
      </c>
      <c r="H561">
        <v>3</v>
      </c>
      <c r="I561" t="s">
        <v>1180</v>
      </c>
      <c r="J561" t="s">
        <v>1181</v>
      </c>
      <c r="K561" t="s">
        <v>1182</v>
      </c>
      <c r="L561">
        <v>1346</v>
      </c>
      <c r="N561">
        <v>1009</v>
      </c>
      <c r="O561" t="s">
        <v>173</v>
      </c>
      <c r="P561" t="s">
        <v>173</v>
      </c>
      <c r="Q561">
        <v>1</v>
      </c>
      <c r="X561">
        <v>0.16</v>
      </c>
      <c r="Y561">
        <v>30.4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0.16</v>
      </c>
      <c r="AH561">
        <v>2</v>
      </c>
      <c r="AI561">
        <v>39084591</v>
      </c>
      <c r="AJ561">
        <v>540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ROW(Source!A362)</f>
        <v>362</v>
      </c>
      <c r="B562">
        <v>39084592</v>
      </c>
      <c r="C562">
        <v>39084586</v>
      </c>
      <c r="D562">
        <v>36802106</v>
      </c>
      <c r="E562">
        <v>1</v>
      </c>
      <c r="F562">
        <v>1</v>
      </c>
      <c r="G562">
        <v>1</v>
      </c>
      <c r="H562">
        <v>3</v>
      </c>
      <c r="I562" t="s">
        <v>1244</v>
      </c>
      <c r="J562" t="s">
        <v>1245</v>
      </c>
      <c r="K562" t="s">
        <v>1246</v>
      </c>
      <c r="L562">
        <v>1308</v>
      </c>
      <c r="N562">
        <v>1003</v>
      </c>
      <c r="O562" t="s">
        <v>30</v>
      </c>
      <c r="P562" t="s">
        <v>30</v>
      </c>
      <c r="Q562">
        <v>100</v>
      </c>
      <c r="X562">
        <v>5.5E-2</v>
      </c>
      <c r="Y562">
        <v>120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5.5E-2</v>
      </c>
      <c r="AH562">
        <v>2</v>
      </c>
      <c r="AI562">
        <v>39084592</v>
      </c>
      <c r="AJ562">
        <v>541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ROW(Source!A362)</f>
        <v>362</v>
      </c>
      <c r="B563">
        <v>39084593</v>
      </c>
      <c r="C563">
        <v>39084586</v>
      </c>
      <c r="D563">
        <v>36838317</v>
      </c>
      <c r="E563">
        <v>1</v>
      </c>
      <c r="F563">
        <v>1</v>
      </c>
      <c r="G563">
        <v>1</v>
      </c>
      <c r="H563">
        <v>3</v>
      </c>
      <c r="I563" t="s">
        <v>1197</v>
      </c>
      <c r="J563" t="s">
        <v>1198</v>
      </c>
      <c r="K563" t="s">
        <v>1199</v>
      </c>
      <c r="L563">
        <v>1346</v>
      </c>
      <c r="N563">
        <v>1009</v>
      </c>
      <c r="O563" t="s">
        <v>173</v>
      </c>
      <c r="P563" t="s">
        <v>173</v>
      </c>
      <c r="Q563">
        <v>1</v>
      </c>
      <c r="X563">
        <v>0.05</v>
      </c>
      <c r="Y563">
        <v>28.6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0.05</v>
      </c>
      <c r="AH563">
        <v>2</v>
      </c>
      <c r="AI563">
        <v>39084593</v>
      </c>
      <c r="AJ563">
        <v>542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ROW(Source!A362)</f>
        <v>362</v>
      </c>
      <c r="B564">
        <v>39084594</v>
      </c>
      <c r="C564">
        <v>39084586</v>
      </c>
      <c r="D564">
        <v>36799065</v>
      </c>
      <c r="E564">
        <v>17</v>
      </c>
      <c r="F564">
        <v>1</v>
      </c>
      <c r="G564">
        <v>1</v>
      </c>
      <c r="H564">
        <v>3</v>
      </c>
      <c r="I564" t="s">
        <v>1209</v>
      </c>
      <c r="J564" t="s">
        <v>3</v>
      </c>
      <c r="K564" t="s">
        <v>1210</v>
      </c>
      <c r="L564">
        <v>1374</v>
      </c>
      <c r="N564">
        <v>1013</v>
      </c>
      <c r="O564" t="s">
        <v>1211</v>
      </c>
      <c r="P564" t="s">
        <v>1211</v>
      </c>
      <c r="Q564">
        <v>1</v>
      </c>
      <c r="X564">
        <v>0.71</v>
      </c>
      <c r="Y564">
        <v>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0.71</v>
      </c>
      <c r="AH564">
        <v>2</v>
      </c>
      <c r="AI564">
        <v>39084594</v>
      </c>
      <c r="AJ564">
        <v>544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ROW(Source!A364)</f>
        <v>364</v>
      </c>
      <c r="B565">
        <v>39084596</v>
      </c>
      <c r="C565">
        <v>39084595</v>
      </c>
      <c r="D565">
        <v>37072767</v>
      </c>
      <c r="E565">
        <v>1</v>
      </c>
      <c r="F565">
        <v>1</v>
      </c>
      <c r="G565">
        <v>1</v>
      </c>
      <c r="H565">
        <v>1</v>
      </c>
      <c r="I565" t="s">
        <v>869</v>
      </c>
      <c r="J565" t="s">
        <v>3</v>
      </c>
      <c r="K565" t="s">
        <v>870</v>
      </c>
      <c r="L565">
        <v>1191</v>
      </c>
      <c r="N565">
        <v>1013</v>
      </c>
      <c r="O565" t="s">
        <v>839</v>
      </c>
      <c r="P565" t="s">
        <v>839</v>
      </c>
      <c r="Q565">
        <v>1</v>
      </c>
      <c r="X565">
        <v>15.2</v>
      </c>
      <c r="Y565">
        <v>0</v>
      </c>
      <c r="Z565">
        <v>0</v>
      </c>
      <c r="AA565">
        <v>0</v>
      </c>
      <c r="AB565">
        <v>9.18</v>
      </c>
      <c r="AC565">
        <v>0</v>
      </c>
      <c r="AD565">
        <v>1</v>
      </c>
      <c r="AE565">
        <v>1</v>
      </c>
      <c r="AF565" t="s">
        <v>3</v>
      </c>
      <c r="AG565">
        <v>15.2</v>
      </c>
      <c r="AH565">
        <v>2</v>
      </c>
      <c r="AI565">
        <v>39084596</v>
      </c>
      <c r="AJ565">
        <v>545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ROW(Source!A364)</f>
        <v>364</v>
      </c>
      <c r="B566">
        <v>39084597</v>
      </c>
      <c r="C566">
        <v>39084595</v>
      </c>
      <c r="D566">
        <v>36804661</v>
      </c>
      <c r="E566">
        <v>1</v>
      </c>
      <c r="F566">
        <v>1</v>
      </c>
      <c r="G566">
        <v>1</v>
      </c>
      <c r="H566">
        <v>3</v>
      </c>
      <c r="I566" t="s">
        <v>1218</v>
      </c>
      <c r="J566" t="s">
        <v>1219</v>
      </c>
      <c r="K566" t="s">
        <v>1220</v>
      </c>
      <c r="L566">
        <v>1355</v>
      </c>
      <c r="N566">
        <v>1010</v>
      </c>
      <c r="O566" t="s">
        <v>370</v>
      </c>
      <c r="P566" t="s">
        <v>370</v>
      </c>
      <c r="Q566">
        <v>100</v>
      </c>
      <c r="X566">
        <v>1.75</v>
      </c>
      <c r="Y566">
        <v>8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3</v>
      </c>
      <c r="AG566">
        <v>1.75</v>
      </c>
      <c r="AH566">
        <v>2</v>
      </c>
      <c r="AI566">
        <v>39084597</v>
      </c>
      <c r="AJ566">
        <v>546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ROW(Source!A364)</f>
        <v>364</v>
      </c>
      <c r="B567">
        <v>39084598</v>
      </c>
      <c r="C567">
        <v>39084595</v>
      </c>
      <c r="D567">
        <v>36799065</v>
      </c>
      <c r="E567">
        <v>17</v>
      </c>
      <c r="F567">
        <v>1</v>
      </c>
      <c r="G567">
        <v>1</v>
      </c>
      <c r="H567">
        <v>3</v>
      </c>
      <c r="I567" t="s">
        <v>1209</v>
      </c>
      <c r="J567" t="s">
        <v>3</v>
      </c>
      <c r="K567" t="s">
        <v>1210</v>
      </c>
      <c r="L567">
        <v>1374</v>
      </c>
      <c r="N567">
        <v>1013</v>
      </c>
      <c r="O567" t="s">
        <v>1211</v>
      </c>
      <c r="P567" t="s">
        <v>1211</v>
      </c>
      <c r="Q567">
        <v>1</v>
      </c>
      <c r="X567">
        <v>2.79</v>
      </c>
      <c r="Y567">
        <v>1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2.79</v>
      </c>
      <c r="AH567">
        <v>2</v>
      </c>
      <c r="AI567">
        <v>39084598</v>
      </c>
      <c r="AJ567">
        <v>548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ROW(Source!A366)</f>
        <v>366</v>
      </c>
      <c r="B568">
        <v>39084600</v>
      </c>
      <c r="C568">
        <v>39084599</v>
      </c>
      <c r="D568">
        <v>37064878</v>
      </c>
      <c r="E568">
        <v>1</v>
      </c>
      <c r="F568">
        <v>1</v>
      </c>
      <c r="G568">
        <v>1</v>
      </c>
      <c r="H568">
        <v>1</v>
      </c>
      <c r="I568" t="s">
        <v>927</v>
      </c>
      <c r="J568" t="s">
        <v>3</v>
      </c>
      <c r="K568" t="s">
        <v>928</v>
      </c>
      <c r="L568">
        <v>1191</v>
      </c>
      <c r="N568">
        <v>1013</v>
      </c>
      <c r="O568" t="s">
        <v>839</v>
      </c>
      <c r="P568" t="s">
        <v>839</v>
      </c>
      <c r="Q568">
        <v>1</v>
      </c>
      <c r="X568">
        <v>6.29</v>
      </c>
      <c r="Y568">
        <v>0</v>
      </c>
      <c r="Z568">
        <v>0</v>
      </c>
      <c r="AA568">
        <v>0</v>
      </c>
      <c r="AB568">
        <v>9.4</v>
      </c>
      <c r="AC568">
        <v>0</v>
      </c>
      <c r="AD568">
        <v>1</v>
      </c>
      <c r="AE568">
        <v>1</v>
      </c>
      <c r="AF568" t="s">
        <v>3</v>
      </c>
      <c r="AG568">
        <v>6.29</v>
      </c>
      <c r="AH568">
        <v>2</v>
      </c>
      <c r="AI568">
        <v>39084600</v>
      </c>
      <c r="AJ568">
        <v>549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ROW(Source!A366)</f>
        <v>366</v>
      </c>
      <c r="B569">
        <v>39084601</v>
      </c>
      <c r="C569">
        <v>39084599</v>
      </c>
      <c r="D569">
        <v>37064876</v>
      </c>
      <c r="E569">
        <v>1</v>
      </c>
      <c r="F569">
        <v>1</v>
      </c>
      <c r="G569">
        <v>1</v>
      </c>
      <c r="H569">
        <v>1</v>
      </c>
      <c r="I569" t="s">
        <v>840</v>
      </c>
      <c r="J569" t="s">
        <v>3</v>
      </c>
      <c r="K569" t="s">
        <v>841</v>
      </c>
      <c r="L569">
        <v>1191</v>
      </c>
      <c r="N569">
        <v>1013</v>
      </c>
      <c r="O569" t="s">
        <v>839</v>
      </c>
      <c r="P569" t="s">
        <v>839</v>
      </c>
      <c r="Q569">
        <v>1</v>
      </c>
      <c r="X569">
        <v>0.06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2</v>
      </c>
      <c r="AF569" t="s">
        <v>3</v>
      </c>
      <c r="AG569">
        <v>0.06</v>
      </c>
      <c r="AH569">
        <v>2</v>
      </c>
      <c r="AI569">
        <v>39084601</v>
      </c>
      <c r="AJ569">
        <v>550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ROW(Source!A366)</f>
        <v>366</v>
      </c>
      <c r="B570">
        <v>39084602</v>
      </c>
      <c r="C570">
        <v>39084599</v>
      </c>
      <c r="D570">
        <v>36882159</v>
      </c>
      <c r="E570">
        <v>1</v>
      </c>
      <c r="F570">
        <v>1</v>
      </c>
      <c r="G570">
        <v>1</v>
      </c>
      <c r="H570">
        <v>2</v>
      </c>
      <c r="I570" t="s">
        <v>1037</v>
      </c>
      <c r="J570" t="s">
        <v>1038</v>
      </c>
      <c r="K570" t="s">
        <v>1039</v>
      </c>
      <c r="L570">
        <v>1368</v>
      </c>
      <c r="N570">
        <v>1011</v>
      </c>
      <c r="O570" t="s">
        <v>845</v>
      </c>
      <c r="P570" t="s">
        <v>845</v>
      </c>
      <c r="Q570">
        <v>1</v>
      </c>
      <c r="X570">
        <v>0.03</v>
      </c>
      <c r="Y570">
        <v>0</v>
      </c>
      <c r="Z570">
        <v>111.99</v>
      </c>
      <c r="AA570">
        <v>13.5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0.03</v>
      </c>
      <c r="AH570">
        <v>2</v>
      </c>
      <c r="AI570">
        <v>39084602</v>
      </c>
      <c r="AJ570">
        <v>551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ROW(Source!A366)</f>
        <v>366</v>
      </c>
      <c r="B571">
        <v>39084603</v>
      </c>
      <c r="C571">
        <v>39084599</v>
      </c>
      <c r="D571">
        <v>36883554</v>
      </c>
      <c r="E571">
        <v>1</v>
      </c>
      <c r="F571">
        <v>1</v>
      </c>
      <c r="G571">
        <v>1</v>
      </c>
      <c r="H571">
        <v>2</v>
      </c>
      <c r="I571" t="s">
        <v>848</v>
      </c>
      <c r="J571" t="s">
        <v>849</v>
      </c>
      <c r="K571" t="s">
        <v>850</v>
      </c>
      <c r="L571">
        <v>1368</v>
      </c>
      <c r="N571">
        <v>1011</v>
      </c>
      <c r="O571" t="s">
        <v>845</v>
      </c>
      <c r="P571" t="s">
        <v>845</v>
      </c>
      <c r="Q571">
        <v>1</v>
      </c>
      <c r="X571">
        <v>0.03</v>
      </c>
      <c r="Y571">
        <v>0</v>
      </c>
      <c r="Z571">
        <v>65.709999999999994</v>
      </c>
      <c r="AA571">
        <v>11.6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0.03</v>
      </c>
      <c r="AH571">
        <v>2</v>
      </c>
      <c r="AI571">
        <v>39084603</v>
      </c>
      <c r="AJ571">
        <v>552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ROW(Source!A366)</f>
        <v>366</v>
      </c>
      <c r="B572">
        <v>39084604</v>
      </c>
      <c r="C572">
        <v>39084599</v>
      </c>
      <c r="D572">
        <v>36802094</v>
      </c>
      <c r="E572">
        <v>1</v>
      </c>
      <c r="F572">
        <v>1</v>
      </c>
      <c r="G572">
        <v>1</v>
      </c>
      <c r="H572">
        <v>3</v>
      </c>
      <c r="I572" t="s">
        <v>1180</v>
      </c>
      <c r="J572" t="s">
        <v>1181</v>
      </c>
      <c r="K572" t="s">
        <v>1182</v>
      </c>
      <c r="L572">
        <v>1346</v>
      </c>
      <c r="N572">
        <v>1009</v>
      </c>
      <c r="O572" t="s">
        <v>173</v>
      </c>
      <c r="P572" t="s">
        <v>173</v>
      </c>
      <c r="Q572">
        <v>1</v>
      </c>
      <c r="X572">
        <v>0.32</v>
      </c>
      <c r="Y572">
        <v>30.4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0.32</v>
      </c>
      <c r="AH572">
        <v>2</v>
      </c>
      <c r="AI572">
        <v>39084604</v>
      </c>
      <c r="AJ572">
        <v>553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ROW(Source!A366)</f>
        <v>366</v>
      </c>
      <c r="B573">
        <v>39084605</v>
      </c>
      <c r="C573">
        <v>39084599</v>
      </c>
      <c r="D573">
        <v>36802373</v>
      </c>
      <c r="E573">
        <v>1</v>
      </c>
      <c r="F573">
        <v>1</v>
      </c>
      <c r="G573">
        <v>1</v>
      </c>
      <c r="H573">
        <v>3</v>
      </c>
      <c r="I573" t="s">
        <v>1221</v>
      </c>
      <c r="J573" t="s">
        <v>1222</v>
      </c>
      <c r="K573" t="s">
        <v>1223</v>
      </c>
      <c r="L573">
        <v>1348</v>
      </c>
      <c r="N573">
        <v>1009</v>
      </c>
      <c r="O573" t="s">
        <v>64</v>
      </c>
      <c r="P573" t="s">
        <v>64</v>
      </c>
      <c r="Q573">
        <v>1000</v>
      </c>
      <c r="X573">
        <v>1.0499999999999999E-3</v>
      </c>
      <c r="Y573">
        <v>1820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1.0499999999999999E-3</v>
      </c>
      <c r="AH573">
        <v>2</v>
      </c>
      <c r="AI573">
        <v>39084605</v>
      </c>
      <c r="AJ573">
        <v>554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ROW(Source!A366)</f>
        <v>366</v>
      </c>
      <c r="B574">
        <v>39084606</v>
      </c>
      <c r="C574">
        <v>39084599</v>
      </c>
      <c r="D574">
        <v>36838317</v>
      </c>
      <c r="E574">
        <v>1</v>
      </c>
      <c r="F574">
        <v>1</v>
      </c>
      <c r="G574">
        <v>1</v>
      </c>
      <c r="H574">
        <v>3</v>
      </c>
      <c r="I574" t="s">
        <v>1197</v>
      </c>
      <c r="J574" t="s">
        <v>1198</v>
      </c>
      <c r="K574" t="s">
        <v>1199</v>
      </c>
      <c r="L574">
        <v>1346</v>
      </c>
      <c r="N574">
        <v>1009</v>
      </c>
      <c r="O574" t="s">
        <v>173</v>
      </c>
      <c r="P574" t="s">
        <v>173</v>
      </c>
      <c r="Q574">
        <v>1</v>
      </c>
      <c r="X574">
        <v>0.02</v>
      </c>
      <c r="Y574">
        <v>28.6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0.02</v>
      </c>
      <c r="AH574">
        <v>2</v>
      </c>
      <c r="AI574">
        <v>39084606</v>
      </c>
      <c r="AJ574">
        <v>555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ROW(Source!A366)</f>
        <v>366</v>
      </c>
      <c r="B575">
        <v>39084607</v>
      </c>
      <c r="C575">
        <v>39084599</v>
      </c>
      <c r="D575">
        <v>36852011</v>
      </c>
      <c r="E575">
        <v>1</v>
      </c>
      <c r="F575">
        <v>1</v>
      </c>
      <c r="G575">
        <v>1</v>
      </c>
      <c r="H575">
        <v>3</v>
      </c>
      <c r="I575" t="s">
        <v>1230</v>
      </c>
      <c r="J575" t="s">
        <v>1231</v>
      </c>
      <c r="K575" t="s">
        <v>1232</v>
      </c>
      <c r="L575">
        <v>1355</v>
      </c>
      <c r="N575">
        <v>1010</v>
      </c>
      <c r="O575" t="s">
        <v>370</v>
      </c>
      <c r="P575" t="s">
        <v>370</v>
      </c>
      <c r="Q575">
        <v>100</v>
      </c>
      <c r="X575">
        <v>0.05</v>
      </c>
      <c r="Y575">
        <v>143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3</v>
      </c>
      <c r="AG575">
        <v>0.05</v>
      </c>
      <c r="AH575">
        <v>2</v>
      </c>
      <c r="AI575">
        <v>39084607</v>
      </c>
      <c r="AJ575">
        <v>556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ROW(Source!A366)</f>
        <v>366</v>
      </c>
      <c r="B576">
        <v>39084608</v>
      </c>
      <c r="C576">
        <v>39084599</v>
      </c>
      <c r="D576">
        <v>36852061</v>
      </c>
      <c r="E576">
        <v>1</v>
      </c>
      <c r="F576">
        <v>1</v>
      </c>
      <c r="G576">
        <v>1</v>
      </c>
      <c r="H576">
        <v>3</v>
      </c>
      <c r="I576" t="s">
        <v>1233</v>
      </c>
      <c r="J576" t="s">
        <v>1234</v>
      </c>
      <c r="K576" t="s">
        <v>1235</v>
      </c>
      <c r="L576">
        <v>1356</v>
      </c>
      <c r="N576">
        <v>1010</v>
      </c>
      <c r="O576" t="s">
        <v>1030</v>
      </c>
      <c r="P576" t="s">
        <v>1030</v>
      </c>
      <c r="Q576">
        <v>1000</v>
      </c>
      <c r="X576">
        <v>1.2200000000000001E-2</v>
      </c>
      <c r="Y576">
        <v>176.21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1.2200000000000001E-2</v>
      </c>
      <c r="AH576">
        <v>2</v>
      </c>
      <c r="AI576">
        <v>39084608</v>
      </c>
      <c r="AJ576">
        <v>557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ROW(Source!A366)</f>
        <v>366</v>
      </c>
      <c r="B577">
        <v>39084609</v>
      </c>
      <c r="C577">
        <v>39084599</v>
      </c>
      <c r="D577">
        <v>36799065</v>
      </c>
      <c r="E577">
        <v>17</v>
      </c>
      <c r="F577">
        <v>1</v>
      </c>
      <c r="G577">
        <v>1</v>
      </c>
      <c r="H577">
        <v>3</v>
      </c>
      <c r="I577" t="s">
        <v>1209</v>
      </c>
      <c r="J577" t="s">
        <v>3</v>
      </c>
      <c r="K577" t="s">
        <v>1210</v>
      </c>
      <c r="L577">
        <v>1374</v>
      </c>
      <c r="N577">
        <v>1013</v>
      </c>
      <c r="O577" t="s">
        <v>1211</v>
      </c>
      <c r="P577" t="s">
        <v>1211</v>
      </c>
      <c r="Q577">
        <v>1</v>
      </c>
      <c r="X577">
        <v>1.18</v>
      </c>
      <c r="Y577">
        <v>1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1.18</v>
      </c>
      <c r="AH577">
        <v>2</v>
      </c>
      <c r="AI577">
        <v>39084609</v>
      </c>
      <c r="AJ577">
        <v>559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ROW(Source!A368)</f>
        <v>368</v>
      </c>
      <c r="B578">
        <v>39084611</v>
      </c>
      <c r="C578">
        <v>39084610</v>
      </c>
      <c r="D578">
        <v>37080781</v>
      </c>
      <c r="E578">
        <v>1</v>
      </c>
      <c r="F578">
        <v>1</v>
      </c>
      <c r="G578">
        <v>1</v>
      </c>
      <c r="H578">
        <v>1</v>
      </c>
      <c r="I578" t="s">
        <v>883</v>
      </c>
      <c r="J578" t="s">
        <v>3</v>
      </c>
      <c r="K578" t="s">
        <v>884</v>
      </c>
      <c r="L578">
        <v>1191</v>
      </c>
      <c r="N578">
        <v>1013</v>
      </c>
      <c r="O578" t="s">
        <v>839</v>
      </c>
      <c r="P578" t="s">
        <v>839</v>
      </c>
      <c r="Q578">
        <v>1</v>
      </c>
      <c r="X578">
        <v>31.6</v>
      </c>
      <c r="Y578">
        <v>0</v>
      </c>
      <c r="Z578">
        <v>0</v>
      </c>
      <c r="AA578">
        <v>0</v>
      </c>
      <c r="AB578">
        <v>9.92</v>
      </c>
      <c r="AC578">
        <v>0</v>
      </c>
      <c r="AD578">
        <v>1</v>
      </c>
      <c r="AE578">
        <v>1</v>
      </c>
      <c r="AF578" t="s">
        <v>3</v>
      </c>
      <c r="AG578">
        <v>31.6</v>
      </c>
      <c r="AH578">
        <v>2</v>
      </c>
      <c r="AI578">
        <v>39084611</v>
      </c>
      <c r="AJ578">
        <v>560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ROW(Source!A368)</f>
        <v>368</v>
      </c>
      <c r="B579">
        <v>39084612</v>
      </c>
      <c r="C579">
        <v>39084610</v>
      </c>
      <c r="D579">
        <v>37064876</v>
      </c>
      <c r="E579">
        <v>1</v>
      </c>
      <c r="F579">
        <v>1</v>
      </c>
      <c r="G579">
        <v>1</v>
      </c>
      <c r="H579">
        <v>1</v>
      </c>
      <c r="I579" t="s">
        <v>840</v>
      </c>
      <c r="J579" t="s">
        <v>3</v>
      </c>
      <c r="K579" t="s">
        <v>841</v>
      </c>
      <c r="L579">
        <v>1191</v>
      </c>
      <c r="N579">
        <v>1013</v>
      </c>
      <c r="O579" t="s">
        <v>839</v>
      </c>
      <c r="P579" t="s">
        <v>839</v>
      </c>
      <c r="Q579">
        <v>1</v>
      </c>
      <c r="X579">
        <v>0.05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2</v>
      </c>
      <c r="AF579" t="s">
        <v>3</v>
      </c>
      <c r="AG579">
        <v>0.05</v>
      </c>
      <c r="AH579">
        <v>2</v>
      </c>
      <c r="AI579">
        <v>39084612</v>
      </c>
      <c r="AJ579">
        <v>561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ROW(Source!A368)</f>
        <v>368</v>
      </c>
      <c r="B580">
        <v>39084613</v>
      </c>
      <c r="C580">
        <v>39084610</v>
      </c>
      <c r="D580">
        <v>36882159</v>
      </c>
      <c r="E580">
        <v>1</v>
      </c>
      <c r="F580">
        <v>1</v>
      </c>
      <c r="G580">
        <v>1</v>
      </c>
      <c r="H580">
        <v>2</v>
      </c>
      <c r="I580" t="s">
        <v>1037</v>
      </c>
      <c r="J580" t="s">
        <v>1038</v>
      </c>
      <c r="K580" t="s">
        <v>1039</v>
      </c>
      <c r="L580">
        <v>1368</v>
      </c>
      <c r="N580">
        <v>1011</v>
      </c>
      <c r="O580" t="s">
        <v>845</v>
      </c>
      <c r="P580" t="s">
        <v>845</v>
      </c>
      <c r="Q580">
        <v>1</v>
      </c>
      <c r="X580">
        <v>0.03</v>
      </c>
      <c r="Y580">
        <v>0</v>
      </c>
      <c r="Z580">
        <v>111.99</v>
      </c>
      <c r="AA580">
        <v>13.5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0.03</v>
      </c>
      <c r="AH580">
        <v>2</v>
      </c>
      <c r="AI580">
        <v>39084613</v>
      </c>
      <c r="AJ580">
        <v>562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ROW(Source!A368)</f>
        <v>368</v>
      </c>
      <c r="B581">
        <v>39084614</v>
      </c>
      <c r="C581">
        <v>39084610</v>
      </c>
      <c r="D581">
        <v>36883554</v>
      </c>
      <c r="E581">
        <v>1</v>
      </c>
      <c r="F581">
        <v>1</v>
      </c>
      <c r="G581">
        <v>1</v>
      </c>
      <c r="H581">
        <v>2</v>
      </c>
      <c r="I581" t="s">
        <v>848</v>
      </c>
      <c r="J581" t="s">
        <v>849</v>
      </c>
      <c r="K581" t="s">
        <v>850</v>
      </c>
      <c r="L581">
        <v>1368</v>
      </c>
      <c r="N581">
        <v>1011</v>
      </c>
      <c r="O581" t="s">
        <v>845</v>
      </c>
      <c r="P581" t="s">
        <v>845</v>
      </c>
      <c r="Q581">
        <v>1</v>
      </c>
      <c r="X581">
        <v>0.02</v>
      </c>
      <c r="Y581">
        <v>0</v>
      </c>
      <c r="Z581">
        <v>65.709999999999994</v>
      </c>
      <c r="AA581">
        <v>11.6</v>
      </c>
      <c r="AB581">
        <v>0</v>
      </c>
      <c r="AC581">
        <v>0</v>
      </c>
      <c r="AD581">
        <v>1</v>
      </c>
      <c r="AE581">
        <v>0</v>
      </c>
      <c r="AF581" t="s">
        <v>3</v>
      </c>
      <c r="AG581">
        <v>0.02</v>
      </c>
      <c r="AH581">
        <v>2</v>
      </c>
      <c r="AI581">
        <v>39084614</v>
      </c>
      <c r="AJ581">
        <v>563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ROW(Source!A368)</f>
        <v>368</v>
      </c>
      <c r="B582">
        <v>39084615</v>
      </c>
      <c r="C582">
        <v>39084610</v>
      </c>
      <c r="D582">
        <v>36802094</v>
      </c>
      <c r="E582">
        <v>1</v>
      </c>
      <c r="F582">
        <v>1</v>
      </c>
      <c r="G582">
        <v>1</v>
      </c>
      <c r="H582">
        <v>3</v>
      </c>
      <c r="I582" t="s">
        <v>1180</v>
      </c>
      <c r="J582" t="s">
        <v>1181</v>
      </c>
      <c r="K582" t="s">
        <v>1182</v>
      </c>
      <c r="L582">
        <v>1346</v>
      </c>
      <c r="N582">
        <v>1009</v>
      </c>
      <c r="O582" t="s">
        <v>173</v>
      </c>
      <c r="P582" t="s">
        <v>173</v>
      </c>
      <c r="Q582">
        <v>1</v>
      </c>
      <c r="X582">
        <v>0.11</v>
      </c>
      <c r="Y582">
        <v>30.4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</v>
      </c>
      <c r="AG582">
        <v>0.11</v>
      </c>
      <c r="AH582">
        <v>2</v>
      </c>
      <c r="AI582">
        <v>39084615</v>
      </c>
      <c r="AJ582">
        <v>564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ROW(Source!A368)</f>
        <v>368</v>
      </c>
      <c r="B583">
        <v>39084616</v>
      </c>
      <c r="C583">
        <v>39084610</v>
      </c>
      <c r="D583">
        <v>36804580</v>
      </c>
      <c r="E583">
        <v>1</v>
      </c>
      <c r="F583">
        <v>1</v>
      </c>
      <c r="G583">
        <v>1</v>
      </c>
      <c r="H583">
        <v>3</v>
      </c>
      <c r="I583" t="s">
        <v>1188</v>
      </c>
      <c r="J583" t="s">
        <v>1189</v>
      </c>
      <c r="K583" t="s">
        <v>1190</v>
      </c>
      <c r="L583">
        <v>1355</v>
      </c>
      <c r="N583">
        <v>1010</v>
      </c>
      <c r="O583" t="s">
        <v>370</v>
      </c>
      <c r="P583" t="s">
        <v>370</v>
      </c>
      <c r="Q583">
        <v>100</v>
      </c>
      <c r="X583">
        <v>1.02</v>
      </c>
      <c r="Y583">
        <v>86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</v>
      </c>
      <c r="AG583">
        <v>1.02</v>
      </c>
      <c r="AH583">
        <v>2</v>
      </c>
      <c r="AI583">
        <v>39084616</v>
      </c>
      <c r="AJ583">
        <v>565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ROW(Source!A368)</f>
        <v>368</v>
      </c>
      <c r="B584">
        <v>39084617</v>
      </c>
      <c r="C584">
        <v>39084610</v>
      </c>
      <c r="D584">
        <v>36804940</v>
      </c>
      <c r="E584">
        <v>1</v>
      </c>
      <c r="F584">
        <v>1</v>
      </c>
      <c r="G584">
        <v>1</v>
      </c>
      <c r="H584">
        <v>3</v>
      </c>
      <c r="I584" t="s">
        <v>1247</v>
      </c>
      <c r="J584" t="s">
        <v>1248</v>
      </c>
      <c r="K584" t="s">
        <v>1249</v>
      </c>
      <c r="L584">
        <v>1348</v>
      </c>
      <c r="N584">
        <v>1009</v>
      </c>
      <c r="O584" t="s">
        <v>64</v>
      </c>
      <c r="P584" t="s">
        <v>64</v>
      </c>
      <c r="Q584">
        <v>1000</v>
      </c>
      <c r="X584">
        <v>1.6000000000000001E-4</v>
      </c>
      <c r="Y584">
        <v>29800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1.6000000000000001E-4</v>
      </c>
      <c r="AH584">
        <v>2</v>
      </c>
      <c r="AI584">
        <v>39084617</v>
      </c>
      <c r="AJ584">
        <v>566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ROW(Source!A368)</f>
        <v>368</v>
      </c>
      <c r="B585">
        <v>39084618</v>
      </c>
      <c r="C585">
        <v>39084610</v>
      </c>
      <c r="D585">
        <v>36804944</v>
      </c>
      <c r="E585">
        <v>1</v>
      </c>
      <c r="F585">
        <v>1</v>
      </c>
      <c r="G585">
        <v>1</v>
      </c>
      <c r="H585">
        <v>3</v>
      </c>
      <c r="I585" t="s">
        <v>1241</v>
      </c>
      <c r="J585" t="s">
        <v>1242</v>
      </c>
      <c r="K585" t="s">
        <v>1243</v>
      </c>
      <c r="L585">
        <v>1348</v>
      </c>
      <c r="N585">
        <v>1009</v>
      </c>
      <c r="O585" t="s">
        <v>64</v>
      </c>
      <c r="P585" t="s">
        <v>64</v>
      </c>
      <c r="Q585">
        <v>1000</v>
      </c>
      <c r="X585">
        <v>2.9999999999999997E-4</v>
      </c>
      <c r="Y585">
        <v>12430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2.9999999999999997E-4</v>
      </c>
      <c r="AH585">
        <v>2</v>
      </c>
      <c r="AI585">
        <v>39084618</v>
      </c>
      <c r="AJ585">
        <v>567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ROW(Source!A368)</f>
        <v>368</v>
      </c>
      <c r="B586">
        <v>39084619</v>
      </c>
      <c r="C586">
        <v>39084610</v>
      </c>
      <c r="D586">
        <v>36799065</v>
      </c>
      <c r="E586">
        <v>17</v>
      </c>
      <c r="F586">
        <v>1</v>
      </c>
      <c r="G586">
        <v>1</v>
      </c>
      <c r="H586">
        <v>3</v>
      </c>
      <c r="I586" t="s">
        <v>1209</v>
      </c>
      <c r="J586" t="s">
        <v>3</v>
      </c>
      <c r="K586" t="s">
        <v>1210</v>
      </c>
      <c r="L586">
        <v>1374</v>
      </c>
      <c r="N586">
        <v>1013</v>
      </c>
      <c r="O586" t="s">
        <v>1211</v>
      </c>
      <c r="P586" t="s">
        <v>1211</v>
      </c>
      <c r="Q586">
        <v>1</v>
      </c>
      <c r="X586">
        <v>6.27</v>
      </c>
      <c r="Y586">
        <v>1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3</v>
      </c>
      <c r="AG586">
        <v>6.27</v>
      </c>
      <c r="AH586">
        <v>2</v>
      </c>
      <c r="AI586">
        <v>39084619</v>
      </c>
      <c r="AJ586">
        <v>569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ROW(Source!A370)</f>
        <v>370</v>
      </c>
      <c r="B587">
        <v>39084621</v>
      </c>
      <c r="C587">
        <v>39084620</v>
      </c>
      <c r="D587">
        <v>37080781</v>
      </c>
      <c r="E587">
        <v>1</v>
      </c>
      <c r="F587">
        <v>1</v>
      </c>
      <c r="G587">
        <v>1</v>
      </c>
      <c r="H587">
        <v>1</v>
      </c>
      <c r="I587" t="s">
        <v>883</v>
      </c>
      <c r="J587" t="s">
        <v>3</v>
      </c>
      <c r="K587" t="s">
        <v>884</v>
      </c>
      <c r="L587">
        <v>1191</v>
      </c>
      <c r="N587">
        <v>1013</v>
      </c>
      <c r="O587" t="s">
        <v>839</v>
      </c>
      <c r="P587" t="s">
        <v>839</v>
      </c>
      <c r="Q587">
        <v>1</v>
      </c>
      <c r="X587">
        <v>60.88</v>
      </c>
      <c r="Y587">
        <v>0</v>
      </c>
      <c r="Z587">
        <v>0</v>
      </c>
      <c r="AA587">
        <v>0</v>
      </c>
      <c r="AB587">
        <v>9.92</v>
      </c>
      <c r="AC587">
        <v>0</v>
      </c>
      <c r="AD587">
        <v>1</v>
      </c>
      <c r="AE587">
        <v>1</v>
      </c>
      <c r="AF587" t="s">
        <v>3</v>
      </c>
      <c r="AG587">
        <v>60.88</v>
      </c>
      <c r="AH587">
        <v>2</v>
      </c>
      <c r="AI587">
        <v>39084621</v>
      </c>
      <c r="AJ587">
        <v>570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ROW(Source!A370)</f>
        <v>370</v>
      </c>
      <c r="B588">
        <v>39084622</v>
      </c>
      <c r="C588">
        <v>39084620</v>
      </c>
      <c r="D588">
        <v>37064876</v>
      </c>
      <c r="E588">
        <v>1</v>
      </c>
      <c r="F588">
        <v>1</v>
      </c>
      <c r="G588">
        <v>1</v>
      </c>
      <c r="H588">
        <v>1</v>
      </c>
      <c r="I588" t="s">
        <v>840</v>
      </c>
      <c r="J588" t="s">
        <v>3</v>
      </c>
      <c r="K588" t="s">
        <v>841</v>
      </c>
      <c r="L588">
        <v>1191</v>
      </c>
      <c r="N588">
        <v>1013</v>
      </c>
      <c r="O588" t="s">
        <v>839</v>
      </c>
      <c r="P588" t="s">
        <v>839</v>
      </c>
      <c r="Q588">
        <v>1</v>
      </c>
      <c r="X588">
        <v>0.16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3</v>
      </c>
      <c r="AG588">
        <v>0.16</v>
      </c>
      <c r="AH588">
        <v>2</v>
      </c>
      <c r="AI588">
        <v>39084622</v>
      </c>
      <c r="AJ588">
        <v>571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ROW(Source!A370)</f>
        <v>370</v>
      </c>
      <c r="B589">
        <v>39084623</v>
      </c>
      <c r="C589">
        <v>39084620</v>
      </c>
      <c r="D589">
        <v>36882159</v>
      </c>
      <c r="E589">
        <v>1</v>
      </c>
      <c r="F589">
        <v>1</v>
      </c>
      <c r="G589">
        <v>1</v>
      </c>
      <c r="H589">
        <v>2</v>
      </c>
      <c r="I589" t="s">
        <v>1037</v>
      </c>
      <c r="J589" t="s">
        <v>1038</v>
      </c>
      <c r="K589" t="s">
        <v>1039</v>
      </c>
      <c r="L589">
        <v>1368</v>
      </c>
      <c r="N589">
        <v>1011</v>
      </c>
      <c r="O589" t="s">
        <v>845</v>
      </c>
      <c r="P589" t="s">
        <v>845</v>
      </c>
      <c r="Q589">
        <v>1</v>
      </c>
      <c r="X589">
        <v>0.08</v>
      </c>
      <c r="Y589">
        <v>0</v>
      </c>
      <c r="Z589">
        <v>111.99</v>
      </c>
      <c r="AA589">
        <v>13.5</v>
      </c>
      <c r="AB589">
        <v>0</v>
      </c>
      <c r="AC589">
        <v>0</v>
      </c>
      <c r="AD589">
        <v>1</v>
      </c>
      <c r="AE589">
        <v>0</v>
      </c>
      <c r="AF589" t="s">
        <v>3</v>
      </c>
      <c r="AG589">
        <v>0.08</v>
      </c>
      <c r="AH589">
        <v>2</v>
      </c>
      <c r="AI589">
        <v>39084623</v>
      </c>
      <c r="AJ589">
        <v>572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ROW(Source!A370)</f>
        <v>370</v>
      </c>
      <c r="B590">
        <v>39084624</v>
      </c>
      <c r="C590">
        <v>39084620</v>
      </c>
      <c r="D590">
        <v>36883554</v>
      </c>
      <c r="E590">
        <v>1</v>
      </c>
      <c r="F590">
        <v>1</v>
      </c>
      <c r="G590">
        <v>1</v>
      </c>
      <c r="H590">
        <v>2</v>
      </c>
      <c r="I590" t="s">
        <v>848</v>
      </c>
      <c r="J590" t="s">
        <v>849</v>
      </c>
      <c r="K590" t="s">
        <v>850</v>
      </c>
      <c r="L590">
        <v>1368</v>
      </c>
      <c r="N590">
        <v>1011</v>
      </c>
      <c r="O590" t="s">
        <v>845</v>
      </c>
      <c r="P590" t="s">
        <v>845</v>
      </c>
      <c r="Q590">
        <v>1</v>
      </c>
      <c r="X590">
        <v>0.08</v>
      </c>
      <c r="Y590">
        <v>0</v>
      </c>
      <c r="Z590">
        <v>65.709999999999994</v>
      </c>
      <c r="AA590">
        <v>11.6</v>
      </c>
      <c r="AB590">
        <v>0</v>
      </c>
      <c r="AC590">
        <v>0</v>
      </c>
      <c r="AD590">
        <v>1</v>
      </c>
      <c r="AE590">
        <v>0</v>
      </c>
      <c r="AF590" t="s">
        <v>3</v>
      </c>
      <c r="AG590">
        <v>0.08</v>
      </c>
      <c r="AH590">
        <v>2</v>
      </c>
      <c r="AI590">
        <v>39084624</v>
      </c>
      <c r="AJ590">
        <v>573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ROW(Source!A370)</f>
        <v>370</v>
      </c>
      <c r="B591">
        <v>39084625</v>
      </c>
      <c r="C591">
        <v>39084620</v>
      </c>
      <c r="D591">
        <v>36883858</v>
      </c>
      <c r="E591">
        <v>1</v>
      </c>
      <c r="F591">
        <v>1</v>
      </c>
      <c r="G591">
        <v>1</v>
      </c>
      <c r="H591">
        <v>2</v>
      </c>
      <c r="I591" t="s">
        <v>885</v>
      </c>
      <c r="J591" t="s">
        <v>886</v>
      </c>
      <c r="K591" t="s">
        <v>887</v>
      </c>
      <c r="L591">
        <v>1368</v>
      </c>
      <c r="N591">
        <v>1011</v>
      </c>
      <c r="O591" t="s">
        <v>845</v>
      </c>
      <c r="P591" t="s">
        <v>845</v>
      </c>
      <c r="Q591">
        <v>1</v>
      </c>
      <c r="X591">
        <v>2.97</v>
      </c>
      <c r="Y591">
        <v>0</v>
      </c>
      <c r="Z591">
        <v>8.1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3</v>
      </c>
      <c r="AG591">
        <v>2.97</v>
      </c>
      <c r="AH591">
        <v>2</v>
      </c>
      <c r="AI591">
        <v>39084625</v>
      </c>
      <c r="AJ591">
        <v>574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ROW(Source!A370)</f>
        <v>370</v>
      </c>
      <c r="B592">
        <v>39084626</v>
      </c>
      <c r="C592">
        <v>39084620</v>
      </c>
      <c r="D592">
        <v>36803258</v>
      </c>
      <c r="E592">
        <v>1</v>
      </c>
      <c r="F592">
        <v>1</v>
      </c>
      <c r="G592">
        <v>1</v>
      </c>
      <c r="H592">
        <v>3</v>
      </c>
      <c r="I592" t="s">
        <v>1183</v>
      </c>
      <c r="J592" t="s">
        <v>1184</v>
      </c>
      <c r="K592" t="s">
        <v>1185</v>
      </c>
      <c r="L592">
        <v>1346</v>
      </c>
      <c r="N592">
        <v>1009</v>
      </c>
      <c r="O592" t="s">
        <v>173</v>
      </c>
      <c r="P592" t="s">
        <v>173</v>
      </c>
      <c r="Q592">
        <v>1</v>
      </c>
      <c r="X592">
        <v>2.4E-2</v>
      </c>
      <c r="Y592">
        <v>10.57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</v>
      </c>
      <c r="AG592">
        <v>2.4E-2</v>
      </c>
      <c r="AH592">
        <v>2</v>
      </c>
      <c r="AI592">
        <v>39084626</v>
      </c>
      <c r="AJ592">
        <v>575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ROW(Source!A370)</f>
        <v>370</v>
      </c>
      <c r="B593">
        <v>39084627</v>
      </c>
      <c r="C593">
        <v>39084620</v>
      </c>
      <c r="D593">
        <v>36804448</v>
      </c>
      <c r="E593">
        <v>1</v>
      </c>
      <c r="F593">
        <v>1</v>
      </c>
      <c r="G593">
        <v>1</v>
      </c>
      <c r="H593">
        <v>3</v>
      </c>
      <c r="I593" t="s">
        <v>1186</v>
      </c>
      <c r="J593" t="s">
        <v>1187</v>
      </c>
      <c r="K593" t="s">
        <v>1168</v>
      </c>
      <c r="L593">
        <v>1346</v>
      </c>
      <c r="N593">
        <v>1009</v>
      </c>
      <c r="O593" t="s">
        <v>173</v>
      </c>
      <c r="P593" t="s">
        <v>173</v>
      </c>
      <c r="Q593">
        <v>1</v>
      </c>
      <c r="X593">
        <v>2.73</v>
      </c>
      <c r="Y593">
        <v>9.0399999999999991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2.73</v>
      </c>
      <c r="AH593">
        <v>2</v>
      </c>
      <c r="AI593">
        <v>39084627</v>
      </c>
      <c r="AJ593">
        <v>576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ROW(Source!A370)</f>
        <v>370</v>
      </c>
      <c r="B594">
        <v>39084628</v>
      </c>
      <c r="C594">
        <v>39084620</v>
      </c>
      <c r="D594">
        <v>36825981</v>
      </c>
      <c r="E594">
        <v>1</v>
      </c>
      <c r="F594">
        <v>1</v>
      </c>
      <c r="G594">
        <v>1</v>
      </c>
      <c r="H594">
        <v>3</v>
      </c>
      <c r="I594" t="s">
        <v>1250</v>
      </c>
      <c r="J594" t="s">
        <v>1251</v>
      </c>
      <c r="K594" t="s">
        <v>1252</v>
      </c>
      <c r="L594">
        <v>1348</v>
      </c>
      <c r="N594">
        <v>1009</v>
      </c>
      <c r="O594" t="s">
        <v>64</v>
      </c>
      <c r="P594" t="s">
        <v>64</v>
      </c>
      <c r="Q594">
        <v>1000</v>
      </c>
      <c r="X594">
        <v>1.4E-2</v>
      </c>
      <c r="Y594">
        <v>5000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1.4E-2</v>
      </c>
      <c r="AH594">
        <v>2</v>
      </c>
      <c r="AI594">
        <v>39084628</v>
      </c>
      <c r="AJ594">
        <v>577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ROW(Source!A370)</f>
        <v>370</v>
      </c>
      <c r="B595">
        <v>39084629</v>
      </c>
      <c r="C595">
        <v>39084620</v>
      </c>
      <c r="D595">
        <v>36838354</v>
      </c>
      <c r="E595">
        <v>1</v>
      </c>
      <c r="F595">
        <v>1</v>
      </c>
      <c r="G595">
        <v>1</v>
      </c>
      <c r="H595">
        <v>3</v>
      </c>
      <c r="I595" t="s">
        <v>1253</v>
      </c>
      <c r="J595" t="s">
        <v>1254</v>
      </c>
      <c r="K595" t="s">
        <v>1255</v>
      </c>
      <c r="L595">
        <v>1348</v>
      </c>
      <c r="N595">
        <v>1009</v>
      </c>
      <c r="O595" t="s">
        <v>64</v>
      </c>
      <c r="P595" t="s">
        <v>64</v>
      </c>
      <c r="Q595">
        <v>1000</v>
      </c>
      <c r="X595">
        <v>2.7000000000000001E-3</v>
      </c>
      <c r="Y595">
        <v>7826.9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2.7000000000000001E-3</v>
      </c>
      <c r="AH595">
        <v>2</v>
      </c>
      <c r="AI595">
        <v>39084629</v>
      </c>
      <c r="AJ595">
        <v>578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ROW(Source!A370)</f>
        <v>370</v>
      </c>
      <c r="B596">
        <v>39084630</v>
      </c>
      <c r="C596">
        <v>39084620</v>
      </c>
      <c r="D596">
        <v>36799065</v>
      </c>
      <c r="E596">
        <v>17</v>
      </c>
      <c r="F596">
        <v>1</v>
      </c>
      <c r="G596">
        <v>1</v>
      </c>
      <c r="H596">
        <v>3</v>
      </c>
      <c r="I596" t="s">
        <v>1209</v>
      </c>
      <c r="J596" t="s">
        <v>3</v>
      </c>
      <c r="K596" t="s">
        <v>1210</v>
      </c>
      <c r="L596">
        <v>1374</v>
      </c>
      <c r="N596">
        <v>1013</v>
      </c>
      <c r="O596" t="s">
        <v>1211</v>
      </c>
      <c r="P596" t="s">
        <v>1211</v>
      </c>
      <c r="Q596">
        <v>1</v>
      </c>
      <c r="X596">
        <v>12.08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12.08</v>
      </c>
      <c r="AH596">
        <v>2</v>
      </c>
      <c r="AI596">
        <v>39084630</v>
      </c>
      <c r="AJ596">
        <v>580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ROW(Source!A372)</f>
        <v>372</v>
      </c>
      <c r="B597">
        <v>39084648</v>
      </c>
      <c r="C597">
        <v>39084647</v>
      </c>
      <c r="D597">
        <v>37070202</v>
      </c>
      <c r="E597">
        <v>1</v>
      </c>
      <c r="F597">
        <v>1</v>
      </c>
      <c r="G597">
        <v>1</v>
      </c>
      <c r="H597">
        <v>1</v>
      </c>
      <c r="I597" t="s">
        <v>1083</v>
      </c>
      <c r="J597" t="s">
        <v>3</v>
      </c>
      <c r="K597" t="s">
        <v>1084</v>
      </c>
      <c r="L597">
        <v>1191</v>
      </c>
      <c r="N597">
        <v>1013</v>
      </c>
      <c r="O597" t="s">
        <v>839</v>
      </c>
      <c r="P597" t="s">
        <v>839</v>
      </c>
      <c r="Q597">
        <v>1</v>
      </c>
      <c r="X597">
        <v>1.56</v>
      </c>
      <c r="Y597">
        <v>0</v>
      </c>
      <c r="Z597">
        <v>0</v>
      </c>
      <c r="AA597">
        <v>0</v>
      </c>
      <c r="AB597">
        <v>9.51</v>
      </c>
      <c r="AC597">
        <v>0</v>
      </c>
      <c r="AD597">
        <v>1</v>
      </c>
      <c r="AE597">
        <v>1</v>
      </c>
      <c r="AF597" t="s">
        <v>3</v>
      </c>
      <c r="AG597">
        <v>1.56</v>
      </c>
      <c r="AH597">
        <v>2</v>
      </c>
      <c r="AI597">
        <v>39084648</v>
      </c>
      <c r="AJ597">
        <v>581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ROW(Source!A372)</f>
        <v>372</v>
      </c>
      <c r="B598">
        <v>39084649</v>
      </c>
      <c r="C598">
        <v>39084647</v>
      </c>
      <c r="D598">
        <v>36883858</v>
      </c>
      <c r="E598">
        <v>1</v>
      </c>
      <c r="F598">
        <v>1</v>
      </c>
      <c r="G598">
        <v>1</v>
      </c>
      <c r="H598">
        <v>2</v>
      </c>
      <c r="I598" t="s">
        <v>885</v>
      </c>
      <c r="J598" t="s">
        <v>886</v>
      </c>
      <c r="K598" t="s">
        <v>887</v>
      </c>
      <c r="L598">
        <v>1368</v>
      </c>
      <c r="N598">
        <v>1011</v>
      </c>
      <c r="O598" t="s">
        <v>845</v>
      </c>
      <c r="P598" t="s">
        <v>845</v>
      </c>
      <c r="Q598">
        <v>1</v>
      </c>
      <c r="X598">
        <v>0.13</v>
      </c>
      <c r="Y598">
        <v>0</v>
      </c>
      <c r="Z598">
        <v>8.1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0.13</v>
      </c>
      <c r="AH598">
        <v>2</v>
      </c>
      <c r="AI598">
        <v>39084649</v>
      </c>
      <c r="AJ598">
        <v>582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ROW(Source!A372)</f>
        <v>372</v>
      </c>
      <c r="B599">
        <v>39084650</v>
      </c>
      <c r="C599">
        <v>39084647</v>
      </c>
      <c r="D599">
        <v>36800043</v>
      </c>
      <c r="E599">
        <v>1</v>
      </c>
      <c r="F599">
        <v>1</v>
      </c>
      <c r="G599">
        <v>1</v>
      </c>
      <c r="H599">
        <v>3</v>
      </c>
      <c r="I599" t="s">
        <v>1174</v>
      </c>
      <c r="J599" t="s">
        <v>1175</v>
      </c>
      <c r="K599" t="s">
        <v>1176</v>
      </c>
      <c r="L599">
        <v>1346</v>
      </c>
      <c r="N599">
        <v>1009</v>
      </c>
      <c r="O599" t="s">
        <v>173</v>
      </c>
      <c r="P599" t="s">
        <v>173</v>
      </c>
      <c r="Q599">
        <v>1</v>
      </c>
      <c r="X599">
        <v>6.0000000000000001E-3</v>
      </c>
      <c r="Y599">
        <v>44.97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6.0000000000000001E-3</v>
      </c>
      <c r="AH599">
        <v>2</v>
      </c>
      <c r="AI599">
        <v>39084650</v>
      </c>
      <c r="AJ599">
        <v>583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ROW(Source!A372)</f>
        <v>372</v>
      </c>
      <c r="B600">
        <v>39084651</v>
      </c>
      <c r="C600">
        <v>39084647</v>
      </c>
      <c r="D600">
        <v>36801775</v>
      </c>
      <c r="E600">
        <v>1</v>
      </c>
      <c r="F600">
        <v>1</v>
      </c>
      <c r="G600">
        <v>1</v>
      </c>
      <c r="H600">
        <v>3</v>
      </c>
      <c r="I600" t="s">
        <v>1177</v>
      </c>
      <c r="J600" t="s">
        <v>1178</v>
      </c>
      <c r="K600" t="s">
        <v>1179</v>
      </c>
      <c r="L600">
        <v>1346</v>
      </c>
      <c r="N600">
        <v>1009</v>
      </c>
      <c r="O600" t="s">
        <v>173</v>
      </c>
      <c r="P600" t="s">
        <v>173</v>
      </c>
      <c r="Q600">
        <v>1</v>
      </c>
      <c r="X600">
        <v>1E-3</v>
      </c>
      <c r="Y600">
        <v>11.5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1E-3</v>
      </c>
      <c r="AH600">
        <v>2</v>
      </c>
      <c r="AI600">
        <v>39084651</v>
      </c>
      <c r="AJ600">
        <v>584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ROW(Source!A372)</f>
        <v>372</v>
      </c>
      <c r="B601">
        <v>39084652</v>
      </c>
      <c r="C601">
        <v>39084647</v>
      </c>
      <c r="D601">
        <v>36802094</v>
      </c>
      <c r="E601">
        <v>1</v>
      </c>
      <c r="F601">
        <v>1</v>
      </c>
      <c r="G601">
        <v>1</v>
      </c>
      <c r="H601">
        <v>3</v>
      </c>
      <c r="I601" t="s">
        <v>1180</v>
      </c>
      <c r="J601" t="s">
        <v>1181</v>
      </c>
      <c r="K601" t="s">
        <v>1182</v>
      </c>
      <c r="L601">
        <v>1346</v>
      </c>
      <c r="N601">
        <v>1009</v>
      </c>
      <c r="O601" t="s">
        <v>173</v>
      </c>
      <c r="P601" t="s">
        <v>173</v>
      </c>
      <c r="Q601">
        <v>1</v>
      </c>
      <c r="X601">
        <v>1.2E-2</v>
      </c>
      <c r="Y601">
        <v>30.4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1.2E-2</v>
      </c>
      <c r="AH601">
        <v>2</v>
      </c>
      <c r="AI601">
        <v>39084652</v>
      </c>
      <c r="AJ601">
        <v>585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ROW(Source!A372)</f>
        <v>372</v>
      </c>
      <c r="B602">
        <v>39084653</v>
      </c>
      <c r="C602">
        <v>39084647</v>
      </c>
      <c r="D602">
        <v>36803258</v>
      </c>
      <c r="E602">
        <v>1</v>
      </c>
      <c r="F602">
        <v>1</v>
      </c>
      <c r="G602">
        <v>1</v>
      </c>
      <c r="H602">
        <v>3</v>
      </c>
      <c r="I602" t="s">
        <v>1183</v>
      </c>
      <c r="J602" t="s">
        <v>1184</v>
      </c>
      <c r="K602" t="s">
        <v>1185</v>
      </c>
      <c r="L602">
        <v>1346</v>
      </c>
      <c r="N602">
        <v>1009</v>
      </c>
      <c r="O602" t="s">
        <v>173</v>
      </c>
      <c r="P602" t="s">
        <v>173</v>
      </c>
      <c r="Q602">
        <v>1</v>
      </c>
      <c r="X602">
        <v>7.0000000000000007E-2</v>
      </c>
      <c r="Y602">
        <v>10.57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7.0000000000000007E-2</v>
      </c>
      <c r="AH602">
        <v>2</v>
      </c>
      <c r="AI602">
        <v>39084653</v>
      </c>
      <c r="AJ602">
        <v>586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ROW(Source!A372)</f>
        <v>372</v>
      </c>
      <c r="B603">
        <v>39084654</v>
      </c>
      <c r="C603">
        <v>39084647</v>
      </c>
      <c r="D603">
        <v>36804448</v>
      </c>
      <c r="E603">
        <v>1</v>
      </c>
      <c r="F603">
        <v>1</v>
      </c>
      <c r="G603">
        <v>1</v>
      </c>
      <c r="H603">
        <v>3</v>
      </c>
      <c r="I603" t="s">
        <v>1186</v>
      </c>
      <c r="J603" t="s">
        <v>1187</v>
      </c>
      <c r="K603" t="s">
        <v>1168</v>
      </c>
      <c r="L603">
        <v>1346</v>
      </c>
      <c r="N603">
        <v>1009</v>
      </c>
      <c r="O603" t="s">
        <v>173</v>
      </c>
      <c r="P603" t="s">
        <v>173</v>
      </c>
      <c r="Q603">
        <v>1</v>
      </c>
      <c r="X603">
        <v>4.9000000000000002E-2</v>
      </c>
      <c r="Y603">
        <v>9.0399999999999991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3</v>
      </c>
      <c r="AG603">
        <v>4.9000000000000002E-2</v>
      </c>
      <c r="AH603">
        <v>2</v>
      </c>
      <c r="AI603">
        <v>39084654</v>
      </c>
      <c r="AJ603">
        <v>587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ROW(Source!A372)</f>
        <v>372</v>
      </c>
      <c r="B604">
        <v>39084655</v>
      </c>
      <c r="C604">
        <v>39084647</v>
      </c>
      <c r="D604">
        <v>36804580</v>
      </c>
      <c r="E604">
        <v>1</v>
      </c>
      <c r="F604">
        <v>1</v>
      </c>
      <c r="G604">
        <v>1</v>
      </c>
      <c r="H604">
        <v>3</v>
      </c>
      <c r="I604" t="s">
        <v>1188</v>
      </c>
      <c r="J604" t="s">
        <v>1189</v>
      </c>
      <c r="K604" t="s">
        <v>1190</v>
      </c>
      <c r="L604">
        <v>1355</v>
      </c>
      <c r="N604">
        <v>1010</v>
      </c>
      <c r="O604" t="s">
        <v>370</v>
      </c>
      <c r="P604" t="s">
        <v>370</v>
      </c>
      <c r="Q604">
        <v>100</v>
      </c>
      <c r="X604">
        <v>1.4E-2</v>
      </c>
      <c r="Y604">
        <v>86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1.4E-2</v>
      </c>
      <c r="AH604">
        <v>2</v>
      </c>
      <c r="AI604">
        <v>39084655</v>
      </c>
      <c r="AJ604">
        <v>588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ROW(Source!A372)</f>
        <v>372</v>
      </c>
      <c r="B605">
        <v>39084656</v>
      </c>
      <c r="C605">
        <v>39084647</v>
      </c>
      <c r="D605">
        <v>36805500</v>
      </c>
      <c r="E605">
        <v>1</v>
      </c>
      <c r="F605">
        <v>1</v>
      </c>
      <c r="G605">
        <v>1</v>
      </c>
      <c r="H605">
        <v>3</v>
      </c>
      <c r="I605" t="s">
        <v>1191</v>
      </c>
      <c r="J605" t="s">
        <v>1192</v>
      </c>
      <c r="K605" t="s">
        <v>1193</v>
      </c>
      <c r="L605">
        <v>1346</v>
      </c>
      <c r="N605">
        <v>1009</v>
      </c>
      <c r="O605" t="s">
        <v>173</v>
      </c>
      <c r="P605" t="s">
        <v>173</v>
      </c>
      <c r="Q605">
        <v>1</v>
      </c>
      <c r="X605">
        <v>1E-3</v>
      </c>
      <c r="Y605">
        <v>133.05000000000001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3</v>
      </c>
      <c r="AG605">
        <v>1E-3</v>
      </c>
      <c r="AH605">
        <v>2</v>
      </c>
      <c r="AI605">
        <v>39084656</v>
      </c>
      <c r="AJ605">
        <v>589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ROW(Source!A372)</f>
        <v>372</v>
      </c>
      <c r="B606">
        <v>39084657</v>
      </c>
      <c r="C606">
        <v>39084647</v>
      </c>
      <c r="D606">
        <v>36823140</v>
      </c>
      <c r="E606">
        <v>1</v>
      </c>
      <c r="F606">
        <v>1</v>
      </c>
      <c r="G606">
        <v>1</v>
      </c>
      <c r="H606">
        <v>3</v>
      </c>
      <c r="I606" t="s">
        <v>1194</v>
      </c>
      <c r="J606" t="s">
        <v>1195</v>
      </c>
      <c r="K606" t="s">
        <v>1196</v>
      </c>
      <c r="L606">
        <v>1348</v>
      </c>
      <c r="N606">
        <v>1009</v>
      </c>
      <c r="O606" t="s">
        <v>64</v>
      </c>
      <c r="P606" t="s">
        <v>64</v>
      </c>
      <c r="Q606">
        <v>1000</v>
      </c>
      <c r="X606">
        <v>1E-3</v>
      </c>
      <c r="Y606">
        <v>11500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3</v>
      </c>
      <c r="AG606">
        <v>1E-3</v>
      </c>
      <c r="AH606">
        <v>2</v>
      </c>
      <c r="AI606">
        <v>39084657</v>
      </c>
      <c r="AJ606">
        <v>590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ROW(Source!A372)</f>
        <v>372</v>
      </c>
      <c r="B607">
        <v>39084658</v>
      </c>
      <c r="C607">
        <v>39084647</v>
      </c>
      <c r="D607">
        <v>36838317</v>
      </c>
      <c r="E607">
        <v>1</v>
      </c>
      <c r="F607">
        <v>1</v>
      </c>
      <c r="G607">
        <v>1</v>
      </c>
      <c r="H607">
        <v>3</v>
      </c>
      <c r="I607" t="s">
        <v>1197</v>
      </c>
      <c r="J607" t="s">
        <v>1198</v>
      </c>
      <c r="K607" t="s">
        <v>1199</v>
      </c>
      <c r="L607">
        <v>1346</v>
      </c>
      <c r="N607">
        <v>1009</v>
      </c>
      <c r="O607" t="s">
        <v>173</v>
      </c>
      <c r="P607" t="s">
        <v>173</v>
      </c>
      <c r="Q607">
        <v>1</v>
      </c>
      <c r="X607">
        <v>3.5999999999999997E-2</v>
      </c>
      <c r="Y607">
        <v>28.6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3.5999999999999997E-2</v>
      </c>
      <c r="AH607">
        <v>2</v>
      </c>
      <c r="AI607">
        <v>39084658</v>
      </c>
      <c r="AJ607">
        <v>591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ROW(Source!A372)</f>
        <v>372</v>
      </c>
      <c r="B608">
        <v>39084659</v>
      </c>
      <c r="C608">
        <v>39084647</v>
      </c>
      <c r="D608">
        <v>36838470</v>
      </c>
      <c r="E608">
        <v>1</v>
      </c>
      <c r="F608">
        <v>1</v>
      </c>
      <c r="G608">
        <v>1</v>
      </c>
      <c r="H608">
        <v>3</v>
      </c>
      <c r="I608" t="s">
        <v>1200</v>
      </c>
      <c r="J608" t="s">
        <v>1201</v>
      </c>
      <c r="K608" t="s">
        <v>1202</v>
      </c>
      <c r="L608">
        <v>1346</v>
      </c>
      <c r="N608">
        <v>1009</v>
      </c>
      <c r="O608" t="s">
        <v>173</v>
      </c>
      <c r="P608" t="s">
        <v>173</v>
      </c>
      <c r="Q608">
        <v>1</v>
      </c>
      <c r="X608">
        <v>6.0000000000000001E-3</v>
      </c>
      <c r="Y608">
        <v>35.630000000000003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6.0000000000000001E-3</v>
      </c>
      <c r="AH608">
        <v>2</v>
      </c>
      <c r="AI608">
        <v>39084659</v>
      </c>
      <c r="AJ608">
        <v>592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ROW(Source!A372)</f>
        <v>372</v>
      </c>
      <c r="B609">
        <v>39084660</v>
      </c>
      <c r="C609">
        <v>39084647</v>
      </c>
      <c r="D609">
        <v>36851945</v>
      </c>
      <c r="E609">
        <v>1</v>
      </c>
      <c r="F609">
        <v>1</v>
      </c>
      <c r="G609">
        <v>1</v>
      </c>
      <c r="H609">
        <v>3</v>
      </c>
      <c r="I609" t="s">
        <v>1203</v>
      </c>
      <c r="J609" t="s">
        <v>1204</v>
      </c>
      <c r="K609" t="s">
        <v>1205</v>
      </c>
      <c r="L609">
        <v>1358</v>
      </c>
      <c r="N609">
        <v>1010</v>
      </c>
      <c r="O609" t="s">
        <v>342</v>
      </c>
      <c r="P609" t="s">
        <v>342</v>
      </c>
      <c r="Q609">
        <v>10</v>
      </c>
      <c r="X609">
        <v>0.1</v>
      </c>
      <c r="Y609">
        <v>39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0.1</v>
      </c>
      <c r="AH609">
        <v>2</v>
      </c>
      <c r="AI609">
        <v>39084660</v>
      </c>
      <c r="AJ609">
        <v>593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ROW(Source!A372)</f>
        <v>372</v>
      </c>
      <c r="B610">
        <v>39084661</v>
      </c>
      <c r="C610">
        <v>39084647</v>
      </c>
      <c r="D610">
        <v>36799065</v>
      </c>
      <c r="E610">
        <v>17</v>
      </c>
      <c r="F610">
        <v>1</v>
      </c>
      <c r="G610">
        <v>1</v>
      </c>
      <c r="H610">
        <v>3</v>
      </c>
      <c r="I610" t="s">
        <v>1209</v>
      </c>
      <c r="J610" t="s">
        <v>3</v>
      </c>
      <c r="K610" t="s">
        <v>1210</v>
      </c>
      <c r="L610">
        <v>1374</v>
      </c>
      <c r="N610">
        <v>1013</v>
      </c>
      <c r="O610" t="s">
        <v>1211</v>
      </c>
      <c r="P610" t="s">
        <v>1211</v>
      </c>
      <c r="Q610">
        <v>1</v>
      </c>
      <c r="X610">
        <v>0.3</v>
      </c>
      <c r="Y610">
        <v>1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0.3</v>
      </c>
      <c r="AH610">
        <v>2</v>
      </c>
      <c r="AI610">
        <v>39084661</v>
      </c>
      <c r="AJ610">
        <v>596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ROW(Source!A375)</f>
        <v>375</v>
      </c>
      <c r="B611">
        <v>39084715</v>
      </c>
      <c r="C611">
        <v>39084714</v>
      </c>
      <c r="D611">
        <v>37080781</v>
      </c>
      <c r="E611">
        <v>1</v>
      </c>
      <c r="F611">
        <v>1</v>
      </c>
      <c r="G611">
        <v>1</v>
      </c>
      <c r="H611">
        <v>1</v>
      </c>
      <c r="I611" t="s">
        <v>883</v>
      </c>
      <c r="J611" t="s">
        <v>3</v>
      </c>
      <c r="K611" t="s">
        <v>884</v>
      </c>
      <c r="L611">
        <v>1191</v>
      </c>
      <c r="N611">
        <v>1013</v>
      </c>
      <c r="O611" t="s">
        <v>839</v>
      </c>
      <c r="P611" t="s">
        <v>839</v>
      </c>
      <c r="Q611">
        <v>1</v>
      </c>
      <c r="X611">
        <v>94.4</v>
      </c>
      <c r="Y611">
        <v>0</v>
      </c>
      <c r="Z611">
        <v>0</v>
      </c>
      <c r="AA611">
        <v>0</v>
      </c>
      <c r="AB611">
        <v>9.92</v>
      </c>
      <c r="AC611">
        <v>0</v>
      </c>
      <c r="AD611">
        <v>1</v>
      </c>
      <c r="AE611">
        <v>1</v>
      </c>
      <c r="AF611" t="s">
        <v>3</v>
      </c>
      <c r="AG611">
        <v>94.4</v>
      </c>
      <c r="AH611">
        <v>2</v>
      </c>
      <c r="AI611">
        <v>39084715</v>
      </c>
      <c r="AJ611">
        <v>597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ROW(Source!A375)</f>
        <v>375</v>
      </c>
      <c r="B612">
        <v>39084716</v>
      </c>
      <c r="C612">
        <v>39084714</v>
      </c>
      <c r="D612">
        <v>37064876</v>
      </c>
      <c r="E612">
        <v>1</v>
      </c>
      <c r="F612">
        <v>1</v>
      </c>
      <c r="G612">
        <v>1</v>
      </c>
      <c r="H612">
        <v>1</v>
      </c>
      <c r="I612" t="s">
        <v>840</v>
      </c>
      <c r="J612" t="s">
        <v>3</v>
      </c>
      <c r="K612" t="s">
        <v>841</v>
      </c>
      <c r="L612">
        <v>1191</v>
      </c>
      <c r="N612">
        <v>1013</v>
      </c>
      <c r="O612" t="s">
        <v>839</v>
      </c>
      <c r="P612" t="s">
        <v>839</v>
      </c>
      <c r="Q612">
        <v>1</v>
      </c>
      <c r="X612">
        <v>0.4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2</v>
      </c>
      <c r="AF612" t="s">
        <v>3</v>
      </c>
      <c r="AG612">
        <v>0.4</v>
      </c>
      <c r="AH612">
        <v>2</v>
      </c>
      <c r="AI612">
        <v>39084716</v>
      </c>
      <c r="AJ612">
        <v>598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ROW(Source!A375)</f>
        <v>375</v>
      </c>
      <c r="B613">
        <v>39084717</v>
      </c>
      <c r="C613">
        <v>39084714</v>
      </c>
      <c r="D613">
        <v>36882159</v>
      </c>
      <c r="E613">
        <v>1</v>
      </c>
      <c r="F613">
        <v>1</v>
      </c>
      <c r="G613">
        <v>1</v>
      </c>
      <c r="H613">
        <v>2</v>
      </c>
      <c r="I613" t="s">
        <v>1037</v>
      </c>
      <c r="J613" t="s">
        <v>1038</v>
      </c>
      <c r="K613" t="s">
        <v>1039</v>
      </c>
      <c r="L613">
        <v>1368</v>
      </c>
      <c r="N613">
        <v>1011</v>
      </c>
      <c r="O613" t="s">
        <v>845</v>
      </c>
      <c r="P613" t="s">
        <v>845</v>
      </c>
      <c r="Q613">
        <v>1</v>
      </c>
      <c r="X613">
        <v>0.2</v>
      </c>
      <c r="Y613">
        <v>0</v>
      </c>
      <c r="Z613">
        <v>111.99</v>
      </c>
      <c r="AA613">
        <v>13.5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0.2</v>
      </c>
      <c r="AH613">
        <v>2</v>
      </c>
      <c r="AI613">
        <v>39084717</v>
      </c>
      <c r="AJ613">
        <v>599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ROW(Source!A375)</f>
        <v>375</v>
      </c>
      <c r="B614">
        <v>39084718</v>
      </c>
      <c r="C614">
        <v>39084714</v>
      </c>
      <c r="D614">
        <v>36883554</v>
      </c>
      <c r="E614">
        <v>1</v>
      </c>
      <c r="F614">
        <v>1</v>
      </c>
      <c r="G614">
        <v>1</v>
      </c>
      <c r="H614">
        <v>2</v>
      </c>
      <c r="I614" t="s">
        <v>848</v>
      </c>
      <c r="J614" t="s">
        <v>849</v>
      </c>
      <c r="K614" t="s">
        <v>850</v>
      </c>
      <c r="L614">
        <v>1368</v>
      </c>
      <c r="N614">
        <v>1011</v>
      </c>
      <c r="O614" t="s">
        <v>845</v>
      </c>
      <c r="P614" t="s">
        <v>845</v>
      </c>
      <c r="Q614">
        <v>1</v>
      </c>
      <c r="X614">
        <v>0.2</v>
      </c>
      <c r="Y614">
        <v>0</v>
      </c>
      <c r="Z614">
        <v>65.709999999999994</v>
      </c>
      <c r="AA614">
        <v>11.6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0.2</v>
      </c>
      <c r="AH614">
        <v>2</v>
      </c>
      <c r="AI614">
        <v>39084718</v>
      </c>
      <c r="AJ614">
        <v>600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ROW(Source!A375)</f>
        <v>375</v>
      </c>
      <c r="B615">
        <v>39084719</v>
      </c>
      <c r="C615">
        <v>39084714</v>
      </c>
      <c r="D615">
        <v>36855778</v>
      </c>
      <c r="E615">
        <v>1</v>
      </c>
      <c r="F615">
        <v>1</v>
      </c>
      <c r="G615">
        <v>1</v>
      </c>
      <c r="H615">
        <v>3</v>
      </c>
      <c r="I615" t="s">
        <v>1256</v>
      </c>
      <c r="J615" t="s">
        <v>1257</v>
      </c>
      <c r="K615" t="s">
        <v>1258</v>
      </c>
      <c r="L615">
        <v>1355</v>
      </c>
      <c r="N615">
        <v>1010</v>
      </c>
      <c r="O615" t="s">
        <v>370</v>
      </c>
      <c r="P615" t="s">
        <v>370</v>
      </c>
      <c r="Q615">
        <v>100</v>
      </c>
      <c r="X615">
        <v>1.02</v>
      </c>
      <c r="Y615">
        <v>100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1.02</v>
      </c>
      <c r="AH615">
        <v>2</v>
      </c>
      <c r="AI615">
        <v>39084719</v>
      </c>
      <c r="AJ615">
        <v>602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ROW(Source!A375)</f>
        <v>375</v>
      </c>
      <c r="B616">
        <v>39084720</v>
      </c>
      <c r="C616">
        <v>39084714</v>
      </c>
      <c r="D616">
        <v>36799065</v>
      </c>
      <c r="E616">
        <v>17</v>
      </c>
      <c r="F616">
        <v>1</v>
      </c>
      <c r="G616">
        <v>1</v>
      </c>
      <c r="H616">
        <v>3</v>
      </c>
      <c r="I616" t="s">
        <v>1209</v>
      </c>
      <c r="J616" t="s">
        <v>3</v>
      </c>
      <c r="K616" t="s">
        <v>1210</v>
      </c>
      <c r="L616">
        <v>1374</v>
      </c>
      <c r="N616">
        <v>1013</v>
      </c>
      <c r="O616" t="s">
        <v>1211</v>
      </c>
      <c r="P616" t="s">
        <v>1211</v>
      </c>
      <c r="Q616">
        <v>1</v>
      </c>
      <c r="X616">
        <v>18.73</v>
      </c>
      <c r="Y616">
        <v>1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3</v>
      </c>
      <c r="AG616">
        <v>18.73</v>
      </c>
      <c r="AH616">
        <v>2</v>
      </c>
      <c r="AI616">
        <v>39084720</v>
      </c>
      <c r="AJ616">
        <v>603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ROW(Source!A377)</f>
        <v>377</v>
      </c>
      <c r="B617">
        <v>39084671</v>
      </c>
      <c r="C617">
        <v>39084670</v>
      </c>
      <c r="D617">
        <v>37080781</v>
      </c>
      <c r="E617">
        <v>1</v>
      </c>
      <c r="F617">
        <v>1</v>
      </c>
      <c r="G617">
        <v>1</v>
      </c>
      <c r="H617">
        <v>1</v>
      </c>
      <c r="I617" t="s">
        <v>883</v>
      </c>
      <c r="J617" t="s">
        <v>3</v>
      </c>
      <c r="K617" t="s">
        <v>884</v>
      </c>
      <c r="L617">
        <v>1191</v>
      </c>
      <c r="N617">
        <v>1013</v>
      </c>
      <c r="O617" t="s">
        <v>839</v>
      </c>
      <c r="P617" t="s">
        <v>839</v>
      </c>
      <c r="Q617">
        <v>1</v>
      </c>
      <c r="X617">
        <v>0.96</v>
      </c>
      <c r="Y617">
        <v>0</v>
      </c>
      <c r="Z617">
        <v>0</v>
      </c>
      <c r="AA617">
        <v>0</v>
      </c>
      <c r="AB617">
        <v>9.92</v>
      </c>
      <c r="AC617">
        <v>0</v>
      </c>
      <c r="AD617">
        <v>1</v>
      </c>
      <c r="AE617">
        <v>1</v>
      </c>
      <c r="AF617" t="s">
        <v>3</v>
      </c>
      <c r="AG617">
        <v>0.96</v>
      </c>
      <c r="AH617">
        <v>2</v>
      </c>
      <c r="AI617">
        <v>39084671</v>
      </c>
      <c r="AJ617">
        <v>604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ROW(Source!A377)</f>
        <v>377</v>
      </c>
      <c r="B618">
        <v>39084672</v>
      </c>
      <c r="C618">
        <v>39084670</v>
      </c>
      <c r="D618">
        <v>37064876</v>
      </c>
      <c r="E618">
        <v>1</v>
      </c>
      <c r="F618">
        <v>1</v>
      </c>
      <c r="G618">
        <v>1</v>
      </c>
      <c r="H618">
        <v>1</v>
      </c>
      <c r="I618" t="s">
        <v>840</v>
      </c>
      <c r="J618" t="s">
        <v>3</v>
      </c>
      <c r="K618" t="s">
        <v>841</v>
      </c>
      <c r="L618">
        <v>1191</v>
      </c>
      <c r="N618">
        <v>1013</v>
      </c>
      <c r="O618" t="s">
        <v>839</v>
      </c>
      <c r="P618" t="s">
        <v>839</v>
      </c>
      <c r="Q618">
        <v>1</v>
      </c>
      <c r="X618">
        <v>0.02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3</v>
      </c>
      <c r="AG618">
        <v>0.02</v>
      </c>
      <c r="AH618">
        <v>2</v>
      </c>
      <c r="AI618">
        <v>39084672</v>
      </c>
      <c r="AJ618">
        <v>605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ROW(Source!A377)</f>
        <v>377</v>
      </c>
      <c r="B619">
        <v>39084673</v>
      </c>
      <c r="C619">
        <v>39084670</v>
      </c>
      <c r="D619">
        <v>36882159</v>
      </c>
      <c r="E619">
        <v>1</v>
      </c>
      <c r="F619">
        <v>1</v>
      </c>
      <c r="G619">
        <v>1</v>
      </c>
      <c r="H619">
        <v>2</v>
      </c>
      <c r="I619" t="s">
        <v>1037</v>
      </c>
      <c r="J619" t="s">
        <v>1038</v>
      </c>
      <c r="K619" t="s">
        <v>1039</v>
      </c>
      <c r="L619">
        <v>1368</v>
      </c>
      <c r="N619">
        <v>1011</v>
      </c>
      <c r="O619" t="s">
        <v>845</v>
      </c>
      <c r="P619" t="s">
        <v>845</v>
      </c>
      <c r="Q619">
        <v>1</v>
      </c>
      <c r="X619">
        <v>0.01</v>
      </c>
      <c r="Y619">
        <v>0</v>
      </c>
      <c r="Z619">
        <v>111.99</v>
      </c>
      <c r="AA619">
        <v>13.5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0.01</v>
      </c>
      <c r="AH619">
        <v>2</v>
      </c>
      <c r="AI619">
        <v>39084673</v>
      </c>
      <c r="AJ619">
        <v>606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ROW(Source!A377)</f>
        <v>377</v>
      </c>
      <c r="B620">
        <v>39084674</v>
      </c>
      <c r="C620">
        <v>39084670</v>
      </c>
      <c r="D620">
        <v>36883554</v>
      </c>
      <c r="E620">
        <v>1</v>
      </c>
      <c r="F620">
        <v>1</v>
      </c>
      <c r="G620">
        <v>1</v>
      </c>
      <c r="H620">
        <v>2</v>
      </c>
      <c r="I620" t="s">
        <v>848</v>
      </c>
      <c r="J620" t="s">
        <v>849</v>
      </c>
      <c r="K620" t="s">
        <v>850</v>
      </c>
      <c r="L620">
        <v>1368</v>
      </c>
      <c r="N620">
        <v>1011</v>
      </c>
      <c r="O620" t="s">
        <v>845</v>
      </c>
      <c r="P620" t="s">
        <v>845</v>
      </c>
      <c r="Q620">
        <v>1</v>
      </c>
      <c r="X620">
        <v>0.01</v>
      </c>
      <c r="Y620">
        <v>0</v>
      </c>
      <c r="Z620">
        <v>65.709999999999994</v>
      </c>
      <c r="AA620">
        <v>11.6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0.01</v>
      </c>
      <c r="AH620">
        <v>2</v>
      </c>
      <c r="AI620">
        <v>39084674</v>
      </c>
      <c r="AJ620">
        <v>607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ROW(Source!A377)</f>
        <v>377</v>
      </c>
      <c r="B621">
        <v>39084675</v>
      </c>
      <c r="C621">
        <v>39084670</v>
      </c>
      <c r="D621">
        <v>36804580</v>
      </c>
      <c r="E621">
        <v>1</v>
      </c>
      <c r="F621">
        <v>1</v>
      </c>
      <c r="G621">
        <v>1</v>
      </c>
      <c r="H621">
        <v>3</v>
      </c>
      <c r="I621" t="s">
        <v>1188</v>
      </c>
      <c r="J621" t="s">
        <v>1189</v>
      </c>
      <c r="K621" t="s">
        <v>1190</v>
      </c>
      <c r="L621">
        <v>1355</v>
      </c>
      <c r="N621">
        <v>1010</v>
      </c>
      <c r="O621" t="s">
        <v>370</v>
      </c>
      <c r="P621" t="s">
        <v>370</v>
      </c>
      <c r="Q621">
        <v>100</v>
      </c>
      <c r="X621">
        <v>2.7E-2</v>
      </c>
      <c r="Y621">
        <v>86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2.7E-2</v>
      </c>
      <c r="AH621">
        <v>2</v>
      </c>
      <c r="AI621">
        <v>39084675</v>
      </c>
      <c r="AJ621">
        <v>608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ROW(Source!A377)</f>
        <v>377</v>
      </c>
      <c r="B622">
        <v>39084676</v>
      </c>
      <c r="C622">
        <v>39084670</v>
      </c>
      <c r="D622">
        <v>36799065</v>
      </c>
      <c r="E622">
        <v>17</v>
      </c>
      <c r="F622">
        <v>1</v>
      </c>
      <c r="G622">
        <v>1</v>
      </c>
      <c r="H622">
        <v>3</v>
      </c>
      <c r="I622" t="s">
        <v>1209</v>
      </c>
      <c r="J622" t="s">
        <v>3</v>
      </c>
      <c r="K622" t="s">
        <v>1210</v>
      </c>
      <c r="L622">
        <v>1374</v>
      </c>
      <c r="N622">
        <v>1013</v>
      </c>
      <c r="O622" t="s">
        <v>1211</v>
      </c>
      <c r="P622" t="s">
        <v>1211</v>
      </c>
      <c r="Q622">
        <v>1</v>
      </c>
      <c r="X622">
        <v>0.19</v>
      </c>
      <c r="Y622">
        <v>1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0.19</v>
      </c>
      <c r="AH622">
        <v>2</v>
      </c>
      <c r="AI622">
        <v>39084676</v>
      </c>
      <c r="AJ622">
        <v>610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ROW(Source!A379)</f>
        <v>379</v>
      </c>
      <c r="B623">
        <v>39084636</v>
      </c>
      <c r="C623">
        <v>39084635</v>
      </c>
      <c r="D623">
        <v>37065248</v>
      </c>
      <c r="E623">
        <v>1</v>
      </c>
      <c r="F623">
        <v>1</v>
      </c>
      <c r="G623">
        <v>1</v>
      </c>
      <c r="H623">
        <v>1</v>
      </c>
      <c r="I623" t="s">
        <v>846</v>
      </c>
      <c r="J623" t="s">
        <v>3</v>
      </c>
      <c r="K623" t="s">
        <v>847</v>
      </c>
      <c r="L623">
        <v>1191</v>
      </c>
      <c r="N623">
        <v>1013</v>
      </c>
      <c r="O623" t="s">
        <v>839</v>
      </c>
      <c r="P623" t="s">
        <v>839</v>
      </c>
      <c r="Q623">
        <v>1</v>
      </c>
      <c r="X623">
        <v>4</v>
      </c>
      <c r="Y623">
        <v>0</v>
      </c>
      <c r="Z623">
        <v>0</v>
      </c>
      <c r="AA623">
        <v>0</v>
      </c>
      <c r="AB623">
        <v>8.5299999999999994</v>
      </c>
      <c r="AC623">
        <v>0</v>
      </c>
      <c r="AD623">
        <v>1</v>
      </c>
      <c r="AE623">
        <v>1</v>
      </c>
      <c r="AF623" t="s">
        <v>3</v>
      </c>
      <c r="AG623">
        <v>4</v>
      </c>
      <c r="AH623">
        <v>2</v>
      </c>
      <c r="AI623">
        <v>39084636</v>
      </c>
      <c r="AJ623">
        <v>611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ROW(Source!A379)</f>
        <v>379</v>
      </c>
      <c r="B624">
        <v>39084637</v>
      </c>
      <c r="C624">
        <v>39084635</v>
      </c>
      <c r="D624">
        <v>36801764</v>
      </c>
      <c r="E624">
        <v>1</v>
      </c>
      <c r="F624">
        <v>1</v>
      </c>
      <c r="G624">
        <v>1</v>
      </c>
      <c r="H624">
        <v>3</v>
      </c>
      <c r="I624" t="s">
        <v>1259</v>
      </c>
      <c r="J624" t="s">
        <v>1260</v>
      </c>
      <c r="K624" t="s">
        <v>1261</v>
      </c>
      <c r="L624">
        <v>1346</v>
      </c>
      <c r="N624">
        <v>1009</v>
      </c>
      <c r="O624" t="s">
        <v>173</v>
      </c>
      <c r="P624" t="s">
        <v>173</v>
      </c>
      <c r="Q624">
        <v>1</v>
      </c>
      <c r="X624">
        <v>0.05</v>
      </c>
      <c r="Y624">
        <v>47.57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3</v>
      </c>
      <c r="AG624">
        <v>0.05</v>
      </c>
      <c r="AH624">
        <v>2</v>
      </c>
      <c r="AI624">
        <v>39084637</v>
      </c>
      <c r="AJ624">
        <v>612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ROW(Source!A379)</f>
        <v>379</v>
      </c>
      <c r="B625">
        <v>39084638</v>
      </c>
      <c r="C625">
        <v>39084635</v>
      </c>
      <c r="D625">
        <v>36801809</v>
      </c>
      <c r="E625">
        <v>1</v>
      </c>
      <c r="F625">
        <v>1</v>
      </c>
      <c r="G625">
        <v>1</v>
      </c>
      <c r="H625">
        <v>3</v>
      </c>
      <c r="I625" t="s">
        <v>1262</v>
      </c>
      <c r="J625" t="s">
        <v>1263</v>
      </c>
      <c r="K625" t="s">
        <v>1264</v>
      </c>
      <c r="L625">
        <v>1383</v>
      </c>
      <c r="N625">
        <v>1013</v>
      </c>
      <c r="O625" t="s">
        <v>1265</v>
      </c>
      <c r="P625" t="s">
        <v>1265</v>
      </c>
      <c r="Q625">
        <v>1</v>
      </c>
      <c r="X625">
        <v>0.06</v>
      </c>
      <c r="Y625">
        <v>0.4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0.06</v>
      </c>
      <c r="AH625">
        <v>2</v>
      </c>
      <c r="AI625">
        <v>39084638</v>
      </c>
      <c r="AJ625">
        <v>613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ROW(Source!A379)</f>
        <v>379</v>
      </c>
      <c r="B626">
        <v>39084639</v>
      </c>
      <c r="C626">
        <v>39084635</v>
      </c>
      <c r="D626">
        <v>36802095</v>
      </c>
      <c r="E626">
        <v>1</v>
      </c>
      <c r="F626">
        <v>1</v>
      </c>
      <c r="G626">
        <v>1</v>
      </c>
      <c r="H626">
        <v>3</v>
      </c>
      <c r="I626" t="s">
        <v>1266</v>
      </c>
      <c r="J626" t="s">
        <v>1267</v>
      </c>
      <c r="K626" t="s">
        <v>1268</v>
      </c>
      <c r="L626">
        <v>1346</v>
      </c>
      <c r="N626">
        <v>1009</v>
      </c>
      <c r="O626" t="s">
        <v>173</v>
      </c>
      <c r="P626" t="s">
        <v>173</v>
      </c>
      <c r="Q626">
        <v>1</v>
      </c>
      <c r="X626">
        <v>5.0000000000000001E-3</v>
      </c>
      <c r="Y626">
        <v>91.29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5.0000000000000001E-3</v>
      </c>
      <c r="AH626">
        <v>2</v>
      </c>
      <c r="AI626">
        <v>39084639</v>
      </c>
      <c r="AJ626">
        <v>614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ROW(Source!A379)</f>
        <v>379</v>
      </c>
      <c r="B627">
        <v>39084640</v>
      </c>
      <c r="C627">
        <v>39084635</v>
      </c>
      <c r="D627">
        <v>36805498</v>
      </c>
      <c r="E627">
        <v>1</v>
      </c>
      <c r="F627">
        <v>1</v>
      </c>
      <c r="G627">
        <v>1</v>
      </c>
      <c r="H627">
        <v>3</v>
      </c>
      <c r="I627" t="s">
        <v>1269</v>
      </c>
      <c r="J627" t="s">
        <v>1270</v>
      </c>
      <c r="K627" t="s">
        <v>1271</v>
      </c>
      <c r="L627">
        <v>1346</v>
      </c>
      <c r="N627">
        <v>1009</v>
      </c>
      <c r="O627" t="s">
        <v>173</v>
      </c>
      <c r="P627" t="s">
        <v>173</v>
      </c>
      <c r="Q627">
        <v>1</v>
      </c>
      <c r="X627">
        <v>0.01</v>
      </c>
      <c r="Y627">
        <v>155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0.01</v>
      </c>
      <c r="AH627">
        <v>2</v>
      </c>
      <c r="AI627">
        <v>39084640</v>
      </c>
      <c r="AJ627">
        <v>615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ROW(Source!A379)</f>
        <v>379</v>
      </c>
      <c r="B628">
        <v>39084641</v>
      </c>
      <c r="C628">
        <v>39084635</v>
      </c>
      <c r="D628">
        <v>36829536</v>
      </c>
      <c r="E628">
        <v>1</v>
      </c>
      <c r="F628">
        <v>1</v>
      </c>
      <c r="G628">
        <v>1</v>
      </c>
      <c r="H628">
        <v>3</v>
      </c>
      <c r="I628" t="s">
        <v>1272</v>
      </c>
      <c r="J628" t="s">
        <v>1273</v>
      </c>
      <c r="K628" t="s">
        <v>1274</v>
      </c>
      <c r="L628">
        <v>1346</v>
      </c>
      <c r="N628">
        <v>1009</v>
      </c>
      <c r="O628" t="s">
        <v>173</v>
      </c>
      <c r="P628" t="s">
        <v>173</v>
      </c>
      <c r="Q628">
        <v>1</v>
      </c>
      <c r="X628">
        <v>0.01</v>
      </c>
      <c r="Y628">
        <v>65.75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0.01</v>
      </c>
      <c r="AH628">
        <v>2</v>
      </c>
      <c r="AI628">
        <v>39084641</v>
      </c>
      <c r="AJ628">
        <v>616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ROW(Source!A379)</f>
        <v>379</v>
      </c>
      <c r="B629">
        <v>39084642</v>
      </c>
      <c r="C629">
        <v>39084635</v>
      </c>
      <c r="D629">
        <v>36838470</v>
      </c>
      <c r="E629">
        <v>1</v>
      </c>
      <c r="F629">
        <v>1</v>
      </c>
      <c r="G629">
        <v>1</v>
      </c>
      <c r="H629">
        <v>3</v>
      </c>
      <c r="I629" t="s">
        <v>1200</v>
      </c>
      <c r="J629" t="s">
        <v>1201</v>
      </c>
      <c r="K629" t="s">
        <v>1202</v>
      </c>
      <c r="L629">
        <v>1346</v>
      </c>
      <c r="N629">
        <v>1009</v>
      </c>
      <c r="O629" t="s">
        <v>173</v>
      </c>
      <c r="P629" t="s">
        <v>173</v>
      </c>
      <c r="Q629">
        <v>1</v>
      </c>
      <c r="X629">
        <v>0.01</v>
      </c>
      <c r="Y629">
        <v>35.630000000000003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0.01</v>
      </c>
      <c r="AH629">
        <v>2</v>
      </c>
      <c r="AI629">
        <v>39084642</v>
      </c>
      <c r="AJ629">
        <v>617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ROW(Source!A379)</f>
        <v>379</v>
      </c>
      <c r="B630">
        <v>39084643</v>
      </c>
      <c r="C630">
        <v>39084635</v>
      </c>
      <c r="D630">
        <v>36870820</v>
      </c>
      <c r="E630">
        <v>1</v>
      </c>
      <c r="F630">
        <v>1</v>
      </c>
      <c r="G630">
        <v>1</v>
      </c>
      <c r="H630">
        <v>3</v>
      </c>
      <c r="I630" t="s">
        <v>1275</v>
      </c>
      <c r="J630" t="s">
        <v>1276</v>
      </c>
      <c r="K630" t="s">
        <v>1277</v>
      </c>
      <c r="L630">
        <v>1355</v>
      </c>
      <c r="N630">
        <v>1010</v>
      </c>
      <c r="O630" t="s">
        <v>370</v>
      </c>
      <c r="P630" t="s">
        <v>370</v>
      </c>
      <c r="Q630">
        <v>100</v>
      </c>
      <c r="X630">
        <v>0.06</v>
      </c>
      <c r="Y630">
        <v>30.74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0.06</v>
      </c>
      <c r="AH630">
        <v>2</v>
      </c>
      <c r="AI630">
        <v>39084643</v>
      </c>
      <c r="AJ630">
        <v>619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ROW(Source!A379)</f>
        <v>379</v>
      </c>
      <c r="B631">
        <v>39084644</v>
      </c>
      <c r="C631">
        <v>39084635</v>
      </c>
      <c r="D631">
        <v>36799066</v>
      </c>
      <c r="E631">
        <v>17</v>
      </c>
      <c r="F631">
        <v>1</v>
      </c>
      <c r="G631">
        <v>1</v>
      </c>
      <c r="H631">
        <v>3</v>
      </c>
      <c r="I631" t="s">
        <v>1351</v>
      </c>
      <c r="J631" t="s">
        <v>3</v>
      </c>
      <c r="K631" t="s">
        <v>1352</v>
      </c>
      <c r="L631">
        <v>1348</v>
      </c>
      <c r="N631">
        <v>1009</v>
      </c>
      <c r="O631" t="s">
        <v>64</v>
      </c>
      <c r="P631" t="s">
        <v>64</v>
      </c>
      <c r="Q631">
        <v>1000</v>
      </c>
      <c r="X631">
        <v>1E-3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 t="s">
        <v>3</v>
      </c>
      <c r="AG631">
        <v>1E-3</v>
      </c>
      <c r="AH631">
        <v>3</v>
      </c>
      <c r="AI631">
        <v>-1</v>
      </c>
      <c r="AJ631" t="s">
        <v>3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ROW(Source!A379)</f>
        <v>379</v>
      </c>
      <c r="B632">
        <v>39084645</v>
      </c>
      <c r="C632">
        <v>39084635</v>
      </c>
      <c r="D632">
        <v>36799065</v>
      </c>
      <c r="E632">
        <v>17</v>
      </c>
      <c r="F632">
        <v>1</v>
      </c>
      <c r="G632">
        <v>1</v>
      </c>
      <c r="H632">
        <v>3</v>
      </c>
      <c r="I632" t="s">
        <v>1209</v>
      </c>
      <c r="J632" t="s">
        <v>3</v>
      </c>
      <c r="K632" t="s">
        <v>1210</v>
      </c>
      <c r="L632">
        <v>1374</v>
      </c>
      <c r="N632">
        <v>1013</v>
      </c>
      <c r="O632" t="s">
        <v>1211</v>
      </c>
      <c r="P632" t="s">
        <v>1211</v>
      </c>
      <c r="Q632">
        <v>1</v>
      </c>
      <c r="X632">
        <v>0.68</v>
      </c>
      <c r="Y632">
        <v>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0.68</v>
      </c>
      <c r="AH632">
        <v>2</v>
      </c>
      <c r="AI632">
        <v>39084645</v>
      </c>
      <c r="AJ632">
        <v>620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ROW(Source!A381)</f>
        <v>381</v>
      </c>
      <c r="B633">
        <v>39084678</v>
      </c>
      <c r="C633">
        <v>39084677</v>
      </c>
      <c r="D633">
        <v>37519679</v>
      </c>
      <c r="E633">
        <v>1</v>
      </c>
      <c r="F633">
        <v>1</v>
      </c>
      <c r="G633">
        <v>1</v>
      </c>
      <c r="H633">
        <v>1</v>
      </c>
      <c r="I633" t="s">
        <v>1278</v>
      </c>
      <c r="J633" t="s">
        <v>3</v>
      </c>
      <c r="K633" t="s">
        <v>1279</v>
      </c>
      <c r="L633">
        <v>1191</v>
      </c>
      <c r="N633">
        <v>1013</v>
      </c>
      <c r="O633" t="s">
        <v>839</v>
      </c>
      <c r="P633" t="s">
        <v>839</v>
      </c>
      <c r="Q633">
        <v>1</v>
      </c>
      <c r="X633">
        <v>0.16</v>
      </c>
      <c r="Y633">
        <v>0</v>
      </c>
      <c r="Z633">
        <v>0</v>
      </c>
      <c r="AA633">
        <v>0</v>
      </c>
      <c r="AB633">
        <v>12.92</v>
      </c>
      <c r="AC633">
        <v>0</v>
      </c>
      <c r="AD633">
        <v>1</v>
      </c>
      <c r="AE633">
        <v>1</v>
      </c>
      <c r="AF633" t="s">
        <v>755</v>
      </c>
      <c r="AG633">
        <v>0.128</v>
      </c>
      <c r="AH633">
        <v>2</v>
      </c>
      <c r="AI633">
        <v>39084678</v>
      </c>
      <c r="AJ633">
        <v>621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ROW(Source!A381)</f>
        <v>381</v>
      </c>
      <c r="B634">
        <v>39084679</v>
      </c>
      <c r="C634">
        <v>39084677</v>
      </c>
      <c r="D634">
        <v>37518716</v>
      </c>
      <c r="E634">
        <v>1</v>
      </c>
      <c r="F634">
        <v>1</v>
      </c>
      <c r="G634">
        <v>1</v>
      </c>
      <c r="H634">
        <v>1</v>
      </c>
      <c r="I634" t="s">
        <v>1280</v>
      </c>
      <c r="J634" t="s">
        <v>3</v>
      </c>
      <c r="K634" t="s">
        <v>1281</v>
      </c>
      <c r="L634">
        <v>1191</v>
      </c>
      <c r="N634">
        <v>1013</v>
      </c>
      <c r="O634" t="s">
        <v>839</v>
      </c>
      <c r="P634" t="s">
        <v>839</v>
      </c>
      <c r="Q634">
        <v>1</v>
      </c>
      <c r="X634">
        <v>0.16</v>
      </c>
      <c r="Y634">
        <v>0</v>
      </c>
      <c r="Z634">
        <v>0</v>
      </c>
      <c r="AA634">
        <v>0</v>
      </c>
      <c r="AB634">
        <v>12.69</v>
      </c>
      <c r="AC634">
        <v>0</v>
      </c>
      <c r="AD634">
        <v>1</v>
      </c>
      <c r="AE634">
        <v>1</v>
      </c>
      <c r="AF634" t="s">
        <v>755</v>
      </c>
      <c r="AG634">
        <v>0.128</v>
      </c>
      <c r="AH634">
        <v>2</v>
      </c>
      <c r="AI634">
        <v>39084679</v>
      </c>
      <c r="AJ634">
        <v>622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ROW(Source!A382)</f>
        <v>382</v>
      </c>
      <c r="B635">
        <v>39084681</v>
      </c>
      <c r="C635">
        <v>39084680</v>
      </c>
      <c r="D635">
        <v>37519679</v>
      </c>
      <c r="E635">
        <v>1</v>
      </c>
      <c r="F635">
        <v>1</v>
      </c>
      <c r="G635">
        <v>1</v>
      </c>
      <c r="H635">
        <v>1</v>
      </c>
      <c r="I635" t="s">
        <v>1278</v>
      </c>
      <c r="J635" t="s">
        <v>3</v>
      </c>
      <c r="K635" t="s">
        <v>1279</v>
      </c>
      <c r="L635">
        <v>1191</v>
      </c>
      <c r="N635">
        <v>1013</v>
      </c>
      <c r="O635" t="s">
        <v>839</v>
      </c>
      <c r="P635" t="s">
        <v>839</v>
      </c>
      <c r="Q635">
        <v>1</v>
      </c>
      <c r="X635">
        <v>6.48</v>
      </c>
      <c r="Y635">
        <v>0</v>
      </c>
      <c r="Z635">
        <v>0</v>
      </c>
      <c r="AA635">
        <v>0</v>
      </c>
      <c r="AB635">
        <v>12.92</v>
      </c>
      <c r="AC635">
        <v>0</v>
      </c>
      <c r="AD635">
        <v>1</v>
      </c>
      <c r="AE635">
        <v>1</v>
      </c>
      <c r="AF635" t="s">
        <v>755</v>
      </c>
      <c r="AG635">
        <v>5.1840000000000011</v>
      </c>
      <c r="AH635">
        <v>2</v>
      </c>
      <c r="AI635">
        <v>39084681</v>
      </c>
      <c r="AJ635">
        <v>623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ROW(Source!A382)</f>
        <v>382</v>
      </c>
      <c r="B636">
        <v>39084682</v>
      </c>
      <c r="C636">
        <v>39084680</v>
      </c>
      <c r="D636">
        <v>37518716</v>
      </c>
      <c r="E636">
        <v>1</v>
      </c>
      <c r="F636">
        <v>1</v>
      </c>
      <c r="G636">
        <v>1</v>
      </c>
      <c r="H636">
        <v>1</v>
      </c>
      <c r="I636" t="s">
        <v>1280</v>
      </c>
      <c r="J636" t="s">
        <v>3</v>
      </c>
      <c r="K636" t="s">
        <v>1281</v>
      </c>
      <c r="L636">
        <v>1191</v>
      </c>
      <c r="N636">
        <v>1013</v>
      </c>
      <c r="O636" t="s">
        <v>839</v>
      </c>
      <c r="P636" t="s">
        <v>839</v>
      </c>
      <c r="Q636">
        <v>1</v>
      </c>
      <c r="X636">
        <v>6.48</v>
      </c>
      <c r="Y636">
        <v>0</v>
      </c>
      <c r="Z636">
        <v>0</v>
      </c>
      <c r="AA636">
        <v>0</v>
      </c>
      <c r="AB636">
        <v>12.69</v>
      </c>
      <c r="AC636">
        <v>0</v>
      </c>
      <c r="AD636">
        <v>1</v>
      </c>
      <c r="AE636">
        <v>1</v>
      </c>
      <c r="AF636" t="s">
        <v>755</v>
      </c>
      <c r="AG636">
        <v>5.1840000000000011</v>
      </c>
      <c r="AH636">
        <v>2</v>
      </c>
      <c r="AI636">
        <v>39084682</v>
      </c>
      <c r="AJ636">
        <v>624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ROW(Source!A383)</f>
        <v>383</v>
      </c>
      <c r="B637">
        <v>39084684</v>
      </c>
      <c r="C637">
        <v>39084683</v>
      </c>
      <c r="D637">
        <v>37519679</v>
      </c>
      <c r="E637">
        <v>1</v>
      </c>
      <c r="F637">
        <v>1</v>
      </c>
      <c r="G637">
        <v>1</v>
      </c>
      <c r="H637">
        <v>1</v>
      </c>
      <c r="I637" t="s">
        <v>1278</v>
      </c>
      <c r="J637" t="s">
        <v>3</v>
      </c>
      <c r="K637" t="s">
        <v>1279</v>
      </c>
      <c r="L637">
        <v>1191</v>
      </c>
      <c r="N637">
        <v>1013</v>
      </c>
      <c r="O637" t="s">
        <v>839</v>
      </c>
      <c r="P637" t="s">
        <v>839</v>
      </c>
      <c r="Q637">
        <v>1</v>
      </c>
      <c r="X637">
        <v>0.61</v>
      </c>
      <c r="Y637">
        <v>0</v>
      </c>
      <c r="Z637">
        <v>0</v>
      </c>
      <c r="AA637">
        <v>0</v>
      </c>
      <c r="AB637">
        <v>12.92</v>
      </c>
      <c r="AC637">
        <v>0</v>
      </c>
      <c r="AD637">
        <v>1</v>
      </c>
      <c r="AE637">
        <v>1</v>
      </c>
      <c r="AF637" t="s">
        <v>755</v>
      </c>
      <c r="AG637">
        <v>0.48799999999999999</v>
      </c>
      <c r="AH637">
        <v>2</v>
      </c>
      <c r="AI637">
        <v>39084684</v>
      </c>
      <c r="AJ637">
        <v>625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ROW(Source!A383)</f>
        <v>383</v>
      </c>
      <c r="B638">
        <v>39084685</v>
      </c>
      <c r="C638">
        <v>39084683</v>
      </c>
      <c r="D638">
        <v>37518716</v>
      </c>
      <c r="E638">
        <v>1</v>
      </c>
      <c r="F638">
        <v>1</v>
      </c>
      <c r="G638">
        <v>1</v>
      </c>
      <c r="H638">
        <v>1</v>
      </c>
      <c r="I638" t="s">
        <v>1280</v>
      </c>
      <c r="J638" t="s">
        <v>3</v>
      </c>
      <c r="K638" t="s">
        <v>1281</v>
      </c>
      <c r="L638">
        <v>1191</v>
      </c>
      <c r="N638">
        <v>1013</v>
      </c>
      <c r="O638" t="s">
        <v>839</v>
      </c>
      <c r="P638" t="s">
        <v>839</v>
      </c>
      <c r="Q638">
        <v>1</v>
      </c>
      <c r="X638">
        <v>0.61</v>
      </c>
      <c r="Y638">
        <v>0</v>
      </c>
      <c r="Z638">
        <v>0</v>
      </c>
      <c r="AA638">
        <v>0</v>
      </c>
      <c r="AB638">
        <v>12.69</v>
      </c>
      <c r="AC638">
        <v>0</v>
      </c>
      <c r="AD638">
        <v>1</v>
      </c>
      <c r="AE638">
        <v>1</v>
      </c>
      <c r="AF638" t="s">
        <v>755</v>
      </c>
      <c r="AG638">
        <v>0.48799999999999999</v>
      </c>
      <c r="AH638">
        <v>2</v>
      </c>
      <c r="AI638">
        <v>39084685</v>
      </c>
      <c r="AJ638">
        <v>626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ROW(Source!A384)</f>
        <v>384</v>
      </c>
      <c r="B639">
        <v>39084687</v>
      </c>
      <c r="C639">
        <v>39084686</v>
      </c>
      <c r="D639">
        <v>37518963</v>
      </c>
      <c r="E639">
        <v>1</v>
      </c>
      <c r="F639">
        <v>1</v>
      </c>
      <c r="G639">
        <v>1</v>
      </c>
      <c r="H639">
        <v>1</v>
      </c>
      <c r="I639" t="s">
        <v>1282</v>
      </c>
      <c r="J639" t="s">
        <v>3</v>
      </c>
      <c r="K639" t="s">
        <v>1283</v>
      </c>
      <c r="L639">
        <v>1191</v>
      </c>
      <c r="N639">
        <v>1013</v>
      </c>
      <c r="O639" t="s">
        <v>839</v>
      </c>
      <c r="P639" t="s">
        <v>839</v>
      </c>
      <c r="Q639">
        <v>1</v>
      </c>
      <c r="X639">
        <v>0.68</v>
      </c>
      <c r="Y639">
        <v>0</v>
      </c>
      <c r="Z639">
        <v>0</v>
      </c>
      <c r="AA639">
        <v>0</v>
      </c>
      <c r="AB639">
        <v>9.6199999999999992</v>
      </c>
      <c r="AC639">
        <v>0</v>
      </c>
      <c r="AD639">
        <v>1</v>
      </c>
      <c r="AE639">
        <v>1</v>
      </c>
      <c r="AF639" t="s">
        <v>755</v>
      </c>
      <c r="AG639">
        <v>0.54400000000000004</v>
      </c>
      <c r="AH639">
        <v>2</v>
      </c>
      <c r="AI639">
        <v>39084687</v>
      </c>
      <c r="AJ639">
        <v>627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ROW(Source!A384)</f>
        <v>384</v>
      </c>
      <c r="B640">
        <v>39084688</v>
      </c>
      <c r="C640">
        <v>39084686</v>
      </c>
      <c r="D640">
        <v>37518712</v>
      </c>
      <c r="E640">
        <v>1</v>
      </c>
      <c r="F640">
        <v>1</v>
      </c>
      <c r="G640">
        <v>1</v>
      </c>
      <c r="H640">
        <v>1</v>
      </c>
      <c r="I640" t="s">
        <v>1284</v>
      </c>
      <c r="J640" t="s">
        <v>3</v>
      </c>
      <c r="K640" t="s">
        <v>1285</v>
      </c>
      <c r="L640">
        <v>1191</v>
      </c>
      <c r="N640">
        <v>1013</v>
      </c>
      <c r="O640" t="s">
        <v>839</v>
      </c>
      <c r="P640" t="s">
        <v>839</v>
      </c>
      <c r="Q640">
        <v>1</v>
      </c>
      <c r="X640">
        <v>0.68</v>
      </c>
      <c r="Y640">
        <v>0</v>
      </c>
      <c r="Z640">
        <v>0</v>
      </c>
      <c r="AA640">
        <v>0</v>
      </c>
      <c r="AB640">
        <v>9.17</v>
      </c>
      <c r="AC640">
        <v>0</v>
      </c>
      <c r="AD640">
        <v>1</v>
      </c>
      <c r="AE640">
        <v>1</v>
      </c>
      <c r="AF640" t="s">
        <v>755</v>
      </c>
      <c r="AG640">
        <v>0.54400000000000004</v>
      </c>
      <c r="AH640">
        <v>2</v>
      </c>
      <c r="AI640">
        <v>39084688</v>
      </c>
      <c r="AJ640">
        <v>628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2018-08-03T05:06:39Z</cp:lastPrinted>
  <dcterms:created xsi:type="dcterms:W3CDTF">2018-06-15T10:36:31Z</dcterms:created>
  <dcterms:modified xsi:type="dcterms:W3CDTF">2018-08-03T05:06:48Z</dcterms:modified>
</cp:coreProperties>
</file>