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workbookProtection workbookPassword="C4BD" lockStructure="1" lockWindows="1"/>
  <bookViews>
    <workbookView xWindow="1755" yWindow="375" windowWidth="29190" windowHeight="16590" tabRatio="500" firstSheet="6" activeTab="14"/>
  </bookViews>
  <sheets>
    <sheet name="Октябрь" sheetId="3" r:id="rId1"/>
    <sheet name="Ноябрь" sheetId="4" r:id="rId2"/>
    <sheet name="Декабрь" sheetId="5" r:id="rId3"/>
    <sheet name="Январь 2015" sheetId="6" r:id="rId4"/>
    <sheet name="Февраль 2015" sheetId="7" r:id="rId5"/>
    <sheet name="Март 2015" sheetId="8" r:id="rId6"/>
    <sheet name="Апрель 2015" sheetId="9" r:id="rId7"/>
    <sheet name="Май 2015" sheetId="10" r:id="rId8"/>
    <sheet name="Июнь 2015" sheetId="1" r:id="rId9"/>
    <sheet name="Июль 2015" sheetId="11" r:id="rId10"/>
    <sheet name="Август 2015" sheetId="12" r:id="rId11"/>
    <sheet name="Сентябрь 2015" sheetId="13" r:id="rId12"/>
    <sheet name="Октябрь 2015" sheetId="14" r:id="rId13"/>
    <sheet name="Ноябрь 2015" sheetId="15" r:id="rId14"/>
    <sheet name="Декабрь 2015" sheetId="16" r:id="rId15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72" i="5" l="1"/>
  <c r="S72" i="5"/>
  <c r="H72" i="4"/>
  <c r="AC74" i="3"/>
  <c r="P74" i="3"/>
  <c r="J74" i="3"/>
  <c r="AH75" i="3"/>
  <c r="AG75" i="3"/>
  <c r="AF75" i="3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C46" i="14"/>
  <c r="C47" i="14"/>
  <c r="C48" i="14"/>
  <c r="C49" i="14"/>
  <c r="C50" i="14"/>
  <c r="C51" i="14"/>
  <c r="C52" i="14"/>
  <c r="C53" i="14"/>
  <c r="C54" i="14"/>
  <c r="C56" i="14"/>
  <c r="C57" i="14"/>
  <c r="C58" i="14"/>
  <c r="C59" i="14"/>
  <c r="C60" i="14"/>
  <c r="C61" i="14"/>
  <c r="C62" i="14"/>
  <c r="C63" i="14"/>
  <c r="C64" i="14"/>
  <c r="C65" i="14"/>
  <c r="C66" i="14"/>
  <c r="C67" i="14"/>
  <c r="C68" i="14"/>
  <c r="C69" i="14"/>
  <c r="C71" i="14"/>
  <c r="C72" i="14"/>
  <c r="C74" i="14"/>
  <c r="C75" i="14"/>
  <c r="C76" i="14"/>
  <c r="C77" i="14"/>
  <c r="C78" i="14"/>
  <c r="C73" i="14"/>
  <c r="B72" i="14"/>
  <c r="B71" i="14"/>
  <c r="C70" i="14"/>
  <c r="B70" i="14"/>
  <c r="B69" i="14"/>
  <c r="B68" i="14"/>
  <c r="B67" i="14"/>
  <c r="B66" i="14"/>
  <c r="B65" i="14"/>
  <c r="B64" i="14"/>
  <c r="B61" i="14"/>
  <c r="B58" i="14"/>
  <c r="B56" i="14"/>
  <c r="C55" i="14"/>
  <c r="B55" i="14"/>
  <c r="B54" i="14"/>
  <c r="B53" i="14"/>
  <c r="B52" i="14"/>
  <c r="B51" i="14"/>
  <c r="B44" i="14"/>
  <c r="B42" i="14"/>
  <c r="B41" i="14"/>
  <c r="C33" i="14"/>
  <c r="B33" i="14"/>
  <c r="B14" i="14"/>
  <c r="B13" i="14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1" i="3"/>
  <c r="C72" i="3"/>
  <c r="C74" i="3"/>
  <c r="C75" i="3"/>
  <c r="C76" i="3"/>
  <c r="C77" i="3"/>
  <c r="C78" i="3"/>
  <c r="C73" i="3"/>
  <c r="B72" i="3"/>
  <c r="B71" i="3"/>
  <c r="C70" i="3"/>
  <c r="B70" i="3"/>
  <c r="B69" i="3"/>
  <c r="B68" i="3"/>
  <c r="B67" i="3"/>
  <c r="B66" i="3"/>
  <c r="B65" i="3"/>
  <c r="B64" i="3"/>
  <c r="B61" i="3"/>
  <c r="B58" i="3"/>
  <c r="B56" i="3"/>
  <c r="C55" i="3"/>
  <c r="B55" i="3"/>
  <c r="B54" i="3"/>
  <c r="B53" i="3"/>
  <c r="B52" i="3"/>
  <c r="B51" i="3"/>
  <c r="B44" i="3"/>
  <c r="B42" i="3"/>
  <c r="B41" i="3"/>
  <c r="C33" i="3"/>
  <c r="B33" i="3"/>
  <c r="B14" i="3"/>
  <c r="B13" i="3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2" i="16"/>
  <c r="C33" i="16"/>
  <c r="C34" i="16"/>
  <c r="C35" i="16"/>
  <c r="C36" i="16"/>
  <c r="C37" i="16"/>
  <c r="E39" i="16"/>
  <c r="K39" i="16"/>
  <c r="O39" i="16"/>
  <c r="S39" i="16"/>
  <c r="W39" i="16"/>
  <c r="Y39" i="16"/>
  <c r="AC39" i="16"/>
  <c r="C39" i="16"/>
  <c r="E40" i="16"/>
  <c r="F40" i="16"/>
  <c r="G40" i="16"/>
  <c r="H40" i="16"/>
  <c r="I40" i="16"/>
  <c r="L40" i="16"/>
  <c r="S40" i="16"/>
  <c r="Z40" i="16"/>
  <c r="AG40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4" i="16"/>
  <c r="C55" i="16"/>
  <c r="C56" i="16"/>
  <c r="C57" i="16"/>
  <c r="C58" i="16"/>
  <c r="C59" i="16"/>
  <c r="C60" i="16"/>
  <c r="C61" i="16"/>
  <c r="D62" i="16"/>
  <c r="E62" i="16"/>
  <c r="F62" i="16"/>
  <c r="G62" i="16"/>
  <c r="H62" i="16"/>
  <c r="I62" i="16"/>
  <c r="J62" i="16"/>
  <c r="K62" i="16"/>
  <c r="L62" i="16"/>
  <c r="M62" i="16"/>
  <c r="N62" i="16"/>
  <c r="O62" i="16"/>
  <c r="P62" i="16"/>
  <c r="Q62" i="16"/>
  <c r="R62" i="16"/>
  <c r="S62" i="16"/>
  <c r="T62" i="16"/>
  <c r="U62" i="16"/>
  <c r="V62" i="16"/>
  <c r="W62" i="16"/>
  <c r="X62" i="16"/>
  <c r="Y62" i="16"/>
  <c r="Z62" i="16"/>
  <c r="AA62" i="16"/>
  <c r="AB62" i="16"/>
  <c r="AC62" i="16"/>
  <c r="AD62" i="16"/>
  <c r="AE62" i="16"/>
  <c r="AF62" i="16"/>
  <c r="AG62" i="16"/>
  <c r="AH62" i="16"/>
  <c r="C62" i="16"/>
  <c r="C63" i="16"/>
  <c r="C64" i="16"/>
  <c r="C65" i="16"/>
  <c r="C66" i="16"/>
  <c r="C67" i="16"/>
  <c r="C69" i="16"/>
  <c r="C70" i="16"/>
  <c r="K72" i="16"/>
  <c r="C72" i="16"/>
  <c r="C73" i="16"/>
  <c r="C74" i="16"/>
  <c r="C75" i="16"/>
  <c r="C38" i="16"/>
  <c r="C76" i="16"/>
  <c r="C71" i="16"/>
  <c r="B70" i="16"/>
  <c r="B69" i="16"/>
  <c r="C68" i="16"/>
  <c r="B68" i="16"/>
  <c r="B67" i="16"/>
  <c r="B66" i="16"/>
  <c r="B65" i="16"/>
  <c r="B64" i="16"/>
  <c r="B63" i="16"/>
  <c r="B62" i="16"/>
  <c r="B59" i="16"/>
  <c r="B56" i="16"/>
  <c r="B54" i="16"/>
  <c r="C53" i="16"/>
  <c r="B53" i="16"/>
  <c r="B52" i="16"/>
  <c r="B51" i="16"/>
  <c r="B50" i="16"/>
  <c r="B49" i="16"/>
  <c r="B42" i="16"/>
  <c r="B40" i="16"/>
  <c r="B39" i="16"/>
  <c r="C31" i="16"/>
  <c r="B31" i="16"/>
  <c r="B12" i="16"/>
  <c r="B11" i="16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2" i="15"/>
  <c r="C33" i="15"/>
  <c r="C34" i="15"/>
  <c r="C35" i="15"/>
  <c r="C36" i="15"/>
  <c r="C37" i="15"/>
  <c r="D39" i="15"/>
  <c r="E39" i="15"/>
  <c r="F39" i="15"/>
  <c r="G39" i="15"/>
  <c r="H39" i="15"/>
  <c r="J39" i="15"/>
  <c r="K39" i="15"/>
  <c r="L39" i="15"/>
  <c r="M39" i="15"/>
  <c r="N39" i="15"/>
  <c r="O39" i="15"/>
  <c r="P39" i="15"/>
  <c r="Q39" i="15"/>
  <c r="R39" i="15"/>
  <c r="S39" i="15"/>
  <c r="T39" i="15"/>
  <c r="U39" i="15"/>
  <c r="V39" i="15"/>
  <c r="W39" i="15"/>
  <c r="X39" i="15"/>
  <c r="Y39" i="15"/>
  <c r="Z39" i="15"/>
  <c r="AA39" i="15"/>
  <c r="AB39" i="15"/>
  <c r="AC39" i="15"/>
  <c r="AD39" i="15"/>
  <c r="AE39" i="15"/>
  <c r="AF39" i="15"/>
  <c r="AG39" i="15"/>
  <c r="C39" i="15"/>
  <c r="D40" i="15"/>
  <c r="G40" i="15"/>
  <c r="H40" i="15"/>
  <c r="I40" i="15"/>
  <c r="AG40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4" i="15"/>
  <c r="C55" i="15"/>
  <c r="C56" i="15"/>
  <c r="C57" i="15"/>
  <c r="C58" i="15"/>
  <c r="C59" i="15"/>
  <c r="C60" i="15"/>
  <c r="C61" i="15"/>
  <c r="D62" i="15"/>
  <c r="E62" i="15"/>
  <c r="F62" i="15"/>
  <c r="G62" i="15"/>
  <c r="H62" i="15"/>
  <c r="I62" i="15"/>
  <c r="J62" i="15"/>
  <c r="K62" i="15"/>
  <c r="L62" i="15"/>
  <c r="M62" i="15"/>
  <c r="N62" i="15"/>
  <c r="O62" i="15"/>
  <c r="P62" i="15"/>
  <c r="Q62" i="15"/>
  <c r="R62" i="15"/>
  <c r="S62" i="15"/>
  <c r="T62" i="15"/>
  <c r="U62" i="15"/>
  <c r="V62" i="15"/>
  <c r="W62" i="15"/>
  <c r="X62" i="15"/>
  <c r="Y62" i="15"/>
  <c r="Z62" i="15"/>
  <c r="AA62" i="15"/>
  <c r="AB62" i="15"/>
  <c r="AC62" i="15"/>
  <c r="AD62" i="15"/>
  <c r="AE62" i="15"/>
  <c r="AF62" i="15"/>
  <c r="AG62" i="15"/>
  <c r="C62" i="15"/>
  <c r="C63" i="15"/>
  <c r="C64" i="15"/>
  <c r="C65" i="15"/>
  <c r="C66" i="15"/>
  <c r="C67" i="15"/>
  <c r="C69" i="15"/>
  <c r="D70" i="15"/>
  <c r="C70" i="15"/>
  <c r="C72" i="15"/>
  <c r="C73" i="15"/>
  <c r="T74" i="15"/>
  <c r="C74" i="15"/>
  <c r="V75" i="15"/>
  <c r="C75" i="15"/>
  <c r="C38" i="15"/>
  <c r="C76" i="15"/>
  <c r="C71" i="15"/>
  <c r="B70" i="15"/>
  <c r="B69" i="15"/>
  <c r="C68" i="15"/>
  <c r="B68" i="15"/>
  <c r="B67" i="15"/>
  <c r="B66" i="15"/>
  <c r="B65" i="15"/>
  <c r="B64" i="15"/>
  <c r="B63" i="15"/>
  <c r="B62" i="15"/>
  <c r="B59" i="15"/>
  <c r="B56" i="15"/>
  <c r="B54" i="15"/>
  <c r="C53" i="15"/>
  <c r="B53" i="15"/>
  <c r="B52" i="15"/>
  <c r="B51" i="15"/>
  <c r="B50" i="15"/>
  <c r="B49" i="15"/>
  <c r="B42" i="15"/>
  <c r="B40" i="15"/>
  <c r="B39" i="15"/>
  <c r="C31" i="15"/>
  <c r="B31" i="15"/>
  <c r="B12" i="15"/>
  <c r="B11" i="15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2" i="13"/>
  <c r="C33" i="13"/>
  <c r="C34" i="13"/>
  <c r="C35" i="13"/>
  <c r="C36" i="13"/>
  <c r="C37" i="13"/>
  <c r="E39" i="13"/>
  <c r="K39" i="13"/>
  <c r="O39" i="13"/>
  <c r="S39" i="13"/>
  <c r="W39" i="13"/>
  <c r="Y39" i="13"/>
  <c r="AC39" i="13"/>
  <c r="C39" i="13"/>
  <c r="E40" i="13"/>
  <c r="F40" i="13"/>
  <c r="G40" i="13"/>
  <c r="H40" i="13"/>
  <c r="I40" i="13"/>
  <c r="L40" i="13"/>
  <c r="O40" i="13"/>
  <c r="P40" i="13"/>
  <c r="S40" i="13"/>
  <c r="V40" i="13"/>
  <c r="W40" i="13"/>
  <c r="Z40" i="13"/>
  <c r="AD40" i="13"/>
  <c r="AG40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4" i="13"/>
  <c r="C55" i="13"/>
  <c r="C56" i="13"/>
  <c r="C57" i="13"/>
  <c r="C58" i="13"/>
  <c r="C59" i="13"/>
  <c r="C60" i="13"/>
  <c r="C61" i="13"/>
  <c r="D62" i="13"/>
  <c r="E62" i="13"/>
  <c r="F62" i="13"/>
  <c r="G62" i="13"/>
  <c r="H62" i="13"/>
  <c r="I62" i="13"/>
  <c r="J62" i="13"/>
  <c r="K62" i="13"/>
  <c r="L62" i="13"/>
  <c r="M62" i="13"/>
  <c r="N62" i="13"/>
  <c r="O62" i="13"/>
  <c r="P62" i="13"/>
  <c r="Q62" i="13"/>
  <c r="R62" i="13"/>
  <c r="S62" i="13"/>
  <c r="T62" i="13"/>
  <c r="U62" i="13"/>
  <c r="V62" i="13"/>
  <c r="W62" i="13"/>
  <c r="X62" i="13"/>
  <c r="Y62" i="13"/>
  <c r="Z62" i="13"/>
  <c r="AA62" i="13"/>
  <c r="AB62" i="13"/>
  <c r="AC62" i="13"/>
  <c r="AD62" i="13"/>
  <c r="AE62" i="13"/>
  <c r="AF62" i="13"/>
  <c r="AG62" i="13"/>
  <c r="C62" i="13"/>
  <c r="C63" i="13"/>
  <c r="C64" i="13"/>
  <c r="C65" i="13"/>
  <c r="C66" i="13"/>
  <c r="C67" i="13"/>
  <c r="C69" i="13"/>
  <c r="C70" i="13"/>
  <c r="F72" i="13"/>
  <c r="N72" i="13"/>
  <c r="W72" i="13"/>
  <c r="X72" i="13"/>
  <c r="V72" i="13"/>
  <c r="AE72" i="13"/>
  <c r="C72" i="13"/>
  <c r="C73" i="13"/>
  <c r="C74" i="13"/>
  <c r="C75" i="13"/>
  <c r="C38" i="13"/>
  <c r="C76" i="13"/>
  <c r="C71" i="13"/>
  <c r="B70" i="13"/>
  <c r="B69" i="13"/>
  <c r="C68" i="13"/>
  <c r="B68" i="13"/>
  <c r="B67" i="13"/>
  <c r="B66" i="13"/>
  <c r="B65" i="13"/>
  <c r="B64" i="13"/>
  <c r="B63" i="13"/>
  <c r="B62" i="13"/>
  <c r="B59" i="13"/>
  <c r="B56" i="13"/>
  <c r="B54" i="13"/>
  <c r="C53" i="13"/>
  <c r="B53" i="13"/>
  <c r="B52" i="13"/>
  <c r="B51" i="13"/>
  <c r="B50" i="13"/>
  <c r="B49" i="13"/>
  <c r="B42" i="13"/>
  <c r="B40" i="13"/>
  <c r="B39" i="13"/>
  <c r="C31" i="13"/>
  <c r="B31" i="13"/>
  <c r="B12" i="13"/>
  <c r="B11" i="13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2" i="12"/>
  <c r="C33" i="12"/>
  <c r="C34" i="12"/>
  <c r="C35" i="12"/>
  <c r="C36" i="12"/>
  <c r="C37" i="12"/>
  <c r="C39" i="12"/>
  <c r="D40" i="12"/>
  <c r="E40" i="12"/>
  <c r="H40" i="12"/>
  <c r="I40" i="12"/>
  <c r="J40" i="12"/>
  <c r="K40" i="12"/>
  <c r="L40" i="12"/>
  <c r="O40" i="12"/>
  <c r="P40" i="12"/>
  <c r="Q40" i="12"/>
  <c r="R40" i="12"/>
  <c r="S40" i="12"/>
  <c r="V40" i="12"/>
  <c r="W40" i="12"/>
  <c r="X40" i="12"/>
  <c r="Y40" i="12"/>
  <c r="Z40" i="12"/>
  <c r="AD40" i="12"/>
  <c r="AE40" i="12"/>
  <c r="AF40" i="12"/>
  <c r="AG40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4" i="12"/>
  <c r="C55" i="12"/>
  <c r="C56" i="12"/>
  <c r="C57" i="12"/>
  <c r="C58" i="12"/>
  <c r="C59" i="12"/>
  <c r="C60" i="12"/>
  <c r="C61" i="12"/>
  <c r="D62" i="12"/>
  <c r="E62" i="12"/>
  <c r="H62" i="12"/>
  <c r="I62" i="12"/>
  <c r="J62" i="12"/>
  <c r="K62" i="12"/>
  <c r="L62" i="12"/>
  <c r="O62" i="12"/>
  <c r="P62" i="12"/>
  <c r="Q62" i="12"/>
  <c r="R62" i="12"/>
  <c r="S62" i="12"/>
  <c r="V62" i="12"/>
  <c r="W62" i="12"/>
  <c r="X62" i="12"/>
  <c r="Y62" i="12"/>
  <c r="Z62" i="12"/>
  <c r="AC62" i="12"/>
  <c r="AD62" i="12"/>
  <c r="AE62" i="12"/>
  <c r="AF62" i="12"/>
  <c r="AG62" i="12"/>
  <c r="C62" i="12"/>
  <c r="C63" i="12"/>
  <c r="D64" i="12"/>
  <c r="E64" i="12"/>
  <c r="H64" i="12"/>
  <c r="I64" i="12"/>
  <c r="J64" i="12"/>
  <c r="K64" i="12"/>
  <c r="L64" i="12"/>
  <c r="O64" i="12"/>
  <c r="P64" i="12"/>
  <c r="Q64" i="12"/>
  <c r="R64" i="12"/>
  <c r="S64" i="12"/>
  <c r="V64" i="12"/>
  <c r="W64" i="12"/>
  <c r="X64" i="12"/>
  <c r="Y64" i="12"/>
  <c r="Z64" i="12"/>
  <c r="AC64" i="12"/>
  <c r="AD64" i="12"/>
  <c r="AE64" i="12"/>
  <c r="AF64" i="12"/>
  <c r="AG64" i="12"/>
  <c r="AH64" i="12"/>
  <c r="C64" i="12"/>
  <c r="D65" i="12"/>
  <c r="H65" i="12"/>
  <c r="C65" i="12"/>
  <c r="C66" i="12"/>
  <c r="C67" i="12"/>
  <c r="C69" i="12"/>
  <c r="C70" i="12"/>
  <c r="T72" i="12"/>
  <c r="V72" i="12"/>
  <c r="AD9" i="12"/>
  <c r="AD72" i="12"/>
  <c r="S72" i="12"/>
  <c r="Z72" i="12"/>
  <c r="X72" i="12"/>
  <c r="AB72" i="12"/>
  <c r="AG9" i="12"/>
  <c r="AG72" i="12"/>
  <c r="C72" i="12"/>
  <c r="AE9" i="12"/>
  <c r="AF9" i="12"/>
  <c r="U73" i="12"/>
  <c r="V73" i="12"/>
  <c r="AH73" i="12"/>
  <c r="C73" i="12"/>
  <c r="AH9" i="12"/>
  <c r="C74" i="12"/>
  <c r="C75" i="12"/>
  <c r="C38" i="12"/>
  <c r="C76" i="12"/>
  <c r="C71" i="12"/>
  <c r="B70" i="12"/>
  <c r="B69" i="12"/>
  <c r="C68" i="12"/>
  <c r="B68" i="12"/>
  <c r="B67" i="12"/>
  <c r="B66" i="12"/>
  <c r="B65" i="12"/>
  <c r="B64" i="12"/>
  <c r="B63" i="12"/>
  <c r="B62" i="12"/>
  <c r="B59" i="12"/>
  <c r="B56" i="12"/>
  <c r="B54" i="12"/>
  <c r="C53" i="12"/>
  <c r="B53" i="12"/>
  <c r="B52" i="12"/>
  <c r="B51" i="12"/>
  <c r="B50" i="12"/>
  <c r="B49" i="12"/>
  <c r="B42" i="12"/>
  <c r="B40" i="12"/>
  <c r="B39" i="12"/>
  <c r="C31" i="12"/>
  <c r="B31" i="12"/>
  <c r="B12" i="12"/>
  <c r="B11" i="12"/>
  <c r="AC9" i="12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2" i="11"/>
  <c r="C33" i="11"/>
  <c r="C34" i="11"/>
  <c r="C35" i="11"/>
  <c r="C36" i="11"/>
  <c r="C37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9" i="11"/>
  <c r="C70" i="11"/>
  <c r="C72" i="11"/>
  <c r="C73" i="11"/>
  <c r="C74" i="11"/>
  <c r="C75" i="11"/>
  <c r="C38" i="11"/>
  <c r="C76" i="11"/>
  <c r="C71" i="11"/>
  <c r="B70" i="11"/>
  <c r="B69" i="11"/>
  <c r="C68" i="11"/>
  <c r="B68" i="11"/>
  <c r="B67" i="11"/>
  <c r="B66" i="11"/>
  <c r="B65" i="11"/>
  <c r="B64" i="11"/>
  <c r="B63" i="11"/>
  <c r="B62" i="11"/>
  <c r="B59" i="11"/>
  <c r="B56" i="11"/>
  <c r="B54" i="11"/>
  <c r="C53" i="11"/>
  <c r="B53" i="11"/>
  <c r="B52" i="11"/>
  <c r="B51" i="11"/>
  <c r="B50" i="11"/>
  <c r="B49" i="11"/>
  <c r="B42" i="11"/>
  <c r="B40" i="11"/>
  <c r="B39" i="11"/>
  <c r="C31" i="11"/>
  <c r="B31" i="11"/>
  <c r="B12" i="11"/>
  <c r="B11" i="11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4" i="10"/>
  <c r="C35" i="10"/>
  <c r="C36" i="10"/>
  <c r="C37" i="10"/>
  <c r="C38" i="10"/>
  <c r="C39" i="10"/>
  <c r="D41" i="10"/>
  <c r="E41" i="10"/>
  <c r="F41" i="10"/>
  <c r="G41" i="10"/>
  <c r="H41" i="10"/>
  <c r="I41" i="10"/>
  <c r="J41" i="10"/>
  <c r="K41" i="10"/>
  <c r="L41" i="10"/>
  <c r="M41" i="10"/>
  <c r="O41" i="10"/>
  <c r="P41" i="10"/>
  <c r="Q41" i="10"/>
  <c r="R41" i="10"/>
  <c r="S41" i="10"/>
  <c r="T41" i="10"/>
  <c r="U41" i="10"/>
  <c r="V41" i="10"/>
  <c r="W41" i="10"/>
  <c r="X41" i="10"/>
  <c r="Y41" i="10"/>
  <c r="Z41" i="10"/>
  <c r="AA41" i="10"/>
  <c r="AB41" i="10"/>
  <c r="AC41" i="10"/>
  <c r="AD41" i="10"/>
  <c r="AE41" i="10"/>
  <c r="AF41" i="10"/>
  <c r="AG41" i="10"/>
  <c r="AH41" i="10"/>
  <c r="C41" i="10"/>
  <c r="J42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D56" i="10"/>
  <c r="E56" i="10"/>
  <c r="F56" i="10"/>
  <c r="G56" i="10"/>
  <c r="H56" i="10"/>
  <c r="I56" i="10"/>
  <c r="J56" i="10"/>
  <c r="C56" i="10"/>
  <c r="C57" i="10"/>
  <c r="C58" i="10"/>
  <c r="C59" i="10"/>
  <c r="C60" i="10"/>
  <c r="D61" i="10"/>
  <c r="E61" i="10"/>
  <c r="F61" i="10"/>
  <c r="G61" i="10"/>
  <c r="H61" i="10"/>
  <c r="I61" i="10"/>
  <c r="J61" i="10"/>
  <c r="C61" i="10"/>
  <c r="C62" i="10"/>
  <c r="C63" i="10"/>
  <c r="D64" i="10"/>
  <c r="E64" i="10"/>
  <c r="F64" i="10"/>
  <c r="G64" i="10"/>
  <c r="H64" i="10"/>
  <c r="I64" i="10"/>
  <c r="J64" i="10"/>
  <c r="K64" i="10"/>
  <c r="L64" i="10"/>
  <c r="M64" i="10"/>
  <c r="N64" i="10"/>
  <c r="O64" i="10"/>
  <c r="P64" i="10"/>
  <c r="Q64" i="10"/>
  <c r="R64" i="10"/>
  <c r="S64" i="10"/>
  <c r="T64" i="10"/>
  <c r="U64" i="10"/>
  <c r="V64" i="10"/>
  <c r="W64" i="10"/>
  <c r="X64" i="10"/>
  <c r="Y64" i="10"/>
  <c r="Z64" i="10"/>
  <c r="AA64" i="10"/>
  <c r="AB64" i="10"/>
  <c r="AC64" i="10"/>
  <c r="AD64" i="10"/>
  <c r="AE64" i="10"/>
  <c r="AF64" i="10"/>
  <c r="AG64" i="10"/>
  <c r="AH64" i="10"/>
  <c r="C64" i="10"/>
  <c r="C65" i="10"/>
  <c r="D66" i="10"/>
  <c r="E66" i="10"/>
  <c r="H66" i="10"/>
  <c r="I66" i="10"/>
  <c r="J66" i="10"/>
  <c r="K66" i="10"/>
  <c r="L66" i="10"/>
  <c r="O66" i="10"/>
  <c r="P66" i="10"/>
  <c r="Q66" i="10"/>
  <c r="R66" i="10"/>
  <c r="S66" i="10"/>
  <c r="V66" i="10"/>
  <c r="W66" i="10"/>
  <c r="X66" i="10"/>
  <c r="Y66" i="10"/>
  <c r="Z66" i="10"/>
  <c r="AC66" i="10"/>
  <c r="AD66" i="10"/>
  <c r="AE66" i="10"/>
  <c r="AF66" i="10"/>
  <c r="AG66" i="10"/>
  <c r="C66" i="10"/>
  <c r="C67" i="10"/>
  <c r="C68" i="10"/>
  <c r="C69" i="10"/>
  <c r="E71" i="10"/>
  <c r="U71" i="10"/>
  <c r="AG71" i="10"/>
  <c r="C71" i="10"/>
  <c r="D72" i="10"/>
  <c r="F72" i="10"/>
  <c r="H72" i="10"/>
  <c r="J72" i="10"/>
  <c r="L72" i="10"/>
  <c r="N72" i="10"/>
  <c r="P72" i="10"/>
  <c r="R72" i="10"/>
  <c r="T72" i="10"/>
  <c r="V72" i="10"/>
  <c r="X72" i="10"/>
  <c r="Z72" i="10"/>
  <c r="AB72" i="10"/>
  <c r="AD72" i="10"/>
  <c r="AF72" i="10"/>
  <c r="AH72" i="10"/>
  <c r="C72" i="10"/>
  <c r="C74" i="10"/>
  <c r="C75" i="10"/>
  <c r="C76" i="10"/>
  <c r="C77" i="10"/>
  <c r="C40" i="10"/>
  <c r="C78" i="10"/>
  <c r="C73" i="10"/>
  <c r="B72" i="10"/>
  <c r="B71" i="10"/>
  <c r="C70" i="10"/>
  <c r="B70" i="10"/>
  <c r="B69" i="10"/>
  <c r="B68" i="10"/>
  <c r="B67" i="10"/>
  <c r="B66" i="10"/>
  <c r="B65" i="10"/>
  <c r="B64" i="10"/>
  <c r="B61" i="10"/>
  <c r="B58" i="10"/>
  <c r="B56" i="10"/>
  <c r="C55" i="10"/>
  <c r="B55" i="10"/>
  <c r="B54" i="10"/>
  <c r="B53" i="10"/>
  <c r="B52" i="10"/>
  <c r="B51" i="10"/>
  <c r="B44" i="10"/>
  <c r="B42" i="10"/>
  <c r="B41" i="10"/>
  <c r="C33" i="10"/>
  <c r="B33" i="10"/>
  <c r="B14" i="10"/>
  <c r="B13" i="10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4" i="9"/>
  <c r="C35" i="9"/>
  <c r="C36" i="9"/>
  <c r="C37" i="9"/>
  <c r="C38" i="9"/>
  <c r="C39" i="9"/>
  <c r="D41" i="9"/>
  <c r="E41" i="9"/>
  <c r="F41" i="9"/>
  <c r="G41" i="9"/>
  <c r="H41" i="9"/>
  <c r="I41" i="9"/>
  <c r="J41" i="9"/>
  <c r="M41" i="9"/>
  <c r="O41" i="9"/>
  <c r="P41" i="9"/>
  <c r="Q41" i="9"/>
  <c r="R41" i="9"/>
  <c r="S41" i="9"/>
  <c r="T41" i="9"/>
  <c r="U41" i="9"/>
  <c r="X41" i="9"/>
  <c r="Y41" i="9"/>
  <c r="Z41" i="9"/>
  <c r="AA41" i="9"/>
  <c r="AB41" i="9"/>
  <c r="AC41" i="9"/>
  <c r="C41" i="9"/>
  <c r="J42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1" i="9"/>
  <c r="C72" i="9"/>
  <c r="D74" i="9"/>
  <c r="E74" i="9"/>
  <c r="I74" i="9"/>
  <c r="C74" i="9"/>
  <c r="F75" i="9"/>
  <c r="G75" i="9"/>
  <c r="H75" i="9"/>
  <c r="C75" i="9"/>
  <c r="C76" i="9"/>
  <c r="C77" i="9"/>
  <c r="C40" i="9"/>
  <c r="C78" i="9"/>
  <c r="C73" i="9"/>
  <c r="B72" i="9"/>
  <c r="B71" i="9"/>
  <c r="C70" i="9"/>
  <c r="B70" i="9"/>
  <c r="B69" i="9"/>
  <c r="B68" i="9"/>
  <c r="B67" i="9"/>
  <c r="B66" i="9"/>
  <c r="B65" i="9"/>
  <c r="B64" i="9"/>
  <c r="B61" i="9"/>
  <c r="B58" i="9"/>
  <c r="B56" i="9"/>
  <c r="C55" i="9"/>
  <c r="B55" i="9"/>
  <c r="B54" i="9"/>
  <c r="B53" i="9"/>
  <c r="B52" i="9"/>
  <c r="B51" i="9"/>
  <c r="B44" i="9"/>
  <c r="B42" i="9"/>
  <c r="B41" i="9"/>
  <c r="C33" i="9"/>
  <c r="B33" i="9"/>
  <c r="B14" i="9"/>
  <c r="B13" i="9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4" i="8"/>
  <c r="C35" i="8"/>
  <c r="C36" i="8"/>
  <c r="C37" i="8"/>
  <c r="C38" i="8"/>
  <c r="C39" i="8"/>
  <c r="G41" i="8"/>
  <c r="H41" i="8"/>
  <c r="I41" i="8"/>
  <c r="J41" i="8"/>
  <c r="K41" i="8"/>
  <c r="L41" i="8"/>
  <c r="M41" i="8"/>
  <c r="N41" i="8"/>
  <c r="O41" i="8"/>
  <c r="P41" i="8"/>
  <c r="Q41" i="8"/>
  <c r="R41" i="8"/>
  <c r="S41" i="8"/>
  <c r="T41" i="8"/>
  <c r="U41" i="8"/>
  <c r="V41" i="8"/>
  <c r="W41" i="8"/>
  <c r="X41" i="8"/>
  <c r="Y41" i="8"/>
  <c r="Z41" i="8"/>
  <c r="AA41" i="8"/>
  <c r="AB41" i="8"/>
  <c r="AC41" i="8"/>
  <c r="AD41" i="8"/>
  <c r="C41" i="8"/>
  <c r="I42" i="8"/>
  <c r="J42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6" i="8"/>
  <c r="C57" i="8"/>
  <c r="C58" i="8"/>
  <c r="C59" i="8"/>
  <c r="C60" i="8"/>
  <c r="C61" i="8"/>
  <c r="C62" i="8"/>
  <c r="C63" i="8"/>
  <c r="D64" i="8"/>
  <c r="E64" i="8"/>
  <c r="F64" i="8"/>
  <c r="G64" i="8"/>
  <c r="H64" i="8"/>
  <c r="I64" i="8"/>
  <c r="J64" i="8"/>
  <c r="K64" i="8"/>
  <c r="L64" i="8"/>
  <c r="M64" i="8"/>
  <c r="N64" i="8"/>
  <c r="O64" i="8"/>
  <c r="P64" i="8"/>
  <c r="Q64" i="8"/>
  <c r="R64" i="8"/>
  <c r="S64" i="8"/>
  <c r="T64" i="8"/>
  <c r="U64" i="8"/>
  <c r="V64" i="8"/>
  <c r="W64" i="8"/>
  <c r="X64" i="8"/>
  <c r="Y64" i="8"/>
  <c r="Z64" i="8"/>
  <c r="AA64" i="8"/>
  <c r="AB64" i="8"/>
  <c r="AC64" i="8"/>
  <c r="AD64" i="8"/>
  <c r="AE64" i="8"/>
  <c r="AH64" i="8"/>
  <c r="C64" i="8"/>
  <c r="C65" i="8"/>
  <c r="C66" i="8"/>
  <c r="C67" i="8"/>
  <c r="C68" i="8"/>
  <c r="C69" i="8"/>
  <c r="C71" i="8"/>
  <c r="C72" i="8"/>
  <c r="C74" i="8"/>
  <c r="N75" i="8"/>
  <c r="O75" i="8"/>
  <c r="P75" i="8"/>
  <c r="Q75" i="8"/>
  <c r="S75" i="8"/>
  <c r="T75" i="8"/>
  <c r="U75" i="8"/>
  <c r="V75" i="8"/>
  <c r="W75" i="8"/>
  <c r="X75" i="8"/>
  <c r="C75" i="8"/>
  <c r="C76" i="8"/>
  <c r="C77" i="8"/>
  <c r="C40" i="8"/>
  <c r="C78" i="8"/>
  <c r="C73" i="8"/>
  <c r="B72" i="8"/>
  <c r="B71" i="8"/>
  <c r="C70" i="8"/>
  <c r="B70" i="8"/>
  <c r="B69" i="8"/>
  <c r="B68" i="8"/>
  <c r="B67" i="8"/>
  <c r="B66" i="8"/>
  <c r="B65" i="8"/>
  <c r="B64" i="8"/>
  <c r="B61" i="8"/>
  <c r="B58" i="8"/>
  <c r="B56" i="8"/>
  <c r="C55" i="8"/>
  <c r="B55" i="8"/>
  <c r="B54" i="8"/>
  <c r="B53" i="8"/>
  <c r="B52" i="8"/>
  <c r="B51" i="8"/>
  <c r="B44" i="8"/>
  <c r="B42" i="8"/>
  <c r="B41" i="8"/>
  <c r="C33" i="8"/>
  <c r="B33" i="8"/>
  <c r="B14" i="8"/>
  <c r="B13" i="8"/>
  <c r="AD12" i="8"/>
  <c r="AC12" i="8"/>
  <c r="AB12" i="8"/>
  <c r="AA12" i="8"/>
  <c r="Z12" i="8"/>
  <c r="Y12" i="8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4" i="7"/>
  <c r="C35" i="7"/>
  <c r="C36" i="7"/>
  <c r="C37" i="7"/>
  <c r="C38" i="7"/>
  <c r="C39" i="7"/>
  <c r="C41" i="7"/>
  <c r="I42" i="7"/>
  <c r="J42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6" i="7"/>
  <c r="C57" i="7"/>
  <c r="C58" i="7"/>
  <c r="C59" i="7"/>
  <c r="C60" i="7"/>
  <c r="C61" i="7"/>
  <c r="C62" i="7"/>
  <c r="C63" i="7"/>
  <c r="D64" i="7"/>
  <c r="E64" i="7"/>
  <c r="F64" i="7"/>
  <c r="G64" i="7"/>
  <c r="H64" i="7"/>
  <c r="I64" i="7"/>
  <c r="J64" i="7"/>
  <c r="K64" i="7"/>
  <c r="L64" i="7"/>
  <c r="M64" i="7"/>
  <c r="N64" i="7"/>
  <c r="O64" i="7"/>
  <c r="P64" i="7"/>
  <c r="Q64" i="7"/>
  <c r="R64" i="7"/>
  <c r="S64" i="7"/>
  <c r="T64" i="7"/>
  <c r="U64" i="7"/>
  <c r="V64" i="7"/>
  <c r="W64" i="7"/>
  <c r="X64" i="7"/>
  <c r="Y64" i="7"/>
  <c r="Z64" i="7"/>
  <c r="AA64" i="7"/>
  <c r="AB64" i="7"/>
  <c r="AC64" i="7"/>
  <c r="AD64" i="7"/>
  <c r="AE64" i="7"/>
  <c r="C64" i="7"/>
  <c r="C65" i="7"/>
  <c r="C66" i="7"/>
  <c r="C67" i="7"/>
  <c r="C68" i="7"/>
  <c r="C69" i="7"/>
  <c r="C71" i="7"/>
  <c r="C72" i="7"/>
  <c r="C74" i="7"/>
  <c r="C75" i="7"/>
  <c r="C76" i="7"/>
  <c r="C77" i="7"/>
  <c r="C40" i="7"/>
  <c r="C78" i="7"/>
  <c r="C73" i="7"/>
  <c r="B72" i="7"/>
  <c r="B71" i="7"/>
  <c r="C70" i="7"/>
  <c r="B70" i="7"/>
  <c r="B69" i="7"/>
  <c r="B68" i="7"/>
  <c r="B67" i="7"/>
  <c r="B66" i="7"/>
  <c r="B65" i="7"/>
  <c r="B64" i="7"/>
  <c r="B61" i="7"/>
  <c r="B58" i="7"/>
  <c r="B56" i="7"/>
  <c r="C55" i="7"/>
  <c r="B55" i="7"/>
  <c r="B54" i="7"/>
  <c r="B53" i="7"/>
  <c r="B52" i="7"/>
  <c r="B51" i="7"/>
  <c r="B44" i="7"/>
  <c r="B42" i="7"/>
  <c r="B41" i="7"/>
  <c r="C33" i="7"/>
  <c r="B33" i="7"/>
  <c r="B14" i="7"/>
  <c r="B13" i="7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4" i="6"/>
  <c r="C35" i="6"/>
  <c r="C36" i="6"/>
  <c r="C37" i="6"/>
  <c r="C38" i="6"/>
  <c r="C39" i="6"/>
  <c r="D41" i="6"/>
  <c r="E41" i="6"/>
  <c r="K41" i="6"/>
  <c r="O41" i="6"/>
  <c r="S41" i="6"/>
  <c r="W41" i="6"/>
  <c r="Y41" i="6"/>
  <c r="AC41" i="6"/>
  <c r="C41" i="6"/>
  <c r="I42" i="6"/>
  <c r="J42" i="6"/>
  <c r="K42" i="6"/>
  <c r="L42" i="6"/>
  <c r="S42" i="6"/>
  <c r="Z42" i="6"/>
  <c r="AG42" i="6"/>
  <c r="C42" i="6"/>
  <c r="C43" i="6"/>
  <c r="C44" i="6"/>
  <c r="C45" i="6"/>
  <c r="C46" i="6"/>
  <c r="C47" i="6"/>
  <c r="C48" i="6"/>
  <c r="C49" i="6"/>
  <c r="C50" i="6"/>
  <c r="C51" i="6"/>
  <c r="C52" i="6"/>
  <c r="E53" i="6"/>
  <c r="O53" i="6"/>
  <c r="U53" i="6"/>
  <c r="Z53" i="6"/>
  <c r="AG53" i="6"/>
  <c r="C53" i="6"/>
  <c r="C54" i="6"/>
  <c r="C56" i="6"/>
  <c r="C57" i="6"/>
  <c r="C58" i="6"/>
  <c r="C59" i="6"/>
  <c r="C60" i="6"/>
  <c r="C61" i="6"/>
  <c r="C62" i="6"/>
  <c r="C63" i="6"/>
  <c r="D64" i="6"/>
  <c r="E64" i="6"/>
  <c r="F64" i="6"/>
  <c r="G64" i="6"/>
  <c r="H64" i="6"/>
  <c r="I64" i="6"/>
  <c r="J64" i="6"/>
  <c r="K64" i="6"/>
  <c r="L64" i="6"/>
  <c r="M64" i="6"/>
  <c r="N64" i="6"/>
  <c r="O64" i="6"/>
  <c r="P64" i="6"/>
  <c r="Q64" i="6"/>
  <c r="R64" i="6"/>
  <c r="S64" i="6"/>
  <c r="T64" i="6"/>
  <c r="U64" i="6"/>
  <c r="V64" i="6"/>
  <c r="W64" i="6"/>
  <c r="X64" i="6"/>
  <c r="Y64" i="6"/>
  <c r="Z64" i="6"/>
  <c r="AA64" i="6"/>
  <c r="AB64" i="6"/>
  <c r="AC64" i="6"/>
  <c r="AD64" i="6"/>
  <c r="AE64" i="6"/>
  <c r="AF64" i="6"/>
  <c r="AG64" i="6"/>
  <c r="AH64" i="6"/>
  <c r="C64" i="6"/>
  <c r="C65" i="6"/>
  <c r="C66" i="6"/>
  <c r="C67" i="6"/>
  <c r="C68" i="6"/>
  <c r="C69" i="6"/>
  <c r="F71" i="6"/>
  <c r="Y71" i="6"/>
  <c r="C71" i="6"/>
  <c r="C72" i="6"/>
  <c r="C74" i="6"/>
  <c r="C75" i="6"/>
  <c r="C76" i="6"/>
  <c r="C77" i="6"/>
  <c r="C40" i="6"/>
  <c r="C78" i="6"/>
  <c r="C73" i="6"/>
  <c r="B72" i="6"/>
  <c r="B71" i="6"/>
  <c r="C70" i="6"/>
  <c r="B70" i="6"/>
  <c r="B69" i="6"/>
  <c r="B68" i="6"/>
  <c r="B67" i="6"/>
  <c r="B66" i="6"/>
  <c r="B65" i="6"/>
  <c r="B64" i="6"/>
  <c r="B61" i="6"/>
  <c r="B58" i="6"/>
  <c r="B56" i="6"/>
  <c r="C55" i="6"/>
  <c r="B55" i="6"/>
  <c r="B54" i="6"/>
  <c r="B53" i="6"/>
  <c r="B52" i="6"/>
  <c r="B51" i="6"/>
  <c r="B44" i="6"/>
  <c r="B42" i="6"/>
  <c r="B41" i="6"/>
  <c r="C33" i="6"/>
  <c r="B33" i="6"/>
  <c r="B14" i="6"/>
  <c r="B13" i="6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2" i="5"/>
  <c r="C33" i="5"/>
  <c r="C34" i="5"/>
  <c r="C35" i="5"/>
  <c r="C36" i="5"/>
  <c r="C37" i="5"/>
  <c r="E39" i="5"/>
  <c r="K39" i="5"/>
  <c r="O39" i="5"/>
  <c r="S39" i="5"/>
  <c r="W39" i="5"/>
  <c r="Y39" i="5"/>
  <c r="AC39" i="5"/>
  <c r="C39" i="5"/>
  <c r="E40" i="5"/>
  <c r="F40" i="5"/>
  <c r="G40" i="5"/>
  <c r="H40" i="5"/>
  <c r="I40" i="5"/>
  <c r="L40" i="5"/>
  <c r="S40" i="5"/>
  <c r="Z40" i="5"/>
  <c r="AG40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4" i="5"/>
  <c r="C55" i="5"/>
  <c r="C56" i="5"/>
  <c r="C57" i="5"/>
  <c r="C58" i="5"/>
  <c r="C59" i="5"/>
  <c r="C60" i="5"/>
  <c r="C61" i="5"/>
  <c r="D62" i="5"/>
  <c r="E62" i="5"/>
  <c r="F62" i="5"/>
  <c r="G62" i="5"/>
  <c r="H62" i="5"/>
  <c r="I62" i="5"/>
  <c r="J62" i="5"/>
  <c r="K62" i="5"/>
  <c r="L62" i="5"/>
  <c r="M62" i="5"/>
  <c r="N62" i="5"/>
  <c r="O62" i="5"/>
  <c r="P62" i="5"/>
  <c r="Q62" i="5"/>
  <c r="R62" i="5"/>
  <c r="S62" i="5"/>
  <c r="T62" i="5"/>
  <c r="U62" i="5"/>
  <c r="V62" i="5"/>
  <c r="W62" i="5"/>
  <c r="X62" i="5"/>
  <c r="Y62" i="5"/>
  <c r="Z62" i="5"/>
  <c r="AA62" i="5"/>
  <c r="AB62" i="5"/>
  <c r="AC62" i="5"/>
  <c r="AD62" i="5"/>
  <c r="AE62" i="5"/>
  <c r="AF62" i="5"/>
  <c r="AG62" i="5"/>
  <c r="AH62" i="5"/>
  <c r="C62" i="5"/>
  <c r="C63" i="5"/>
  <c r="C64" i="5"/>
  <c r="C65" i="5"/>
  <c r="C66" i="5"/>
  <c r="C67" i="5"/>
  <c r="C69" i="5"/>
  <c r="C70" i="5"/>
  <c r="K72" i="5"/>
  <c r="C72" i="5"/>
  <c r="C73" i="5"/>
  <c r="C74" i="5"/>
  <c r="C75" i="5"/>
  <c r="C38" i="5"/>
  <c r="C76" i="5"/>
  <c r="C71" i="5"/>
  <c r="B70" i="5"/>
  <c r="B69" i="5"/>
  <c r="C68" i="5"/>
  <c r="B68" i="5"/>
  <c r="B67" i="5"/>
  <c r="B66" i="5"/>
  <c r="B65" i="5"/>
  <c r="B64" i="5"/>
  <c r="B63" i="5"/>
  <c r="B62" i="5"/>
  <c r="B59" i="5"/>
  <c r="B56" i="5"/>
  <c r="B54" i="5"/>
  <c r="C53" i="5"/>
  <c r="B53" i="5"/>
  <c r="B52" i="5"/>
  <c r="B51" i="5"/>
  <c r="B50" i="5"/>
  <c r="B49" i="5"/>
  <c r="B42" i="5"/>
  <c r="B40" i="5"/>
  <c r="B39" i="5"/>
  <c r="C31" i="5"/>
  <c r="B31" i="5"/>
  <c r="B12" i="5"/>
  <c r="B11" i="5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2" i="4"/>
  <c r="C33" i="4"/>
  <c r="C34" i="4"/>
  <c r="C35" i="4"/>
  <c r="C36" i="4"/>
  <c r="C37" i="4"/>
  <c r="D39" i="4"/>
  <c r="E39" i="4"/>
  <c r="F39" i="4"/>
  <c r="G39" i="4"/>
  <c r="H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C39" i="4"/>
  <c r="D40" i="4"/>
  <c r="G40" i="4"/>
  <c r="H40" i="4"/>
  <c r="I40" i="4"/>
  <c r="AG40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4" i="4"/>
  <c r="C55" i="4"/>
  <c r="C56" i="4"/>
  <c r="C57" i="4"/>
  <c r="C58" i="4"/>
  <c r="C59" i="4"/>
  <c r="C60" i="4"/>
  <c r="C61" i="4"/>
  <c r="D62" i="4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R62" i="4"/>
  <c r="S62" i="4"/>
  <c r="T62" i="4"/>
  <c r="U62" i="4"/>
  <c r="V62" i="4"/>
  <c r="W62" i="4"/>
  <c r="X62" i="4"/>
  <c r="Y62" i="4"/>
  <c r="Z62" i="4"/>
  <c r="AA62" i="4"/>
  <c r="AB62" i="4"/>
  <c r="AC62" i="4"/>
  <c r="AD62" i="4"/>
  <c r="AE62" i="4"/>
  <c r="AF62" i="4"/>
  <c r="AG62" i="4"/>
  <c r="C62" i="4"/>
  <c r="C63" i="4"/>
  <c r="C64" i="4"/>
  <c r="C65" i="4"/>
  <c r="C66" i="4"/>
  <c r="C67" i="4"/>
  <c r="C69" i="4"/>
  <c r="D70" i="4"/>
  <c r="C70" i="4"/>
  <c r="C72" i="4"/>
  <c r="C73" i="4"/>
  <c r="T74" i="4"/>
  <c r="C74" i="4"/>
  <c r="V75" i="4"/>
  <c r="C75" i="4"/>
  <c r="C38" i="4"/>
  <c r="C76" i="4"/>
  <c r="C71" i="4"/>
  <c r="B70" i="4"/>
  <c r="B69" i="4"/>
  <c r="C68" i="4"/>
  <c r="B68" i="4"/>
  <c r="B67" i="4"/>
  <c r="B66" i="4"/>
  <c r="B65" i="4"/>
  <c r="B64" i="4"/>
  <c r="B63" i="4"/>
  <c r="B62" i="4"/>
  <c r="B59" i="4"/>
  <c r="B56" i="4"/>
  <c r="B54" i="4"/>
  <c r="C53" i="4"/>
  <c r="B53" i="4"/>
  <c r="B52" i="4"/>
  <c r="B51" i="4"/>
  <c r="B50" i="4"/>
  <c r="B49" i="4"/>
  <c r="B42" i="4"/>
  <c r="B40" i="4"/>
  <c r="B39" i="4"/>
  <c r="C31" i="4"/>
  <c r="B31" i="4"/>
  <c r="B12" i="4"/>
  <c r="B11" i="4"/>
  <c r="D64" i="1"/>
  <c r="E64" i="1"/>
  <c r="D41" i="1"/>
  <c r="E41" i="1"/>
  <c r="F64" i="1"/>
  <c r="G64" i="1"/>
  <c r="H64" i="1"/>
  <c r="I64" i="1"/>
  <c r="F41" i="1"/>
  <c r="G41" i="1"/>
  <c r="H41" i="1"/>
  <c r="I41" i="1"/>
  <c r="L64" i="1"/>
  <c r="M64" i="1"/>
  <c r="N64" i="1"/>
  <c r="O64" i="1"/>
  <c r="P64" i="1"/>
  <c r="Q64" i="1"/>
  <c r="L41" i="1"/>
  <c r="M41" i="1"/>
  <c r="O41" i="1"/>
  <c r="P41" i="1"/>
  <c r="Q41" i="1"/>
  <c r="N66" i="1"/>
  <c r="H53" i="1"/>
  <c r="G53" i="1"/>
  <c r="H54" i="1"/>
  <c r="G54" i="1"/>
  <c r="C74" i="1"/>
  <c r="C75" i="1"/>
  <c r="C60" i="1"/>
  <c r="C54" i="1"/>
  <c r="K53" i="1"/>
  <c r="L53" i="1"/>
  <c r="M53" i="1"/>
  <c r="N53" i="1"/>
  <c r="O53" i="1"/>
  <c r="P53" i="1"/>
  <c r="Q53" i="1"/>
  <c r="R53" i="1"/>
  <c r="S53" i="1"/>
  <c r="AA53" i="1"/>
  <c r="AB53" i="1"/>
  <c r="AC53" i="1"/>
  <c r="AD53" i="1"/>
  <c r="AE53" i="1"/>
  <c r="AF53" i="1"/>
  <c r="AG53" i="1"/>
  <c r="C53" i="1"/>
  <c r="C76" i="1"/>
  <c r="C77" i="1"/>
  <c r="N58" i="1"/>
  <c r="P58" i="1"/>
  <c r="S58" i="1"/>
  <c r="AA58" i="1"/>
  <c r="AC58" i="1"/>
  <c r="AE58" i="1"/>
  <c r="AG58" i="1"/>
  <c r="C58" i="1"/>
  <c r="E71" i="1"/>
  <c r="C71" i="1"/>
  <c r="C38" i="1"/>
  <c r="C37" i="1"/>
  <c r="C35" i="1"/>
  <c r="C34" i="1"/>
  <c r="N65" i="1"/>
  <c r="X65" i="1"/>
  <c r="C65" i="1"/>
  <c r="E66" i="1"/>
  <c r="F66" i="1"/>
  <c r="G66" i="1"/>
  <c r="H66" i="1"/>
  <c r="I66" i="1"/>
  <c r="L66" i="1"/>
  <c r="O66" i="1"/>
  <c r="P66" i="1"/>
  <c r="S66" i="1"/>
  <c r="V66" i="1"/>
  <c r="W66" i="1"/>
  <c r="Z66" i="1"/>
  <c r="AC66" i="1"/>
  <c r="AD66" i="1"/>
  <c r="AG66" i="1"/>
  <c r="C66" i="1"/>
  <c r="R64" i="1"/>
  <c r="S64" i="1"/>
  <c r="R41" i="1"/>
  <c r="S41" i="1"/>
  <c r="AA64" i="1"/>
  <c r="AB64" i="1"/>
  <c r="AC64" i="1"/>
  <c r="AD64" i="1"/>
  <c r="AE64" i="1"/>
  <c r="AF64" i="1"/>
  <c r="AG64" i="1"/>
  <c r="AE44" i="1"/>
  <c r="AA44" i="1"/>
  <c r="V44" i="1"/>
  <c r="R44" i="1"/>
  <c r="M44" i="1"/>
  <c r="H44" i="1"/>
  <c r="D44" i="1"/>
  <c r="AE68" i="1"/>
  <c r="AA68" i="1"/>
  <c r="V68" i="1"/>
  <c r="Q68" i="1"/>
  <c r="M68" i="1"/>
  <c r="I68" i="1"/>
  <c r="E68" i="1"/>
  <c r="AF72" i="1"/>
  <c r="AD72" i="1"/>
  <c r="AB72" i="1"/>
  <c r="Z72" i="1"/>
  <c r="X72" i="1"/>
  <c r="V72" i="1"/>
  <c r="T72" i="1"/>
  <c r="R72" i="1"/>
  <c r="P72" i="1"/>
  <c r="N72" i="1"/>
  <c r="L72" i="1"/>
  <c r="J72" i="1"/>
  <c r="H72" i="1"/>
  <c r="F72" i="1"/>
  <c r="D72" i="1"/>
  <c r="Z64" i="1"/>
  <c r="Y64" i="1"/>
  <c r="X64" i="1"/>
  <c r="W64" i="1"/>
  <c r="V64" i="1"/>
  <c r="U64" i="1"/>
  <c r="T64" i="1"/>
  <c r="K64" i="1"/>
  <c r="J64" i="1"/>
  <c r="J61" i="1"/>
  <c r="I61" i="1"/>
  <c r="H61" i="1"/>
  <c r="G61" i="1"/>
  <c r="F61" i="1"/>
  <c r="E61" i="1"/>
  <c r="D61" i="1"/>
  <c r="J56" i="1"/>
  <c r="I56" i="1"/>
  <c r="H56" i="1"/>
  <c r="G56" i="1"/>
  <c r="F56" i="1"/>
  <c r="E56" i="1"/>
  <c r="D56" i="1"/>
  <c r="AG41" i="1"/>
  <c r="AF41" i="1"/>
  <c r="AE41" i="1"/>
  <c r="AD41" i="1"/>
  <c r="W41" i="1"/>
  <c r="V41" i="1"/>
  <c r="K41" i="1"/>
  <c r="AC41" i="1"/>
  <c r="AB41" i="1"/>
  <c r="AA41" i="1"/>
  <c r="Z41" i="1"/>
  <c r="Y41" i="1"/>
  <c r="X41" i="1"/>
  <c r="U41" i="1"/>
  <c r="T41" i="1"/>
  <c r="J41" i="1"/>
  <c r="C39" i="1"/>
  <c r="C56" i="1"/>
  <c r="C57" i="1"/>
  <c r="C61" i="1"/>
  <c r="C62" i="1"/>
  <c r="C41" i="1"/>
  <c r="C28" i="1"/>
  <c r="C42" i="1"/>
  <c r="C59" i="1"/>
  <c r="C63" i="1"/>
  <c r="C64" i="1"/>
  <c r="C67" i="1"/>
  <c r="C68" i="1"/>
  <c r="C69" i="1"/>
  <c r="C72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9" i="1"/>
  <c r="C30" i="1"/>
  <c r="C31" i="1"/>
  <c r="C32" i="1"/>
  <c r="C36" i="1"/>
  <c r="C43" i="1"/>
  <c r="C44" i="1"/>
  <c r="C45" i="1"/>
  <c r="C46" i="1"/>
  <c r="C47" i="1"/>
  <c r="C48" i="1"/>
  <c r="C49" i="1"/>
  <c r="C50" i="1"/>
  <c r="C51" i="1"/>
  <c r="C52" i="1"/>
  <c r="B71" i="1"/>
  <c r="B67" i="1"/>
  <c r="C33" i="1"/>
  <c r="C40" i="1"/>
  <c r="C55" i="1"/>
  <c r="C70" i="1"/>
  <c r="C73" i="1"/>
  <c r="C78" i="1"/>
  <c r="B72" i="1"/>
  <c r="B70" i="1"/>
  <c r="B69" i="1"/>
  <c r="B68" i="1"/>
  <c r="B66" i="1"/>
  <c r="B65" i="1"/>
  <c r="B64" i="1"/>
  <c r="B61" i="1"/>
  <c r="B58" i="1"/>
  <c r="B56" i="1"/>
  <c r="B55" i="1"/>
  <c r="B54" i="1"/>
  <c r="B53" i="1"/>
  <c r="B52" i="1"/>
  <c r="B51" i="1"/>
  <c r="B44" i="1"/>
  <c r="B42" i="1"/>
  <c r="B41" i="1"/>
  <c r="B33" i="1"/>
  <c r="B14" i="1"/>
  <c r="B13" i="1"/>
</calcChain>
</file>

<file path=xl/sharedStrings.xml><?xml version="1.0" encoding="utf-8"?>
<sst xmlns="http://schemas.openxmlformats.org/spreadsheetml/2006/main" count="1191" uniqueCount="163">
  <si>
    <t>ПАВИЛЬОН 75</t>
  </si>
  <si>
    <t>Выставки</t>
  </si>
  <si>
    <t>Задействуемая выставочная площадь, кв.м.</t>
  </si>
  <si>
    <t xml:space="preserve">Всего площадь павильона, в том числе: </t>
  </si>
  <si>
    <t>Подвал, в том числе:</t>
  </si>
  <si>
    <t>лестницы</t>
  </si>
  <si>
    <t>тех.помещения</t>
  </si>
  <si>
    <t>подсобные помещения</t>
  </si>
  <si>
    <t>холод.камера</t>
  </si>
  <si>
    <t>венткамеры</t>
  </si>
  <si>
    <t>насосная</t>
  </si>
  <si>
    <t>коридоры</t>
  </si>
  <si>
    <t>служебное</t>
  </si>
  <si>
    <t>тамбур</t>
  </si>
  <si>
    <t>санузлы</t>
  </si>
  <si>
    <t>умывальные</t>
  </si>
  <si>
    <t>компрессорная</t>
  </si>
  <si>
    <t>электрощитовые+машинное отделение</t>
  </si>
  <si>
    <t>гардеробная</t>
  </si>
  <si>
    <t>камеры хранения</t>
  </si>
  <si>
    <t>тепловой пункт</t>
  </si>
  <si>
    <t>склад</t>
  </si>
  <si>
    <t>комната отдыха</t>
  </si>
  <si>
    <t xml:space="preserve">Всего по 1-му этажу, в том числе: </t>
  </si>
  <si>
    <t>лестницы в период отсутствия мероприятий</t>
  </si>
  <si>
    <t>лестницы во время мероприятий</t>
  </si>
  <si>
    <t>лифты</t>
  </si>
  <si>
    <t>коридоры во время мероприятий</t>
  </si>
  <si>
    <t>выставочные залы (по графику выставочных мероприятий)</t>
  </si>
  <si>
    <t>вестибюли</t>
  </si>
  <si>
    <t>кабинеты</t>
  </si>
  <si>
    <t>кладовые</t>
  </si>
  <si>
    <t>встроенные шкафы</t>
  </si>
  <si>
    <t>душевые</t>
  </si>
  <si>
    <t>раздевалка</t>
  </si>
  <si>
    <t>умывальная</t>
  </si>
  <si>
    <t>гардеробы</t>
  </si>
  <si>
    <t>холл лифтовой</t>
  </si>
  <si>
    <t>трансформаторная</t>
  </si>
  <si>
    <t>электрощитовая</t>
  </si>
  <si>
    <t>тамбуры</t>
  </si>
  <si>
    <t>кассы</t>
  </si>
  <si>
    <t>Всего по 2-му этажу, в том числе:</t>
  </si>
  <si>
    <t>общепит, кафетерий</t>
  </si>
  <si>
    <t xml:space="preserve">холл </t>
  </si>
  <si>
    <t>конференцзал</t>
  </si>
  <si>
    <t>фойе</t>
  </si>
  <si>
    <t>душевые, умывальные</t>
  </si>
  <si>
    <t>электрощитовые, встроенные шкафы</t>
  </si>
  <si>
    <t>Всего по 3-му этажу, в том числе:</t>
  </si>
  <si>
    <t>Уборка выставочной зоны</t>
  </si>
  <si>
    <t xml:space="preserve">Уборка во время монтажа выставок 1 категории </t>
  </si>
  <si>
    <t>Обслуживание выставок 1 категории</t>
  </si>
  <si>
    <t>Обслуживание выставок 3 категории</t>
  </si>
  <si>
    <t>Генеральная уборка до и после выставок и мероприятий</t>
  </si>
  <si>
    <t>Уборка выставочной зоны в отсутствие мероприятий</t>
  </si>
  <si>
    <t>коридоры в период отсутствия мероприятий</t>
  </si>
  <si>
    <t>ИТОГО</t>
  </si>
  <si>
    <t xml:space="preserve">Всероссийский конгресс "Комплексный подход к благоустройству городских территорий: ГОРОД - УДОБНЫЙ ДЛЯ ЖИЗНИ" </t>
  </si>
  <si>
    <t>"Халяль"</t>
  </si>
  <si>
    <t>"Православная выставка - ярмарка"</t>
  </si>
  <si>
    <t>Москвичам - Здоровый образ жизни</t>
  </si>
  <si>
    <t>Июнь</t>
  </si>
  <si>
    <t>Яндекс</t>
  </si>
  <si>
    <t>"Новый русский стиль 2014" ООО "Рестэк"</t>
  </si>
  <si>
    <t>Сентябрь</t>
  </si>
  <si>
    <t>Цветы</t>
  </si>
  <si>
    <t>"Международная книжная выставка - ярмарка"</t>
  </si>
  <si>
    <t>Текстильлегпром</t>
  </si>
  <si>
    <t>Декабрь</t>
  </si>
  <si>
    <t>"Электрические сети России"</t>
  </si>
  <si>
    <t>Новогоднее мероприятие компании МТС</t>
  </si>
  <si>
    <t>Новогоднее мероприятие компании Сбербанк</t>
  </si>
  <si>
    <t>Новогоднее мероприятие компании Глобэкс Банк</t>
  </si>
  <si>
    <t>"Безопасность и охрана труда"</t>
  </si>
  <si>
    <t>Форум московской молодежи</t>
  </si>
  <si>
    <t>Новогоднее мероприятие компании Бизнес Орг</t>
  </si>
  <si>
    <t>Ювелирная выставка-ярмарка "Лучшие украшения России".</t>
  </si>
  <si>
    <t>Новогоднее мероприятие компании М-Видео</t>
  </si>
  <si>
    <t>"Меха на ВВЦ"</t>
  </si>
  <si>
    <t>"Меха на ВДНХ"</t>
  </si>
  <si>
    <t>Ноябрь</t>
  </si>
  <si>
    <t>Меха на ВВЦ</t>
  </si>
  <si>
    <t>"Городское хозяйство- Пути развития"</t>
  </si>
  <si>
    <t>"Металл - Экспо"</t>
  </si>
  <si>
    <t>"Московский международный инженерный форум"</t>
  </si>
  <si>
    <t>"PHARMTECH, COSMOTECH / ФАРМТЕХ, КОСМОТЕХ"</t>
  </si>
  <si>
    <t>Январь</t>
  </si>
  <si>
    <t>"Фестиваль сладостей"</t>
  </si>
  <si>
    <t>"Православная выставка-ярмарка"</t>
  </si>
  <si>
    <t>"Оптовый сезон ШАПО-2014"</t>
  </si>
  <si>
    <t>Конференция компании AVON</t>
  </si>
  <si>
    <t>Корпоративное мероприятие ОТП-Банка</t>
  </si>
  <si>
    <t>"Спорт. Отдых. Хобби"</t>
  </si>
  <si>
    <t>Новогоднее корпоративное мероприятие Росбанка</t>
  </si>
  <si>
    <t>Февраль</t>
  </si>
  <si>
    <t>"Агроферма"</t>
  </si>
  <si>
    <t>"Текстильлегпром"</t>
  </si>
  <si>
    <t>"Охота и рыболовство на Руси"</t>
  </si>
  <si>
    <t>Март</t>
  </si>
  <si>
    <t>"Лучшие украшения России"</t>
  </si>
  <si>
    <t>"РАППА"</t>
  </si>
  <si>
    <t>Мясная индустрия и Молочная индустрия 2014"</t>
  </si>
  <si>
    <t>"Фит Экспо"</t>
  </si>
  <si>
    <t>Мос Билд</t>
  </si>
  <si>
    <t>"Meat Industry 2014 and Dairy Industry 2014 / Мясная индустрия и Молочная индустрия 2014"</t>
  </si>
  <si>
    <t>Леруа Мерлен</t>
  </si>
  <si>
    <t>"Ingredients Russia 2014, TechnoFood 2014 / Пищевые ингредиенты, добавки и пряности 2014, ТехноФуд 2014"</t>
  </si>
  <si>
    <t>"Спорт'14"/"Спорт'14"</t>
  </si>
  <si>
    <t>Апрель</t>
  </si>
  <si>
    <t>"HolzHaus, spring 2014 / Деревянное домостроение, весна 2014"</t>
  </si>
  <si>
    <t>"МIPS 2014 / Охрана, безопасность и противопожарная защита" (International and Trade Exhibitions)</t>
  </si>
  <si>
    <t>"КранЭкспо"</t>
  </si>
  <si>
    <t>"Мosbuild" (ООО "АйТиИ Экспо")</t>
  </si>
  <si>
    <t>"МIPS 2014 / Охрана, безопасность и противопожарная защита" (ООО "АйТиИ Экспо")</t>
  </si>
  <si>
    <t>"Мosbuild" (фирма ITE Eurasian Exhibitions FZ-LLC)</t>
  </si>
  <si>
    <t>"Мosbuild" (International and Trade Exhibitions)</t>
  </si>
  <si>
    <t>Май</t>
  </si>
  <si>
    <t>"ZOW" ООО "Рестэк"</t>
  </si>
  <si>
    <t>"Комплексная безопасность 2014" ЗАО "Бизон"</t>
  </si>
  <si>
    <t>"Fidexpo. Технодрев" ООО "Рестэк"</t>
  </si>
  <si>
    <t>"Комплексная безопасность 2014" ООО "Международные конгрессы и выставки"</t>
  </si>
  <si>
    <t>Август</t>
  </si>
  <si>
    <t>Школьная ярмарка, современный ребенок</t>
  </si>
  <si>
    <t>Красота Стиль Комфорт</t>
  </si>
  <si>
    <t>ИнфоКот</t>
  </si>
  <si>
    <t>Avon</t>
  </si>
  <si>
    <t>Меха</t>
  </si>
  <si>
    <t>Площадь БТИ, кв.м.</t>
  </si>
  <si>
    <t>Уборка, всего кв.м</t>
  </si>
  <si>
    <t xml:space="preserve">Примерный план-график уборки павильона 75 в ноябре 2014                                        </t>
  </si>
  <si>
    <t xml:space="preserve">Примерный план-график уборки павильона 75 в декабре 2014 года                                                                                         </t>
  </si>
  <si>
    <t>Площадь БТИ, кв.м</t>
  </si>
  <si>
    <t xml:space="preserve">Примерный план-график уборки павильона 75 в январе  2015 года                                                                                                             </t>
  </si>
  <si>
    <t>Уборка, Всего кв.м</t>
  </si>
  <si>
    <t xml:space="preserve">Примерный план-график уборки павильона 75 в феврале 2015 года                                                                                                                    </t>
  </si>
  <si>
    <t>\</t>
  </si>
  <si>
    <t xml:space="preserve">Примерный план-график уборки павильона 75 в марте 2015 года                                                                                                                       </t>
  </si>
  <si>
    <t xml:space="preserve">Примерный план-график уборки павильона 75 в апреле 2015 года                                                                                                                           </t>
  </si>
  <si>
    <t xml:space="preserve">Примерный план-график уборки павильона 75 в мае 2015 года                                                                                                                           </t>
  </si>
  <si>
    <t>Деревянное домостроение</t>
  </si>
  <si>
    <t>Примерный план-график уборки павильона 75 в июне 2015 года</t>
  </si>
  <si>
    <t xml:space="preserve">Примерный план-график уборки павильона 75 в июле 2015 года                                                                                           </t>
  </si>
  <si>
    <t>Июль</t>
  </si>
  <si>
    <t xml:space="preserve">Примерный план-график уборки павильона 75 в августе 2015 года                                                                               </t>
  </si>
  <si>
    <t xml:space="preserve">Примерный план-график уборки павильона 75 в сентябре 2015 года                                                                                                                          </t>
  </si>
  <si>
    <t xml:space="preserve">Примерный план-график уборки павильона 75 в ноябре 2015 года                                                                                                                                                              </t>
  </si>
  <si>
    <t xml:space="preserve">Примерный план-график уборки павильона 75 в декабре 2015 года                                                                                                                                               </t>
  </si>
  <si>
    <t xml:space="preserve">VIII Оптовая ювелирная биржа JUNWEX Москва 2015 </t>
  </si>
  <si>
    <t xml:space="preserve">Примерный план-график уборки павильона 75 в октябре 2014  года                      </t>
  </si>
  <si>
    <t>Октябрь</t>
  </si>
  <si>
    <t>Охота и Рыбаловсвто на Руси</t>
  </si>
  <si>
    <t>АгроТекРоссия / Золотая Осень</t>
  </si>
  <si>
    <t>Интерполитех 2014</t>
  </si>
  <si>
    <t>Теплоснабжение 2014</t>
  </si>
  <si>
    <t>Меха на ВВЦ/Деревянное домостроение</t>
  </si>
  <si>
    <t xml:space="preserve">Примерный план-график уборки павильона 75 в октябре 2015  года                      </t>
  </si>
  <si>
    <t>Теплоснабжение 2015</t>
  </si>
  <si>
    <t xml:space="preserve">Уборка во время монтажа/демонтажа выставок </t>
  </si>
  <si>
    <t xml:space="preserve">Обслуживание выставок </t>
  </si>
  <si>
    <t>Обслуживание выставок</t>
  </si>
  <si>
    <t xml:space="preserve">Уборка во время монтажа/демонтажа выставок выставок </t>
  </si>
  <si>
    <t xml:space="preserve">Уборка во время монтажа/демонтажа выставок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</si>
</sst>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р_у_б_._-;\-* #,##0.00\ _р_у_б_._-;_-* &quot;-&quot;??\ _р_у_б_._-;_-@_-"/>
    <numFmt numFmtId="165" formatCode="#,##0.0"/>
    <numFmt numFmtId="166" formatCode="#,##0.00&quot;р.&quot;"/>
  </numFmts>
  <fonts count="19" x14ac:knownFonts="1"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11"/>
      <color indexed="9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8"/>
      <name val="Calibri"/>
      <family val="2"/>
      <charset val="204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name val="Times New Roman"/>
    </font>
    <font>
      <sz val="11"/>
      <color rgb="FF000000"/>
      <name val="Times New Roman"/>
      <family val="1"/>
      <charset val="204"/>
    </font>
    <font>
      <sz val="11"/>
      <color rgb="FF3366FF"/>
      <name val="Times New Roman"/>
    </font>
    <font>
      <b/>
      <sz val="24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 diagonalUp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 diagonalUp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/>
      <top style="medium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/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 diagonalUp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 diagonalUp="1">
      <left style="thin">
        <color auto="1"/>
      </left>
      <right/>
      <top/>
      <bottom/>
      <diagonal style="thin">
        <color auto="1"/>
      </diagonal>
    </border>
    <border diagonalUp="1">
      <left/>
      <right style="medium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>
      <left/>
      <right style="medium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 diagonalUp="1"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thin">
        <color auto="1"/>
      </top>
      <bottom/>
      <diagonal style="thin">
        <color auto="1"/>
      </diagonal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 style="medium">
        <color auto="1"/>
      </top>
      <bottom/>
      <diagonal style="thin">
        <color auto="1"/>
      </diagonal>
    </border>
    <border diagonalUp="1">
      <left style="thin">
        <color auto="1"/>
      </left>
      <right style="thin">
        <color auto="1"/>
      </right>
      <top style="medium">
        <color auto="1"/>
      </top>
      <bottom/>
      <diagonal style="thin">
        <color auto="1"/>
      </diagonal>
    </border>
    <border diagonalUp="1">
      <left style="thin">
        <color auto="1"/>
      </left>
      <right/>
      <top style="thin">
        <color auto="1"/>
      </top>
      <bottom style="medium">
        <color auto="1"/>
      </bottom>
      <diagonal style="thin">
        <color auto="1"/>
      </diagonal>
    </border>
    <border diagonalUp="1">
      <left/>
      <right/>
      <top style="medium">
        <color auto="1"/>
      </top>
      <bottom style="thin">
        <color auto="1"/>
      </bottom>
      <diagonal style="thin">
        <color auto="1"/>
      </diagonal>
    </border>
    <border diagonalUp="1">
      <left style="medium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 diagonalUp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>
      <left/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 diagonalUp="1">
      <left/>
      <right/>
      <top style="medium">
        <color auto="1"/>
      </top>
      <bottom/>
      <diagonal style="thin">
        <color auto="1"/>
      </diagonal>
    </border>
    <border diagonalUp="1"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 diagonalUp="1">
      <left style="medium">
        <color auto="1"/>
      </left>
      <right/>
      <top/>
      <bottom style="medium">
        <color auto="1"/>
      </bottom>
      <diagonal style="thin">
        <color auto="1"/>
      </diagonal>
    </border>
    <border diagonalUp="1">
      <left/>
      <right/>
      <top/>
      <bottom style="medium">
        <color auto="1"/>
      </bottom>
      <diagonal style="thin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 diagonalUp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>
      <left style="medium">
        <color auto="1"/>
      </left>
      <right/>
      <top/>
      <bottom/>
      <diagonal style="thin">
        <color auto="1"/>
      </diagonal>
    </border>
    <border diagonalUp="1">
      <left/>
      <right/>
      <top/>
      <bottom/>
      <diagonal style="thin">
        <color auto="1"/>
      </diagonal>
    </border>
    <border>
      <left style="medium">
        <color auto="1"/>
      </left>
      <right/>
      <top/>
      <bottom style="medium">
        <color auto="1"/>
      </bottom>
      <diagonal/>
    </border>
    <border diagonalUp="1">
      <left/>
      <right style="medium">
        <color auto="1"/>
      </right>
      <top/>
      <bottom/>
      <diagonal style="thin">
        <color auto="1"/>
      </diagonal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 diagonalUp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/>
      <top style="medium">
        <color auto="1"/>
      </top>
      <bottom/>
      <diagonal style="thin">
        <color auto="1"/>
      </diagonal>
    </border>
    <border diagonalUp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>
      <left/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>
      <left/>
      <right style="thin">
        <color auto="1"/>
      </right>
      <top/>
      <bottom style="medium">
        <color auto="1"/>
      </bottom>
      <diagonal style="thin">
        <color auto="1"/>
      </diagonal>
    </border>
    <border diagonalUp="1">
      <left/>
      <right style="thin">
        <color auto="1"/>
      </right>
      <top style="medium">
        <color auto="1"/>
      </top>
      <bottom style="thin">
        <color auto="1"/>
      </bottom>
      <diagonal style="medium">
        <color auto="1"/>
      </diagonal>
    </border>
    <border diagonalUp="1"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medium">
        <color auto="1"/>
      </diagonal>
    </border>
    <border diagonalUp="1">
      <left style="thin">
        <color auto="1"/>
      </left>
      <right/>
      <top style="medium">
        <color auto="1"/>
      </top>
      <bottom style="thin">
        <color auto="1"/>
      </bottom>
      <diagonal style="medium">
        <color auto="1"/>
      </diagonal>
    </border>
    <border diagonalUp="1">
      <left/>
      <right/>
      <top style="medium">
        <color auto="1"/>
      </top>
      <bottom style="thin">
        <color auto="1"/>
      </bottom>
      <diagonal style="medium">
        <color auto="1"/>
      </diagonal>
    </border>
    <border diagonalUp="1">
      <left/>
      <right style="thin">
        <color auto="1"/>
      </right>
      <top/>
      <bottom style="thin">
        <color auto="1"/>
      </bottom>
      <diagonal style="medium">
        <color auto="1"/>
      </diagonal>
    </border>
    <border diagonalUp="1">
      <left style="thin">
        <color auto="1"/>
      </left>
      <right style="thin">
        <color auto="1"/>
      </right>
      <top/>
      <bottom style="thin">
        <color auto="1"/>
      </bottom>
      <diagonal style="medium">
        <color auto="1"/>
      </diagonal>
    </border>
    <border diagonalUp="1">
      <left style="thin">
        <color auto="1"/>
      </left>
      <right/>
      <top/>
      <bottom style="thin">
        <color auto="1"/>
      </bottom>
      <diagonal style="medium">
        <color auto="1"/>
      </diagonal>
    </border>
    <border diagonalUp="1">
      <left/>
      <right/>
      <top/>
      <bottom style="thin">
        <color auto="1"/>
      </bottom>
      <diagonal style="medium">
        <color auto="1"/>
      </diagonal>
    </border>
    <border diagonalUp="1">
      <left/>
      <right/>
      <top/>
      <bottom/>
      <diagonal style="medium">
        <color auto="1"/>
      </diagonal>
    </border>
    <border diagonalUp="1">
      <left/>
      <right style="thin">
        <color auto="1"/>
      </right>
      <top style="thin">
        <color auto="1"/>
      </top>
      <bottom/>
      <diagonal style="medium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/>
      <diagonal style="medium">
        <color auto="1"/>
      </diagonal>
    </border>
    <border diagonalUp="1">
      <left style="thin">
        <color auto="1"/>
      </left>
      <right/>
      <top style="thin">
        <color auto="1"/>
      </top>
      <bottom/>
      <diagonal style="medium">
        <color auto="1"/>
      </diagonal>
    </border>
    <border diagonalUp="1">
      <left/>
      <right/>
      <top style="thin">
        <color auto="1"/>
      </top>
      <bottom/>
      <diagonal style="medium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medium">
        <color auto="1"/>
      </diagonal>
    </border>
    <border diagonalUp="1">
      <left style="thin">
        <color auto="1"/>
      </left>
      <right/>
      <top style="thin">
        <color auto="1"/>
      </top>
      <bottom style="thin">
        <color auto="1"/>
      </bottom>
      <diagonal style="medium">
        <color auto="1"/>
      </diagonal>
    </border>
    <border diagonalUp="1">
      <left/>
      <right/>
      <top style="thin">
        <color auto="1"/>
      </top>
      <bottom style="thin">
        <color auto="1"/>
      </bottom>
      <diagonal style="medium">
        <color auto="1"/>
      </diagonal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medium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medium">
        <color auto="1"/>
      </diagonal>
    </border>
    <border diagonalUp="1">
      <left style="thin">
        <color auto="1"/>
      </left>
      <right style="thin">
        <color auto="1"/>
      </right>
      <top/>
      <bottom style="medium">
        <color auto="1"/>
      </bottom>
      <diagonal style="medium">
        <color auto="1"/>
      </diagonal>
    </border>
    <border diagonalUp="1">
      <left style="medium">
        <color auto="1"/>
      </left>
      <right style="thin">
        <color auto="1"/>
      </right>
      <top style="medium">
        <color auto="1"/>
      </top>
      <bottom/>
      <diagonal style="thin">
        <color auto="1"/>
      </diagonal>
    </border>
    <border diagonalUp="1">
      <left/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/>
      <right style="medium">
        <color auto="1"/>
      </right>
      <top/>
      <bottom/>
      <diagonal/>
    </border>
    <border diagonalUp="1">
      <left style="thin">
        <color auto="1"/>
      </left>
      <right style="medium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 diagonalUp="1" diagonalDown="1">
      <left/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 diagonalUp="1">
      <left style="thin">
        <color auto="1"/>
      </left>
      <right style="medium">
        <color auto="1"/>
      </right>
      <top style="medium">
        <color auto="1"/>
      </top>
      <bottom/>
      <diagonal style="thin">
        <color auto="1"/>
      </diagonal>
    </border>
    <border diagonalUp="1">
      <left style="medium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>
      <left/>
      <right style="thin">
        <color auto="1"/>
      </right>
      <top/>
      <bottom/>
      <diagonal style="thin">
        <color auto="1"/>
      </diagonal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 diagonalUp="1">
      <left style="thin">
        <color auto="1"/>
      </left>
      <right style="medium">
        <color auto="1"/>
      </right>
      <top/>
      <bottom/>
      <diagonal style="thin">
        <color auto="1"/>
      </diagonal>
    </border>
    <border diagonalUp="1">
      <left/>
      <right/>
      <top/>
      <bottom style="thin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932">
    <xf numFmtId="0" fontId="0" fillId="0" borderId="0"/>
    <xf numFmtId="164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326">
    <xf numFmtId="0" fontId="0" fillId="0" borderId="0" xfId="0"/>
    <xf numFmtId="0" fontId="2" fillId="0" borderId="0" xfId="0" applyFont="1" applyFill="1"/>
    <xf numFmtId="164" fontId="2" fillId="0" borderId="0" xfId="1" applyFont="1" applyFill="1"/>
    <xf numFmtId="0" fontId="3" fillId="0" borderId="0" xfId="0" applyFont="1" applyFill="1"/>
    <xf numFmtId="164" fontId="2" fillId="0" borderId="0" xfId="1" applyFont="1" applyFill="1" applyBorder="1"/>
    <xf numFmtId="0" fontId="2" fillId="0" borderId="0" xfId="0" applyFont="1" applyFill="1" applyBorder="1"/>
    <xf numFmtId="2" fontId="5" fillId="0" borderId="0" xfId="0" applyNumberFormat="1" applyFont="1" applyFill="1"/>
    <xf numFmtId="0" fontId="2" fillId="0" borderId="0" xfId="0" applyFont="1" applyFill="1" applyAlignment="1">
      <alignment wrapText="1" shrinkToFit="1"/>
    </xf>
    <xf numFmtId="0" fontId="2" fillId="0" borderId="2" xfId="0" applyFont="1" applyFill="1" applyBorder="1" applyAlignment="1">
      <alignment wrapText="1" shrinkToFit="1"/>
    </xf>
    <xf numFmtId="0" fontId="8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wrapText="1" shrinkToFit="1"/>
    </xf>
    <xf numFmtId="2" fontId="5" fillId="0" borderId="0" xfId="0" applyNumberFormat="1" applyFont="1" applyFill="1" applyBorder="1"/>
    <xf numFmtId="0" fontId="2" fillId="0" borderId="0" xfId="0" applyFont="1" applyFill="1" applyBorder="1" applyAlignment="1">
      <alignment wrapText="1" shrinkToFit="1"/>
    </xf>
    <xf numFmtId="164" fontId="3" fillId="0" borderId="0" xfId="1" applyFont="1" applyFill="1" applyBorder="1"/>
    <xf numFmtId="0" fontId="3" fillId="0" borderId="2" xfId="0" applyFont="1" applyFill="1" applyBorder="1" applyAlignment="1">
      <alignment wrapText="1" shrinkToFit="1"/>
    </xf>
    <xf numFmtId="0" fontId="3" fillId="0" borderId="4" xfId="0" applyFont="1" applyFill="1" applyBorder="1" applyAlignment="1">
      <alignment wrapText="1" shrinkToFit="1"/>
    </xf>
    <xf numFmtId="0" fontId="4" fillId="0" borderId="3" xfId="0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horizontal="center"/>
    </xf>
    <xf numFmtId="165" fontId="3" fillId="0" borderId="1" xfId="1" applyNumberFormat="1" applyFont="1" applyFill="1" applyBorder="1" applyAlignment="1">
      <alignment horizontal="center" wrapText="1"/>
    </xf>
    <xf numFmtId="165" fontId="3" fillId="0" borderId="1" xfId="1" applyNumberFormat="1" applyFont="1" applyFill="1" applyBorder="1" applyAlignment="1">
      <alignment horizontal="center"/>
    </xf>
    <xf numFmtId="164" fontId="3" fillId="0" borderId="1" xfId="1" applyFont="1" applyFill="1" applyBorder="1" applyAlignment="1">
      <alignment wrapText="1"/>
    </xf>
    <xf numFmtId="164" fontId="3" fillId="0" borderId="6" xfId="1" applyFont="1" applyFill="1" applyBorder="1" applyAlignment="1">
      <alignment wrapText="1"/>
    </xf>
    <xf numFmtId="165" fontId="3" fillId="0" borderId="7" xfId="1" applyNumberFormat="1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center"/>
    </xf>
    <xf numFmtId="165" fontId="2" fillId="0" borderId="1" xfId="1" applyNumberFormat="1" applyFont="1" applyFill="1" applyBorder="1" applyAlignment="1">
      <alignment horizontal="center" shrinkToFit="1"/>
    </xf>
    <xf numFmtId="165" fontId="2" fillId="0" borderId="1" xfId="1" applyNumberFormat="1" applyFont="1" applyFill="1" applyBorder="1" applyAlignment="1">
      <alignment horizontal="center" vertical="center" shrinkToFit="1"/>
    </xf>
    <xf numFmtId="165" fontId="6" fillId="0" borderId="1" xfId="1" applyNumberFormat="1" applyFont="1" applyFill="1" applyBorder="1" applyAlignment="1">
      <alignment horizontal="center" vertical="center" shrinkToFit="1"/>
    </xf>
    <xf numFmtId="165" fontId="6" fillId="0" borderId="1" xfId="1" applyNumberFormat="1" applyFont="1" applyFill="1" applyBorder="1" applyAlignment="1">
      <alignment horizontal="center" shrinkToFit="1"/>
    </xf>
    <xf numFmtId="165" fontId="6" fillId="0" borderId="5" xfId="1" applyNumberFormat="1" applyFont="1" applyFill="1" applyBorder="1" applyAlignment="1">
      <alignment horizontal="center" shrinkToFit="1"/>
    </xf>
    <xf numFmtId="0" fontId="2" fillId="0" borderId="14" xfId="0" applyFont="1" applyFill="1" applyBorder="1"/>
    <xf numFmtId="0" fontId="3" fillId="0" borderId="15" xfId="0" applyFont="1" applyFill="1" applyBorder="1" applyAlignment="1">
      <alignment wrapText="1" shrinkToFit="1"/>
    </xf>
    <xf numFmtId="164" fontId="3" fillId="0" borderId="16" xfId="1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13" fillId="0" borderId="2" xfId="0" applyFont="1" applyFill="1" applyBorder="1" applyAlignment="1">
      <alignment wrapText="1" shrinkToFit="1"/>
    </xf>
    <xf numFmtId="166" fontId="3" fillId="0" borderId="0" xfId="0" applyNumberFormat="1" applyFont="1" applyFill="1" applyBorder="1" applyAlignment="1">
      <alignment horizontal="center"/>
    </xf>
    <xf numFmtId="165" fontId="14" fillId="0" borderId="1" xfId="0" applyNumberFormat="1" applyFont="1" applyBorder="1" applyAlignment="1">
      <alignment horizontal="center" shrinkToFit="1"/>
    </xf>
    <xf numFmtId="165" fontId="14" fillId="0" borderId="1" xfId="0" applyNumberFormat="1" applyFont="1" applyBorder="1" applyAlignment="1">
      <alignment horizontal="center"/>
    </xf>
    <xf numFmtId="165" fontId="14" fillId="0" borderId="1" xfId="0" applyNumberFormat="1" applyFont="1" applyBorder="1" applyAlignment="1">
      <alignment horizontal="center" vertical="center" shrinkToFit="1"/>
    </xf>
    <xf numFmtId="165" fontId="14" fillId="0" borderId="5" xfId="0" applyNumberFormat="1" applyFont="1" applyBorder="1" applyAlignment="1">
      <alignment horizontal="center" shrinkToFit="1"/>
    </xf>
    <xf numFmtId="0" fontId="3" fillId="0" borderId="24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vertical="center"/>
    </xf>
    <xf numFmtId="165" fontId="14" fillId="0" borderId="6" xfId="0" applyNumberFormat="1" applyFont="1" applyBorder="1" applyAlignment="1">
      <alignment horizontal="center" shrinkToFit="1"/>
    </xf>
    <xf numFmtId="0" fontId="2" fillId="0" borderId="1" xfId="0" applyFont="1" applyFill="1" applyBorder="1"/>
    <xf numFmtId="165" fontId="2" fillId="0" borderId="5" xfId="1" applyNumberFormat="1" applyFont="1" applyFill="1" applyBorder="1" applyAlignment="1">
      <alignment horizontal="center" shrinkToFit="1"/>
    </xf>
    <xf numFmtId="0" fontId="3" fillId="0" borderId="16" xfId="0" applyFont="1" applyFill="1" applyBorder="1" applyAlignment="1">
      <alignment wrapText="1"/>
    </xf>
    <xf numFmtId="0" fontId="3" fillId="0" borderId="16" xfId="0" applyFont="1" applyFill="1" applyBorder="1" applyAlignment="1">
      <alignment vertical="center"/>
    </xf>
    <xf numFmtId="0" fontId="3" fillId="0" borderId="22" xfId="0" applyFont="1" applyFill="1" applyBorder="1" applyAlignment="1">
      <alignment wrapText="1"/>
    </xf>
    <xf numFmtId="0" fontId="3" fillId="0" borderId="26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vertical="center"/>
    </xf>
    <xf numFmtId="0" fontId="3" fillId="0" borderId="21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 wrapText="1"/>
    </xf>
    <xf numFmtId="165" fontId="6" fillId="0" borderId="0" xfId="1" applyNumberFormat="1" applyFont="1" applyFill="1" applyBorder="1" applyAlignment="1">
      <alignment horizontal="center" shrinkToFit="1"/>
    </xf>
    <xf numFmtId="165" fontId="14" fillId="0" borderId="8" xfId="0" applyNumberFormat="1" applyFont="1" applyBorder="1" applyAlignment="1">
      <alignment horizontal="center" shrinkToFit="1"/>
    </xf>
    <xf numFmtId="165" fontId="6" fillId="0" borderId="27" xfId="1" applyNumberFormat="1" applyFont="1" applyFill="1" applyBorder="1" applyAlignment="1">
      <alignment horizontal="center" shrinkToFit="1"/>
    </xf>
    <xf numFmtId="165" fontId="7" fillId="0" borderId="17" xfId="1" applyNumberFormat="1" applyFont="1" applyFill="1" applyBorder="1" applyAlignment="1">
      <alignment shrinkToFit="1"/>
    </xf>
    <xf numFmtId="0" fontId="3" fillId="0" borderId="15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4" fillId="0" borderId="37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vertical="center"/>
    </xf>
    <xf numFmtId="0" fontId="3" fillId="0" borderId="27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165" fontId="6" fillId="0" borderId="25" xfId="1" applyNumberFormat="1" applyFont="1" applyFill="1" applyBorder="1" applyAlignment="1">
      <alignment horizontal="center" shrinkToFit="1"/>
    </xf>
    <xf numFmtId="165" fontId="2" fillId="0" borderId="27" xfId="1" applyNumberFormat="1" applyFont="1" applyFill="1" applyBorder="1" applyAlignment="1">
      <alignment horizontal="center" vertical="center" shrinkToFit="1"/>
    </xf>
    <xf numFmtId="0" fontId="2" fillId="0" borderId="27" xfId="0" applyFont="1" applyFill="1" applyBorder="1"/>
    <xf numFmtId="165" fontId="2" fillId="0" borderId="27" xfId="1" applyNumberFormat="1" applyFont="1" applyFill="1" applyBorder="1" applyAlignment="1">
      <alignment horizontal="center" shrinkToFit="1"/>
    </xf>
    <xf numFmtId="165" fontId="14" fillId="0" borderId="27" xfId="0" applyNumberFormat="1" applyFont="1" applyBorder="1" applyAlignment="1">
      <alignment horizontal="center" shrinkToFit="1"/>
    </xf>
    <xf numFmtId="165" fontId="2" fillId="0" borderId="27" xfId="1" applyNumberFormat="1" applyFont="1" applyFill="1" applyBorder="1" applyAlignment="1">
      <alignment horizontal="center"/>
    </xf>
    <xf numFmtId="0" fontId="3" fillId="0" borderId="20" xfId="0" applyFont="1" applyFill="1" applyBorder="1" applyAlignment="1">
      <alignment wrapText="1"/>
    </xf>
    <xf numFmtId="0" fontId="3" fillId="0" borderId="34" xfId="0" applyFont="1" applyFill="1" applyBorder="1" applyAlignment="1">
      <alignment vertical="center" wrapText="1"/>
    </xf>
    <xf numFmtId="0" fontId="3" fillId="0" borderId="29" xfId="0" applyFont="1" applyFill="1" applyBorder="1" applyAlignment="1">
      <alignment vertical="center"/>
    </xf>
    <xf numFmtId="0" fontId="3" fillId="0" borderId="38" xfId="0" applyFont="1" applyFill="1" applyBorder="1" applyAlignment="1">
      <alignment wrapText="1"/>
    </xf>
    <xf numFmtId="0" fontId="3" fillId="0" borderId="39" xfId="0" applyFont="1" applyFill="1" applyBorder="1" applyAlignment="1">
      <alignment vertical="center" wrapText="1"/>
    </xf>
    <xf numFmtId="0" fontId="3" fillId="0" borderId="40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 wrapText="1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wrapText="1"/>
    </xf>
    <xf numFmtId="0" fontId="3" fillId="0" borderId="42" xfId="0" applyFont="1" applyFill="1" applyBorder="1" applyAlignment="1">
      <alignment vertical="center" wrapText="1"/>
    </xf>
    <xf numFmtId="0" fontId="3" fillId="0" borderId="43" xfId="0" applyFont="1" applyFill="1" applyBorder="1" applyAlignment="1">
      <alignment wrapText="1"/>
    </xf>
    <xf numFmtId="165" fontId="7" fillId="0" borderId="41" xfId="1" applyNumberFormat="1" applyFont="1" applyFill="1" applyBorder="1" applyAlignment="1">
      <alignment shrinkToFit="1"/>
    </xf>
    <xf numFmtId="165" fontId="7" fillId="0" borderId="24" xfId="1" applyNumberFormat="1" applyFont="1" applyFill="1" applyBorder="1" applyAlignment="1">
      <alignment shrinkToFit="1"/>
    </xf>
    <xf numFmtId="0" fontId="4" fillId="0" borderId="44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vertical="center"/>
    </xf>
    <xf numFmtId="0" fontId="2" fillId="0" borderId="46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3" fillId="0" borderId="16" xfId="0" applyFont="1" applyFill="1" applyBorder="1" applyAlignment="1"/>
    <xf numFmtId="0" fontId="3" fillId="0" borderId="20" xfId="0" applyFont="1" applyFill="1" applyBorder="1" applyAlignment="1"/>
    <xf numFmtId="0" fontId="3" fillId="0" borderId="47" xfId="0" applyFont="1" applyFill="1" applyBorder="1" applyAlignment="1"/>
    <xf numFmtId="0" fontId="3" fillId="0" borderId="21" xfId="0" applyFont="1" applyFill="1" applyBorder="1" applyAlignment="1">
      <alignment horizontal="center" wrapText="1"/>
    </xf>
    <xf numFmtId="0" fontId="3" fillId="0" borderId="45" xfId="0" applyFont="1" applyFill="1" applyBorder="1" applyAlignment="1">
      <alignment horizontal="center" wrapText="1"/>
    </xf>
    <xf numFmtId="0" fontId="3" fillId="0" borderId="46" xfId="0" applyFont="1" applyFill="1" applyBorder="1" applyAlignment="1">
      <alignment horizontal="center" wrapText="1"/>
    </xf>
    <xf numFmtId="0" fontId="3" fillId="0" borderId="46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2" fillId="0" borderId="27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vertical="center"/>
    </xf>
    <xf numFmtId="165" fontId="2" fillId="0" borderId="8" xfId="1" applyNumberFormat="1" applyFont="1" applyFill="1" applyBorder="1" applyAlignment="1">
      <alignment horizontal="center" shrinkToFit="1"/>
    </xf>
    <xf numFmtId="164" fontId="2" fillId="0" borderId="14" xfId="1" applyFont="1" applyFill="1" applyBorder="1"/>
    <xf numFmtId="165" fontId="3" fillId="0" borderId="41" xfId="1" applyNumberFormat="1" applyFont="1" applyFill="1" applyBorder="1" applyAlignment="1">
      <alignment shrinkToFit="1"/>
    </xf>
    <xf numFmtId="165" fontId="3" fillId="0" borderId="17" xfId="1" applyNumberFormat="1" applyFont="1" applyFill="1" applyBorder="1" applyAlignment="1">
      <alignment shrinkToFit="1"/>
    </xf>
    <xf numFmtId="0" fontId="2" fillId="0" borderId="49" xfId="0" applyFont="1" applyFill="1" applyBorder="1" applyAlignment="1">
      <alignment vertical="center"/>
    </xf>
    <xf numFmtId="0" fontId="3" fillId="0" borderId="49" xfId="0" applyFont="1" applyFill="1" applyBorder="1" applyAlignment="1">
      <alignment wrapText="1"/>
    </xf>
    <xf numFmtId="0" fontId="3" fillId="0" borderId="49" xfId="0" applyFont="1" applyFill="1" applyBorder="1" applyAlignment="1"/>
    <xf numFmtId="0" fontId="3" fillId="0" borderId="54" xfId="0" applyFont="1" applyFill="1" applyBorder="1" applyAlignment="1">
      <alignment wrapText="1"/>
    </xf>
    <xf numFmtId="0" fontId="3" fillId="0" borderId="55" xfId="0" applyFont="1" applyFill="1" applyBorder="1" applyAlignment="1">
      <alignment wrapText="1"/>
    </xf>
    <xf numFmtId="0" fontId="3" fillId="0" borderId="56" xfId="0" applyFont="1" applyFill="1" applyBorder="1" applyAlignment="1">
      <alignment horizontal="center" wrapText="1"/>
    </xf>
    <xf numFmtId="0" fontId="3" fillId="0" borderId="57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wrapText="1"/>
    </xf>
    <xf numFmtId="0" fontId="3" fillId="0" borderId="57" xfId="0" applyFont="1" applyFill="1" applyBorder="1" applyAlignment="1">
      <alignment vertical="center"/>
    </xf>
    <xf numFmtId="0" fontId="2" fillId="0" borderId="57" xfId="0" applyFont="1" applyFill="1" applyBorder="1" applyAlignment="1">
      <alignment vertical="center"/>
    </xf>
    <xf numFmtId="0" fontId="3" fillId="0" borderId="57" xfId="0" applyFont="1" applyFill="1" applyBorder="1" applyAlignment="1">
      <alignment vertical="center" wrapText="1"/>
    </xf>
    <xf numFmtId="0" fontId="3" fillId="0" borderId="59" xfId="0" applyFont="1" applyFill="1" applyBorder="1" applyAlignment="1">
      <alignment vertical="center" wrapText="1"/>
    </xf>
    <xf numFmtId="0" fontId="3" fillId="0" borderId="56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0" borderId="62" xfId="0" applyFont="1" applyFill="1" applyBorder="1" applyAlignment="1">
      <alignment vertical="center"/>
    </xf>
    <xf numFmtId="165" fontId="15" fillId="0" borderId="1" xfId="1" applyNumberFormat="1" applyFont="1" applyFill="1" applyBorder="1" applyAlignment="1">
      <alignment horizontal="center" vertical="center" shrinkToFit="1"/>
    </xf>
    <xf numFmtId="165" fontId="2" fillId="0" borderId="63" xfId="1" applyNumberFormat="1" applyFont="1" applyFill="1" applyBorder="1" applyAlignment="1">
      <alignment horizontal="center" shrinkToFit="1"/>
    </xf>
    <xf numFmtId="165" fontId="2" fillId="0" borderId="63" xfId="1" applyNumberFormat="1" applyFont="1" applyFill="1" applyBorder="1" applyAlignment="1">
      <alignment horizontal="center"/>
    </xf>
    <xf numFmtId="0" fontId="3" fillId="0" borderId="69" xfId="0" applyFont="1" applyFill="1" applyBorder="1" applyAlignment="1"/>
    <xf numFmtId="0" fontId="3" fillId="0" borderId="70" xfId="0" applyFont="1" applyFill="1" applyBorder="1" applyAlignment="1"/>
    <xf numFmtId="0" fontId="3" fillId="0" borderId="71" xfId="0" applyFont="1" applyFill="1" applyBorder="1" applyAlignment="1">
      <alignment wrapText="1"/>
    </xf>
    <xf numFmtId="0" fontId="3" fillId="0" borderId="72" xfId="0" applyFont="1" applyFill="1" applyBorder="1" applyAlignment="1">
      <alignment wrapText="1"/>
    </xf>
    <xf numFmtId="0" fontId="3" fillId="0" borderId="34" xfId="0" applyFont="1" applyFill="1" applyBorder="1" applyAlignment="1">
      <alignment wrapText="1"/>
    </xf>
    <xf numFmtId="0" fontId="3" fillId="0" borderId="73" xfId="0" applyFont="1" applyFill="1" applyBorder="1" applyAlignment="1">
      <alignment horizontal="center" vertical="center"/>
    </xf>
    <xf numFmtId="0" fontId="3" fillId="0" borderId="74" xfId="0" applyFont="1" applyFill="1" applyBorder="1" applyAlignment="1">
      <alignment horizontal="center" vertical="center"/>
    </xf>
    <xf numFmtId="0" fontId="3" fillId="0" borderId="75" xfId="0" applyFont="1" applyFill="1" applyBorder="1" applyAlignment="1">
      <alignment wrapText="1"/>
    </xf>
    <xf numFmtId="0" fontId="3" fillId="0" borderId="76" xfId="0" applyFont="1" applyFill="1" applyBorder="1" applyAlignment="1">
      <alignment wrapText="1"/>
    </xf>
    <xf numFmtId="0" fontId="3" fillId="0" borderId="73" xfId="0" applyFont="1" applyFill="1" applyBorder="1" applyAlignment="1">
      <alignment wrapText="1"/>
    </xf>
    <xf numFmtId="0" fontId="3" fillId="0" borderId="74" xfId="0" applyFont="1" applyFill="1" applyBorder="1" applyAlignment="1">
      <alignment horizontal="center" wrapText="1"/>
    </xf>
    <xf numFmtId="0" fontId="3" fillId="0" borderId="74" xfId="0" applyFont="1" applyFill="1" applyBorder="1" applyAlignment="1">
      <alignment vertical="center"/>
    </xf>
    <xf numFmtId="0" fontId="3" fillId="0" borderId="75" xfId="0" applyFont="1" applyFill="1" applyBorder="1" applyAlignment="1">
      <alignment vertical="center"/>
    </xf>
    <xf numFmtId="0" fontId="3" fillId="0" borderId="77" xfId="0" applyFont="1" applyFill="1" applyBorder="1" applyAlignment="1">
      <alignment vertical="center"/>
    </xf>
    <xf numFmtId="0" fontId="3" fillId="0" borderId="78" xfId="0" applyFont="1" applyFill="1" applyBorder="1" applyAlignment="1">
      <alignment vertical="center"/>
    </xf>
    <xf numFmtId="0" fontId="2" fillId="0" borderId="79" xfId="0" applyFont="1" applyFill="1" applyBorder="1" applyAlignment="1">
      <alignment vertical="center"/>
    </xf>
    <xf numFmtId="0" fontId="3" fillId="0" borderId="80" xfId="0" applyFont="1" applyFill="1" applyBorder="1" applyAlignment="1">
      <alignment vertical="center" wrapText="1"/>
    </xf>
    <xf numFmtId="0" fontId="3" fillId="0" borderId="81" xfId="0" applyFont="1" applyFill="1" applyBorder="1" applyAlignment="1">
      <alignment vertical="center" wrapText="1"/>
    </xf>
    <xf numFmtId="0" fontId="3" fillId="0" borderId="47" xfId="0" applyFont="1" applyFill="1" applyBorder="1" applyAlignment="1">
      <alignment vertical="center" wrapText="1"/>
    </xf>
    <xf numFmtId="0" fontId="3" fillId="0" borderId="82" xfId="0" applyFont="1" applyFill="1" applyBorder="1" applyAlignment="1">
      <alignment horizontal="center" vertical="center"/>
    </xf>
    <xf numFmtId="0" fontId="3" fillId="0" borderId="83" xfId="0" applyFont="1" applyFill="1" applyBorder="1" applyAlignment="1">
      <alignment vertical="center"/>
    </xf>
    <xf numFmtId="0" fontId="3" fillId="0" borderId="84" xfId="0" applyFont="1" applyFill="1" applyBorder="1" applyAlignment="1">
      <alignment vertical="center"/>
    </xf>
    <xf numFmtId="0" fontId="3" fillId="0" borderId="85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/>
    </xf>
    <xf numFmtId="0" fontId="3" fillId="0" borderId="86" xfId="0" applyFont="1" applyFill="1" applyBorder="1" applyAlignment="1">
      <alignment horizontal="center" vertical="center"/>
    </xf>
    <xf numFmtId="0" fontId="3" fillId="0" borderId="87" xfId="0" applyFont="1" applyFill="1" applyBorder="1" applyAlignment="1">
      <alignment horizontal="center" vertical="center"/>
    </xf>
    <xf numFmtId="0" fontId="3" fillId="0" borderId="87" xfId="0" applyFont="1" applyFill="1" applyBorder="1" applyAlignment="1">
      <alignment vertical="center"/>
    </xf>
    <xf numFmtId="165" fontId="2" fillId="0" borderId="16" xfId="1" applyNumberFormat="1" applyFont="1" applyFill="1" applyBorder="1" applyAlignment="1">
      <alignment horizontal="center" vertical="center" shrinkToFit="1"/>
    </xf>
    <xf numFmtId="165" fontId="2" fillId="0" borderId="16" xfId="1" applyNumberFormat="1" applyFont="1" applyFill="1" applyBorder="1" applyAlignment="1">
      <alignment horizontal="center" shrinkToFit="1"/>
    </xf>
    <xf numFmtId="165" fontId="2" fillId="0" borderId="16" xfId="1" applyNumberFormat="1" applyFont="1" applyFill="1" applyBorder="1" applyAlignment="1">
      <alignment horizontal="center"/>
    </xf>
    <xf numFmtId="0" fontId="3" fillId="0" borderId="88" xfId="0" applyFont="1" applyFill="1" applyBorder="1" applyAlignment="1">
      <alignment vertical="center" wrapText="1"/>
    </xf>
    <xf numFmtId="0" fontId="3" fillId="0" borderId="64" xfId="0" applyFont="1" applyFill="1" applyBorder="1" applyAlignment="1">
      <alignment vertical="center" wrapText="1"/>
    </xf>
    <xf numFmtId="0" fontId="2" fillId="0" borderId="39" xfId="0" applyFont="1" applyFill="1" applyBorder="1" applyAlignment="1">
      <alignment vertical="center"/>
    </xf>
    <xf numFmtId="0" fontId="2" fillId="0" borderId="40" xfId="0" applyFont="1" applyFill="1" applyBorder="1" applyAlignment="1">
      <alignment vertical="center"/>
    </xf>
    <xf numFmtId="0" fontId="2" fillId="0" borderId="64" xfId="0" applyFont="1" applyFill="1" applyBorder="1" applyAlignment="1">
      <alignment vertical="center"/>
    </xf>
    <xf numFmtId="0" fontId="3" fillId="0" borderId="89" xfId="0" applyFont="1" applyFill="1" applyBorder="1" applyAlignment="1"/>
    <xf numFmtId="0" fontId="3" fillId="0" borderId="26" xfId="0" applyFont="1" applyFill="1" applyBorder="1" applyAlignment="1">
      <alignment wrapText="1"/>
    </xf>
    <xf numFmtId="0" fontId="3" fillId="0" borderId="45" xfId="0" applyFont="1" applyFill="1" applyBorder="1" applyAlignment="1">
      <alignment vertical="center" wrapText="1"/>
    </xf>
    <xf numFmtId="0" fontId="3" fillId="0" borderId="46" xfId="0" applyFont="1" applyFill="1" applyBorder="1" applyAlignment="1">
      <alignment vertical="center" wrapText="1"/>
    </xf>
    <xf numFmtId="0" fontId="3" fillId="0" borderId="91" xfId="0" applyFont="1" applyFill="1" applyBorder="1" applyAlignment="1">
      <alignment vertical="center" wrapText="1"/>
    </xf>
    <xf numFmtId="0" fontId="3" fillId="0" borderId="4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vertical="center" wrapText="1"/>
    </xf>
    <xf numFmtId="0" fontId="3" fillId="0" borderId="36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vertical="center"/>
    </xf>
    <xf numFmtId="0" fontId="3" fillId="0" borderId="66" xfId="0" applyFont="1" applyFill="1" applyBorder="1" applyAlignment="1">
      <alignment vertical="center"/>
    </xf>
    <xf numFmtId="0" fontId="3" fillId="0" borderId="68" xfId="0" applyFont="1" applyFill="1" applyBorder="1" applyAlignment="1">
      <alignment vertical="center"/>
    </xf>
    <xf numFmtId="165" fontId="2" fillId="0" borderId="6" xfId="1" applyNumberFormat="1" applyFont="1" applyFill="1" applyBorder="1" applyAlignment="1">
      <alignment horizontal="center" shrinkToFit="1"/>
    </xf>
    <xf numFmtId="165" fontId="2" fillId="0" borderId="92" xfId="1" applyNumberFormat="1" applyFont="1" applyFill="1" applyBorder="1" applyAlignment="1">
      <alignment horizontal="center" shrinkToFit="1"/>
    </xf>
    <xf numFmtId="165" fontId="2" fillId="0" borderId="63" xfId="1" applyNumberFormat="1" applyFont="1" applyFill="1" applyBorder="1" applyAlignment="1">
      <alignment horizontal="center" vertical="center" shrinkToFit="1"/>
    </xf>
    <xf numFmtId="165" fontId="3" fillId="0" borderId="1" xfId="1" applyNumberFormat="1" applyFont="1" applyFill="1" applyBorder="1" applyAlignment="1">
      <alignment horizontal="center" vertical="center" shrinkToFit="1"/>
    </xf>
    <xf numFmtId="0" fontId="2" fillId="0" borderId="63" xfId="0" applyFont="1" applyFill="1" applyBorder="1"/>
    <xf numFmtId="165" fontId="14" fillId="0" borderId="63" xfId="0" applyNumberFormat="1" applyFont="1" applyBorder="1" applyAlignment="1">
      <alignment horizontal="center"/>
    </xf>
    <xf numFmtId="0" fontId="3" fillId="0" borderId="89" xfId="0" applyFont="1" applyFill="1" applyBorder="1" applyAlignment="1">
      <alignment vertical="center" wrapText="1"/>
    </xf>
    <xf numFmtId="0" fontId="2" fillId="0" borderId="29" xfId="0" applyFont="1" applyFill="1" applyBorder="1" applyAlignment="1">
      <alignment vertical="center"/>
    </xf>
    <xf numFmtId="0" fontId="3" fillId="0" borderId="94" xfId="0" applyFont="1" applyFill="1" applyBorder="1" applyAlignment="1">
      <alignment wrapText="1"/>
    </xf>
    <xf numFmtId="0" fontId="3" fillId="0" borderId="95" xfId="0" applyFont="1" applyFill="1" applyBorder="1" applyAlignment="1">
      <alignment wrapText="1"/>
    </xf>
    <xf numFmtId="0" fontId="3" fillId="0" borderId="96" xfId="0" applyFont="1" applyFill="1" applyBorder="1" applyAlignment="1">
      <alignment wrapText="1"/>
    </xf>
    <xf numFmtId="0" fontId="3" fillId="0" borderId="97" xfId="0" applyFont="1" applyFill="1" applyBorder="1" applyAlignment="1">
      <alignment vertical="center" wrapText="1"/>
    </xf>
    <xf numFmtId="0" fontId="3" fillId="0" borderId="98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 wrapText="1"/>
    </xf>
    <xf numFmtId="0" fontId="3" fillId="0" borderId="97" xfId="0" applyFont="1" applyFill="1" applyBorder="1" applyAlignment="1">
      <alignment vertical="center"/>
    </xf>
    <xf numFmtId="0" fontId="3" fillId="0" borderId="98" xfId="0" applyFont="1" applyFill="1" applyBorder="1" applyAlignment="1">
      <alignment vertical="center"/>
    </xf>
    <xf numFmtId="0" fontId="3" fillId="0" borderId="24" xfId="0" applyFont="1" applyFill="1" applyBorder="1" applyAlignment="1">
      <alignment vertical="center" wrapText="1"/>
    </xf>
    <xf numFmtId="0" fontId="3" fillId="0" borderId="99" xfId="0" applyFont="1" applyFill="1" applyBorder="1" applyAlignment="1">
      <alignment vertical="center"/>
    </xf>
    <xf numFmtId="0" fontId="3" fillId="0" borderId="100" xfId="0" applyFont="1" applyFill="1" applyBorder="1" applyAlignment="1">
      <alignment vertical="center"/>
    </xf>
    <xf numFmtId="165" fontId="2" fillId="0" borderId="29" xfId="1" applyNumberFormat="1" applyFont="1" applyFill="1" applyBorder="1" applyAlignment="1">
      <alignment horizontal="center" shrinkToFit="1"/>
    </xf>
    <xf numFmtId="165" fontId="2" fillId="0" borderId="25" xfId="1" applyNumberFormat="1" applyFont="1" applyFill="1" applyBorder="1" applyAlignment="1">
      <alignment horizontal="center" shrinkToFit="1"/>
    </xf>
    <xf numFmtId="0" fontId="2" fillId="0" borderId="16" xfId="0" applyFont="1" applyFill="1" applyBorder="1"/>
    <xf numFmtId="165" fontId="14" fillId="0" borderId="16" xfId="0" applyNumberFormat="1" applyFont="1" applyBorder="1" applyAlignment="1">
      <alignment horizontal="center" shrinkToFit="1"/>
    </xf>
    <xf numFmtId="165" fontId="14" fillId="0" borderId="16" xfId="0" applyNumberFormat="1" applyFont="1" applyBorder="1" applyAlignment="1">
      <alignment horizontal="center"/>
    </xf>
    <xf numFmtId="165" fontId="14" fillId="0" borderId="27" xfId="0" applyNumberFormat="1" applyFont="1" applyBorder="1" applyAlignment="1">
      <alignment horizontal="center"/>
    </xf>
    <xf numFmtId="0" fontId="3" fillId="0" borderId="101" xfId="0" applyFont="1" applyFill="1" applyBorder="1" applyAlignment="1">
      <alignment vertical="center" wrapText="1"/>
    </xf>
    <xf numFmtId="0" fontId="3" fillId="0" borderId="29" xfId="0" applyFont="1" applyFill="1" applyBorder="1" applyAlignment="1">
      <alignment vertical="center" wrapText="1"/>
    </xf>
    <xf numFmtId="0" fontId="3" fillId="0" borderId="102" xfId="0" applyFont="1" applyFill="1" applyBorder="1" applyAlignment="1">
      <alignment vertical="center"/>
    </xf>
    <xf numFmtId="0" fontId="3" fillId="0" borderId="93" xfId="0" applyFont="1" applyFill="1" applyBorder="1" applyAlignment="1">
      <alignment vertical="center"/>
    </xf>
    <xf numFmtId="0" fontId="3" fillId="0" borderId="103" xfId="0" applyFont="1" applyFill="1" applyBorder="1" applyAlignment="1">
      <alignment vertical="center"/>
    </xf>
    <xf numFmtId="0" fontId="3" fillId="0" borderId="15" xfId="0" applyFont="1" applyFill="1" applyBorder="1" applyAlignment="1">
      <alignment wrapText="1"/>
    </xf>
    <xf numFmtId="0" fontId="3" fillId="0" borderId="88" xfId="0" applyFont="1" applyFill="1" applyBorder="1" applyAlignment="1">
      <alignment wrapText="1"/>
    </xf>
    <xf numFmtId="0" fontId="3" fillId="0" borderId="40" xfId="0" applyFont="1" applyFill="1" applyBorder="1" applyAlignment="1">
      <alignment wrapText="1"/>
    </xf>
    <xf numFmtId="0" fontId="3" fillId="0" borderId="104" xfId="0" applyFont="1" applyFill="1" applyBorder="1" applyAlignment="1">
      <alignment wrapText="1"/>
    </xf>
    <xf numFmtId="0" fontId="3" fillId="0" borderId="105" xfId="0" applyFont="1" applyFill="1" applyBorder="1" applyAlignment="1">
      <alignment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165" fontId="14" fillId="0" borderId="63" xfId="0" applyNumberFormat="1" applyFont="1" applyBorder="1" applyAlignment="1">
      <alignment horizontal="center" shrinkToFit="1"/>
    </xf>
    <xf numFmtId="165" fontId="2" fillId="0" borderId="0" xfId="1" applyNumberFormat="1" applyFont="1" applyFill="1" applyBorder="1" applyAlignment="1">
      <alignment horizontal="center" shrinkToFit="1"/>
    </xf>
    <xf numFmtId="0" fontId="3" fillId="0" borderId="89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 wrapText="1"/>
    </xf>
    <xf numFmtId="0" fontId="3" fillId="0" borderId="28" xfId="0" applyFont="1" applyFill="1" applyBorder="1" applyAlignment="1">
      <alignment wrapText="1"/>
    </xf>
    <xf numFmtId="0" fontId="3" fillId="0" borderId="27" xfId="0" applyFont="1" applyFill="1" applyBorder="1" applyAlignment="1">
      <alignment vertical="center" wrapText="1"/>
    </xf>
    <xf numFmtId="0" fontId="3" fillId="0" borderId="67" xfId="0" applyFont="1" applyFill="1" applyBorder="1" applyAlignment="1">
      <alignment horizontal="center" vertical="center"/>
    </xf>
    <xf numFmtId="165" fontId="3" fillId="0" borderId="24" xfId="1" applyNumberFormat="1" applyFont="1" applyFill="1" applyBorder="1" applyAlignment="1">
      <alignment shrinkToFit="1"/>
    </xf>
    <xf numFmtId="0" fontId="3" fillId="0" borderId="21" xfId="0" applyFont="1" applyFill="1" applyBorder="1" applyAlignment="1">
      <alignment wrapText="1"/>
    </xf>
    <xf numFmtId="0" fontId="3" fillId="0" borderId="92" xfId="0" applyFont="1" applyFill="1" applyBorder="1" applyAlignment="1">
      <alignment vertical="center" wrapText="1"/>
    </xf>
    <xf numFmtId="0" fontId="3" fillId="0" borderId="63" xfId="0" applyFont="1" applyFill="1" applyBorder="1" applyAlignment="1">
      <alignment vertical="center"/>
    </xf>
    <xf numFmtId="0" fontId="3" fillId="0" borderId="107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vertical="center"/>
    </xf>
    <xf numFmtId="0" fontId="3" fillId="0" borderId="24" xfId="0" applyFont="1" applyFill="1" applyBorder="1" applyAlignment="1"/>
    <xf numFmtId="0" fontId="3" fillId="0" borderId="17" xfId="0" applyFont="1" applyFill="1" applyBorder="1" applyAlignment="1"/>
    <xf numFmtId="0" fontId="2" fillId="0" borderId="106" xfId="0" applyFont="1" applyFill="1" applyBorder="1" applyAlignment="1">
      <alignment vertical="center"/>
    </xf>
    <xf numFmtId="0" fontId="2" fillId="0" borderId="65" xfId="0" applyFont="1" applyFill="1" applyBorder="1" applyAlignment="1">
      <alignment vertical="center"/>
    </xf>
    <xf numFmtId="0" fontId="2" fillId="0" borderId="108" xfId="0" applyFont="1" applyFill="1" applyBorder="1" applyAlignment="1">
      <alignment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09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vertical="center"/>
    </xf>
    <xf numFmtId="165" fontId="2" fillId="0" borderId="110" xfId="1" applyNumberFormat="1" applyFont="1" applyFill="1" applyBorder="1" applyAlignment="1">
      <alignment horizontal="center" shrinkToFit="1"/>
    </xf>
    <xf numFmtId="165" fontId="2" fillId="0" borderId="91" xfId="1" applyNumberFormat="1" applyFont="1" applyFill="1" applyBorder="1" applyAlignment="1">
      <alignment horizontal="center" shrinkToFit="1"/>
    </xf>
    <xf numFmtId="165" fontId="3" fillId="0" borderId="48" xfId="1" applyNumberFormat="1" applyFont="1" applyFill="1" applyBorder="1" applyAlignment="1">
      <alignment shrinkToFit="1"/>
    </xf>
    <xf numFmtId="165" fontId="3" fillId="0" borderId="107" xfId="1" applyNumberFormat="1" applyFont="1" applyFill="1" applyBorder="1" applyAlignment="1">
      <alignment shrinkToFit="1"/>
    </xf>
    <xf numFmtId="0" fontId="3" fillId="0" borderId="11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wrapText="1"/>
    </xf>
    <xf numFmtId="164" fontId="2" fillId="0" borderId="1" xfId="1" applyFont="1" applyFill="1" applyBorder="1" applyAlignment="1">
      <alignment horizontal="center" wrapText="1"/>
    </xf>
    <xf numFmtId="164" fontId="3" fillId="0" borderId="1" xfId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165" fontId="17" fillId="0" borderId="1" xfId="1" applyNumberFormat="1" applyFont="1" applyFill="1" applyBorder="1" applyAlignment="1">
      <alignment horizontal="center" vertical="center" shrinkToFit="1"/>
    </xf>
    <xf numFmtId="165" fontId="17" fillId="0" borderId="1" xfId="1" applyNumberFormat="1" applyFont="1" applyFill="1" applyBorder="1" applyAlignment="1">
      <alignment horizontal="center" shrinkToFit="1"/>
    </xf>
    <xf numFmtId="0" fontId="3" fillId="0" borderId="9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64" fontId="2" fillId="0" borderId="90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20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2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14" xfId="0" applyFont="1" applyFill="1" applyBorder="1" applyAlignment="1">
      <alignment horizontal="center" vertical="center"/>
    </xf>
    <xf numFmtId="0" fontId="2" fillId="0" borderId="114" xfId="0" applyFont="1" applyFill="1" applyBorder="1" applyAlignment="1">
      <alignment vertical="center"/>
    </xf>
    <xf numFmtId="0" fontId="3" fillId="0" borderId="114" xfId="0" applyFont="1" applyFill="1" applyBorder="1" applyAlignment="1">
      <alignment horizontal="center" vertical="center"/>
    </xf>
    <xf numFmtId="0" fontId="3" fillId="0" borderId="114" xfId="0" applyFont="1" applyFill="1" applyBorder="1" applyAlignment="1">
      <alignment horizontal="center" wrapText="1"/>
    </xf>
    <xf numFmtId="165" fontId="2" fillId="0" borderId="114" xfId="1" applyNumberFormat="1" applyFont="1" applyFill="1" applyBorder="1" applyAlignment="1">
      <alignment horizontal="center" shrinkToFit="1"/>
    </xf>
    <xf numFmtId="165" fontId="2" fillId="0" borderId="114" xfId="1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/>
    <xf numFmtId="0" fontId="0" fillId="0" borderId="1" xfId="0" applyBorder="1" applyAlignment="1"/>
    <xf numFmtId="0" fontId="3" fillId="0" borderId="1" xfId="0" applyFont="1" applyFill="1" applyBorder="1" applyAlignment="1">
      <alignment horizontal="center"/>
    </xf>
    <xf numFmtId="164" fontId="3" fillId="0" borderId="1" xfId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164" fontId="2" fillId="0" borderId="6" xfId="1" applyFont="1" applyFill="1" applyBorder="1" applyAlignment="1">
      <alignment horizontal="center" wrapText="1"/>
    </xf>
    <xf numFmtId="164" fontId="2" fillId="0" borderId="1" xfId="1" applyFont="1" applyFill="1" applyBorder="1" applyAlignment="1">
      <alignment horizontal="center" wrapText="1"/>
    </xf>
    <xf numFmtId="0" fontId="9" fillId="0" borderId="0" xfId="0" applyFont="1" applyFill="1" applyAlignment="1">
      <alignment horizontal="center" wrapText="1" shrinkToFit="1"/>
    </xf>
    <xf numFmtId="0" fontId="2" fillId="0" borderId="9" xfId="0" applyFont="1" applyFill="1" applyBorder="1" applyAlignment="1">
      <alignment horizontal="center" wrapText="1" shrinkToFit="1"/>
    </xf>
    <xf numFmtId="0" fontId="2" fillId="0" borderId="2" xfId="0" applyFont="1" applyFill="1" applyBorder="1" applyAlignment="1">
      <alignment horizontal="center" wrapText="1" shrinkToFit="1"/>
    </xf>
    <xf numFmtId="164" fontId="3" fillId="0" borderId="19" xfId="1" applyFont="1" applyFill="1" applyBorder="1" applyAlignment="1">
      <alignment horizontal="center" wrapText="1"/>
    </xf>
    <xf numFmtId="164" fontId="3" fillId="0" borderId="10" xfId="1" applyFont="1" applyFill="1" applyBorder="1" applyAlignment="1">
      <alignment horizontal="center" wrapText="1"/>
    </xf>
    <xf numFmtId="164" fontId="3" fillId="0" borderId="23" xfId="1" applyFont="1" applyFill="1" applyBorder="1" applyAlignment="1">
      <alignment horizontal="center" wrapText="1"/>
    </xf>
    <xf numFmtId="0" fontId="3" fillId="0" borderId="58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center" vertical="center"/>
    </xf>
    <xf numFmtId="0" fontId="0" fillId="0" borderId="60" xfId="0" applyBorder="1" applyAlignment="1">
      <alignment vertical="center"/>
    </xf>
    <xf numFmtId="0" fontId="0" fillId="0" borderId="113" xfId="0" applyBorder="1" applyAlignment="1">
      <alignment vertical="center"/>
    </xf>
    <xf numFmtId="0" fontId="3" fillId="0" borderId="116" xfId="0" applyFont="1" applyFill="1" applyBorder="1" applyAlignment="1">
      <alignment vertical="center"/>
    </xf>
    <xf numFmtId="0" fontId="18" fillId="0" borderId="117" xfId="0" applyFont="1" applyBorder="1" applyAlignment="1">
      <alignment vertical="center"/>
    </xf>
    <xf numFmtId="0" fontId="0" fillId="0" borderId="117" xfId="0" applyBorder="1" applyAlignment="1"/>
    <xf numFmtId="0" fontId="0" fillId="0" borderId="118" xfId="0" applyBorder="1" applyAlignment="1"/>
    <xf numFmtId="0" fontId="3" fillId="0" borderId="114" xfId="0" applyFont="1" applyFill="1" applyBorder="1" applyAlignment="1">
      <alignment horizontal="center" vertical="center"/>
    </xf>
    <xf numFmtId="0" fontId="0" fillId="0" borderId="1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14" xfId="0" applyFont="1" applyFill="1" applyBorder="1" applyAlignment="1"/>
    <xf numFmtId="0" fontId="0" fillId="0" borderId="115" xfId="0" applyBorder="1" applyAlignment="1"/>
    <xf numFmtId="0" fontId="0" fillId="0" borderId="119" xfId="0" applyBorder="1" applyAlignment="1"/>
    <xf numFmtId="0" fontId="3" fillId="0" borderId="60" xfId="0" applyFont="1" applyFill="1" applyBorder="1" applyAlignment="1">
      <alignment horizontal="center" wrapText="1"/>
    </xf>
    <xf numFmtId="0" fontId="3" fillId="0" borderId="113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1" xfId="0" applyFont="1" applyFill="1" applyBorder="1" applyAlignment="1">
      <alignment horizontal="center" vertical="center" wrapText="1" shrinkToFit="1"/>
    </xf>
    <xf numFmtId="0" fontId="3" fillId="0" borderId="112" xfId="0" applyFont="1" applyFill="1" applyBorder="1" applyAlignment="1">
      <alignment horizontal="center" vertical="center" wrapText="1" shrinkToFi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 wrapText="1"/>
    </xf>
    <xf numFmtId="0" fontId="3" fillId="0" borderId="13" xfId="0" applyFont="1" applyFill="1" applyBorder="1" applyAlignment="1">
      <alignment horizontal="center" wrapText="1"/>
    </xf>
    <xf numFmtId="2" fontId="3" fillId="0" borderId="11" xfId="0" applyNumberFormat="1" applyFont="1" applyFill="1" applyBorder="1" applyAlignment="1">
      <alignment horizontal="center" wrapText="1"/>
    </xf>
    <xf numFmtId="2" fontId="3" fillId="0" borderId="12" xfId="0" applyNumberFormat="1" applyFont="1" applyFill="1" applyBorder="1" applyAlignment="1">
      <alignment horizontal="center" wrapText="1"/>
    </xf>
    <xf numFmtId="2" fontId="3" fillId="0" borderId="13" xfId="0" applyNumberFormat="1" applyFont="1" applyFill="1" applyBorder="1" applyAlignment="1">
      <alignment horizontal="center" wrapText="1"/>
    </xf>
    <xf numFmtId="0" fontId="3" fillId="0" borderId="30" xfId="0" applyFont="1" applyFill="1" applyBorder="1" applyAlignment="1">
      <alignment horizontal="center" vertical="center" wrapText="1"/>
    </xf>
    <xf numFmtId="0" fontId="2" fillId="0" borderId="111" xfId="0" applyFont="1" applyFill="1" applyBorder="1" applyAlignment="1">
      <alignment horizontal="center" wrapText="1" shrinkToFit="1"/>
    </xf>
    <xf numFmtId="0" fontId="2" fillId="0" borderId="112" xfId="0" applyFont="1" applyFill="1" applyBorder="1" applyAlignment="1">
      <alignment horizontal="center" wrapText="1" shrinkToFi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6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wrapText="1"/>
    </xf>
    <xf numFmtId="0" fontId="3" fillId="0" borderId="58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90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wrapText="1"/>
    </xf>
    <xf numFmtId="0" fontId="16" fillId="0" borderId="0" xfId="0" applyFont="1" applyAlignment="1">
      <alignment horizontal="center" wrapText="1" shrinkToFit="1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</cellXfs>
  <cellStyles count="93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Гиперссылка" xfId="60" builtinId="8" hidden="1"/>
    <cellStyle name="Гиперссылка" xfId="62" builtinId="8" hidden="1"/>
    <cellStyle name="Гиперссылка" xfId="64" builtinId="8" hidden="1"/>
    <cellStyle name="Гиперссылка" xfId="66" builtinId="8" hidden="1"/>
    <cellStyle name="Гиперссылка" xfId="68" builtinId="8" hidden="1"/>
    <cellStyle name="Гиперссылка" xfId="70" builtinId="8" hidden="1"/>
    <cellStyle name="Гиперссылка" xfId="72" builtinId="8" hidden="1"/>
    <cellStyle name="Гиперссылка" xfId="74" builtinId="8" hidden="1"/>
    <cellStyle name="Гиперссылка" xfId="76" builtinId="8" hidden="1"/>
    <cellStyle name="Гиперссылка" xfId="78" builtinId="8" hidden="1"/>
    <cellStyle name="Гиперссылка" xfId="80" builtinId="8" hidden="1"/>
    <cellStyle name="Гиперссылка" xfId="82" builtinId="8" hidden="1"/>
    <cellStyle name="Гиперссылка" xfId="84" builtinId="8" hidden="1"/>
    <cellStyle name="Гиперссылка" xfId="86" builtinId="8" hidden="1"/>
    <cellStyle name="Гиперссылка" xfId="88" builtinId="8" hidden="1"/>
    <cellStyle name="Гиперссылка" xfId="90" builtinId="8" hidden="1"/>
    <cellStyle name="Гиперссылка" xfId="92" builtinId="8" hidden="1"/>
    <cellStyle name="Гиперссылка" xfId="94" builtinId="8" hidden="1"/>
    <cellStyle name="Гиперссылка" xfId="96" builtinId="8" hidden="1"/>
    <cellStyle name="Гиперссылка" xfId="98" builtinId="8" hidden="1"/>
    <cellStyle name="Гиперссылка" xfId="100" builtinId="8" hidden="1"/>
    <cellStyle name="Гиперссылка" xfId="102" builtinId="8" hidden="1"/>
    <cellStyle name="Гиперссылка" xfId="104" builtinId="8" hidden="1"/>
    <cellStyle name="Гиперссылка" xfId="106" builtinId="8" hidden="1"/>
    <cellStyle name="Гиперссылка" xfId="108" builtinId="8" hidden="1"/>
    <cellStyle name="Гиперссылка" xfId="110" builtinId="8" hidden="1"/>
    <cellStyle name="Гиперссылка" xfId="112" builtinId="8" hidden="1"/>
    <cellStyle name="Гиперссылка" xfId="114" builtinId="8" hidden="1"/>
    <cellStyle name="Гиперссылка" xfId="116" builtinId="8" hidden="1"/>
    <cellStyle name="Гиперссылка" xfId="118" builtinId="8" hidden="1"/>
    <cellStyle name="Гиперссылка" xfId="120" builtinId="8" hidden="1"/>
    <cellStyle name="Гиперссылка" xfId="122" builtinId="8" hidden="1"/>
    <cellStyle name="Гиперссылка" xfId="124" builtinId="8" hidden="1"/>
    <cellStyle name="Гиперссылка" xfId="126" builtinId="8" hidden="1"/>
    <cellStyle name="Гиперссылка" xfId="128" builtinId="8" hidden="1"/>
    <cellStyle name="Гиперссылка" xfId="130" builtinId="8" hidden="1"/>
    <cellStyle name="Гиперссылка" xfId="132" builtinId="8" hidden="1"/>
    <cellStyle name="Гиперссылка" xfId="134" builtinId="8" hidden="1"/>
    <cellStyle name="Гиперссылка" xfId="136" builtinId="8" hidden="1"/>
    <cellStyle name="Гиперссылка" xfId="138" builtinId="8" hidden="1"/>
    <cellStyle name="Гиперссылка" xfId="140" builtinId="8" hidden="1"/>
    <cellStyle name="Гиперссылка" xfId="142" builtinId="8" hidden="1"/>
    <cellStyle name="Гиперссылка" xfId="144" builtinId="8" hidden="1"/>
    <cellStyle name="Гиперссылка" xfId="146" builtinId="8" hidden="1"/>
    <cellStyle name="Гиперссылка" xfId="148" builtinId="8" hidden="1"/>
    <cellStyle name="Гиперссылка" xfId="150" builtinId="8" hidden="1"/>
    <cellStyle name="Гиперссылка" xfId="152" builtinId="8" hidden="1"/>
    <cellStyle name="Гиперссылка" xfId="154" builtinId="8" hidden="1"/>
    <cellStyle name="Гиперссылка" xfId="156" builtinId="8" hidden="1"/>
    <cellStyle name="Гиперссылка" xfId="158" builtinId="8" hidden="1"/>
    <cellStyle name="Гиперссылка" xfId="160" builtinId="8" hidden="1"/>
    <cellStyle name="Гиперссылка" xfId="162" builtinId="8" hidden="1"/>
    <cellStyle name="Гиперссылка" xfId="164" builtinId="8" hidden="1"/>
    <cellStyle name="Гиперссылка" xfId="166" builtinId="8" hidden="1"/>
    <cellStyle name="Гиперссылка" xfId="168" builtinId="8" hidden="1"/>
    <cellStyle name="Гиперссылка" xfId="170" builtinId="8" hidden="1"/>
    <cellStyle name="Гиперссылка" xfId="172" builtinId="8" hidden="1"/>
    <cellStyle name="Гиперссылка" xfId="174" builtinId="8" hidden="1"/>
    <cellStyle name="Гиперссылка" xfId="176" builtinId="8" hidden="1"/>
    <cellStyle name="Гиперссылка" xfId="178" builtinId="8" hidden="1"/>
    <cellStyle name="Гиперссылка" xfId="180" builtinId="8" hidden="1"/>
    <cellStyle name="Гиперссылка" xfId="182" builtinId="8" hidden="1"/>
    <cellStyle name="Гиперссылка" xfId="184" builtinId="8" hidden="1"/>
    <cellStyle name="Гиперссылка" xfId="186" builtinId="8" hidden="1"/>
    <cellStyle name="Гиперссылка" xfId="188" builtinId="8" hidden="1"/>
    <cellStyle name="Гиперссылка" xfId="190" builtinId="8" hidden="1"/>
    <cellStyle name="Гиперссылка" xfId="192" builtinId="8" hidden="1"/>
    <cellStyle name="Гиперссылка" xfId="194" builtinId="8" hidden="1"/>
    <cellStyle name="Гиперссылка" xfId="196" builtinId="8" hidden="1"/>
    <cellStyle name="Гиперссылка" xfId="198" builtinId="8" hidden="1"/>
    <cellStyle name="Гиперссылка" xfId="200" builtinId="8" hidden="1"/>
    <cellStyle name="Гиперссылка" xfId="202" builtinId="8" hidden="1"/>
    <cellStyle name="Гиперссылка" xfId="204" builtinId="8" hidden="1"/>
    <cellStyle name="Гиперссылка" xfId="206" builtinId="8" hidden="1"/>
    <cellStyle name="Гиперссылка" xfId="208" builtinId="8" hidden="1"/>
    <cellStyle name="Гиперссылка" xfId="210" builtinId="8" hidden="1"/>
    <cellStyle name="Гиперссылка" xfId="212" builtinId="8" hidden="1"/>
    <cellStyle name="Гиперссылка" xfId="214" builtinId="8" hidden="1"/>
    <cellStyle name="Гиперссылка" xfId="216" builtinId="8" hidden="1"/>
    <cellStyle name="Гиперссылка" xfId="218" builtinId="8" hidden="1"/>
    <cellStyle name="Гиперссылка" xfId="220" builtinId="8" hidden="1"/>
    <cellStyle name="Гиперссылка" xfId="222" builtinId="8" hidden="1"/>
    <cellStyle name="Гиперссылка" xfId="224" builtinId="8" hidden="1"/>
    <cellStyle name="Гиперссылка" xfId="226" builtinId="8" hidden="1"/>
    <cellStyle name="Гиперссылка" xfId="228" builtinId="8" hidden="1"/>
    <cellStyle name="Гиперссылка" xfId="230" builtinId="8" hidden="1"/>
    <cellStyle name="Гиперссылка" xfId="232" builtinId="8" hidden="1"/>
    <cellStyle name="Гиперссылка" xfId="234" builtinId="8" hidden="1"/>
    <cellStyle name="Гиперссылка" xfId="236" builtinId="8" hidden="1"/>
    <cellStyle name="Гиперссылка" xfId="238" builtinId="8" hidden="1"/>
    <cellStyle name="Гиперссылка" xfId="240" builtinId="8" hidden="1"/>
    <cellStyle name="Гиперссылка" xfId="242" builtinId="8" hidden="1"/>
    <cellStyle name="Гиперссылка" xfId="244" builtinId="8" hidden="1"/>
    <cellStyle name="Гиперссылка" xfId="246" builtinId="8" hidden="1"/>
    <cellStyle name="Гиперссылка" xfId="248" builtinId="8" hidden="1"/>
    <cellStyle name="Гиперссылка" xfId="250" builtinId="8" hidden="1"/>
    <cellStyle name="Гиперссылка" xfId="252" builtinId="8" hidden="1"/>
    <cellStyle name="Гиперссылка" xfId="254" builtinId="8" hidden="1"/>
    <cellStyle name="Гиперссылка" xfId="256" builtinId="8" hidden="1"/>
    <cellStyle name="Гиперссылка" xfId="258" builtinId="8" hidden="1"/>
    <cellStyle name="Гиперссылка" xfId="260" builtinId="8" hidden="1"/>
    <cellStyle name="Гиперссылка" xfId="262" builtinId="8" hidden="1"/>
    <cellStyle name="Гиперссылка" xfId="264" builtinId="8" hidden="1"/>
    <cellStyle name="Гиперссылка" xfId="266" builtinId="8" hidden="1"/>
    <cellStyle name="Гиперссылка" xfId="268" builtinId="8" hidden="1"/>
    <cellStyle name="Гиперссылка" xfId="270" builtinId="8" hidden="1"/>
    <cellStyle name="Гиперссылка" xfId="272" builtinId="8" hidden="1"/>
    <cellStyle name="Гиперссылка" xfId="274" builtinId="8" hidden="1"/>
    <cellStyle name="Гиперссылка" xfId="276" builtinId="8" hidden="1"/>
    <cellStyle name="Гиперссылка" xfId="278" builtinId="8" hidden="1"/>
    <cellStyle name="Гиперссылка" xfId="280" builtinId="8" hidden="1"/>
    <cellStyle name="Гиперссылка" xfId="282" builtinId="8" hidden="1"/>
    <cellStyle name="Гиперссылка" xfId="284" builtinId="8" hidden="1"/>
    <cellStyle name="Гиперссылка" xfId="286" builtinId="8" hidden="1"/>
    <cellStyle name="Гиперссылка" xfId="288" builtinId="8" hidden="1"/>
    <cellStyle name="Гиперссылка" xfId="290" builtinId="8" hidden="1"/>
    <cellStyle name="Гиперссылка" xfId="292" builtinId="8" hidden="1"/>
    <cellStyle name="Гиперссылка" xfId="294" builtinId="8" hidden="1"/>
    <cellStyle name="Гиперссылка" xfId="296" builtinId="8" hidden="1"/>
    <cellStyle name="Гиперссылка" xfId="298" builtinId="8" hidden="1"/>
    <cellStyle name="Гиперссылка" xfId="300" builtinId="8" hidden="1"/>
    <cellStyle name="Гиперссылка" xfId="302" builtinId="8" hidden="1"/>
    <cellStyle name="Гиперссылка" xfId="304" builtinId="8" hidden="1"/>
    <cellStyle name="Гиперссылка" xfId="306" builtinId="8" hidden="1"/>
    <cellStyle name="Гиперссылка" xfId="308" builtinId="8" hidden="1"/>
    <cellStyle name="Гиперссылка" xfId="310" builtinId="8" hidden="1"/>
    <cellStyle name="Гиперссылка" xfId="312" builtinId="8" hidden="1"/>
    <cellStyle name="Гиперссылка" xfId="314" builtinId="8" hidden="1"/>
    <cellStyle name="Гиперссылка" xfId="316" builtinId="8" hidden="1"/>
    <cellStyle name="Гиперссылка" xfId="318" builtinId="8" hidden="1"/>
    <cellStyle name="Гиперссылка" xfId="320" builtinId="8" hidden="1"/>
    <cellStyle name="Гиперссылка" xfId="322" builtinId="8" hidden="1"/>
    <cellStyle name="Гиперссылка" xfId="324" builtinId="8" hidden="1"/>
    <cellStyle name="Гиперссылка" xfId="326" builtinId="8" hidden="1"/>
    <cellStyle name="Гиперссылка" xfId="328" builtinId="8" hidden="1"/>
    <cellStyle name="Гиперссылка" xfId="330" builtinId="8" hidden="1"/>
    <cellStyle name="Гиперссылка" xfId="332" builtinId="8" hidden="1"/>
    <cellStyle name="Гиперссылка" xfId="334" builtinId="8" hidden="1"/>
    <cellStyle name="Гиперссылка" xfId="336" builtinId="8" hidden="1"/>
    <cellStyle name="Гиперссылка" xfId="338" builtinId="8" hidden="1"/>
    <cellStyle name="Гиперссылка" xfId="340" builtinId="8" hidden="1"/>
    <cellStyle name="Гиперссылка" xfId="342" builtinId="8" hidden="1"/>
    <cellStyle name="Гиперссылка" xfId="344" builtinId="8" hidden="1"/>
    <cellStyle name="Гиперссылка" xfId="346" builtinId="8" hidden="1"/>
    <cellStyle name="Гиперссылка" xfId="348" builtinId="8" hidden="1"/>
    <cellStyle name="Гиперссылка" xfId="350" builtinId="8" hidden="1"/>
    <cellStyle name="Гиперссылка" xfId="352" builtinId="8" hidden="1"/>
    <cellStyle name="Гиперссылка" xfId="354" builtinId="8" hidden="1"/>
    <cellStyle name="Гиперссылка" xfId="356" builtinId="8" hidden="1"/>
    <cellStyle name="Гиперссылка" xfId="358" builtinId="8" hidden="1"/>
    <cellStyle name="Гиперссылка" xfId="360" builtinId="8" hidden="1"/>
    <cellStyle name="Гиперссылка" xfId="362" builtinId="8" hidden="1"/>
    <cellStyle name="Гиперссылка" xfId="364" builtinId="8" hidden="1"/>
    <cellStyle name="Гиперссылка" xfId="366" builtinId="8" hidden="1"/>
    <cellStyle name="Гиперссылка" xfId="368" builtinId="8" hidden="1"/>
    <cellStyle name="Гиперссылка" xfId="370" builtinId="8" hidden="1"/>
    <cellStyle name="Гиперссылка" xfId="372" builtinId="8" hidden="1"/>
    <cellStyle name="Гиперссылка" xfId="374" builtinId="8" hidden="1"/>
    <cellStyle name="Гиперссылка" xfId="376" builtinId="8" hidden="1"/>
    <cellStyle name="Гиперссылка" xfId="378" builtinId="8" hidden="1"/>
    <cellStyle name="Гиперссылка" xfId="380" builtinId="8" hidden="1"/>
    <cellStyle name="Гиперссылка" xfId="382" builtinId="8" hidden="1"/>
    <cellStyle name="Гиперссылка" xfId="384" builtinId="8" hidden="1"/>
    <cellStyle name="Гиперссылка" xfId="386" builtinId="8" hidden="1"/>
    <cellStyle name="Гиперссылка" xfId="388" builtinId="8" hidden="1"/>
    <cellStyle name="Гиперссылка" xfId="390" builtinId="8" hidden="1"/>
    <cellStyle name="Гиперссылка" xfId="392" builtinId="8" hidden="1"/>
    <cellStyle name="Гиперссылка" xfId="394" builtinId="8" hidden="1"/>
    <cellStyle name="Гиперссылка" xfId="396" builtinId="8" hidden="1"/>
    <cellStyle name="Гиперссылка" xfId="398" builtinId="8" hidden="1"/>
    <cellStyle name="Гиперссылка" xfId="400" builtinId="8" hidden="1"/>
    <cellStyle name="Гиперссылка" xfId="402" builtinId="8" hidden="1"/>
    <cellStyle name="Гиперссылка" xfId="404" builtinId="8" hidden="1"/>
    <cellStyle name="Гиперссылка" xfId="406" builtinId="8" hidden="1"/>
    <cellStyle name="Гиперссылка" xfId="408" builtinId="8" hidden="1"/>
    <cellStyle name="Гиперссылка" xfId="410" builtinId="8" hidden="1"/>
    <cellStyle name="Гиперссылка" xfId="412" builtinId="8" hidden="1"/>
    <cellStyle name="Гиперссылка" xfId="414" builtinId="8" hidden="1"/>
    <cellStyle name="Гиперссылка" xfId="416" builtinId="8" hidden="1"/>
    <cellStyle name="Гиперссылка" xfId="418" builtinId="8" hidden="1"/>
    <cellStyle name="Гиперссылка" xfId="420" builtinId="8" hidden="1"/>
    <cellStyle name="Гиперссылка" xfId="422" builtinId="8" hidden="1"/>
    <cellStyle name="Гиперссылка" xfId="424" builtinId="8" hidden="1"/>
    <cellStyle name="Гиперссылка" xfId="426" builtinId="8" hidden="1"/>
    <cellStyle name="Гиперссылка" xfId="428" builtinId="8" hidden="1"/>
    <cellStyle name="Гиперссылка" xfId="430" builtinId="8" hidden="1"/>
    <cellStyle name="Гиперссылка" xfId="432" builtinId="8" hidden="1"/>
    <cellStyle name="Гиперссылка" xfId="434" builtinId="8" hidden="1"/>
    <cellStyle name="Гиперссылка" xfId="436" builtinId="8" hidden="1"/>
    <cellStyle name="Гиперссылка" xfId="438" builtinId="8" hidden="1"/>
    <cellStyle name="Гиперссылка" xfId="440" builtinId="8" hidden="1"/>
    <cellStyle name="Гиперссылка" xfId="442" builtinId="8" hidden="1"/>
    <cellStyle name="Гиперссылка" xfId="444" builtinId="8" hidden="1"/>
    <cellStyle name="Гиперссылка" xfId="446" builtinId="8" hidden="1"/>
    <cellStyle name="Гиперссылка" xfId="448" builtinId="8" hidden="1"/>
    <cellStyle name="Гиперссылка" xfId="450" builtinId="8" hidden="1"/>
    <cellStyle name="Гиперссылка" xfId="452" builtinId="8" hidden="1"/>
    <cellStyle name="Гиперссылка" xfId="454" builtinId="8" hidden="1"/>
    <cellStyle name="Гиперссылка" xfId="456" builtinId="8" hidden="1"/>
    <cellStyle name="Гиперссылка" xfId="458" builtinId="8" hidden="1"/>
    <cellStyle name="Гиперссылка" xfId="460" builtinId="8" hidden="1"/>
    <cellStyle name="Гиперссылка" xfId="462" builtinId="8" hidden="1"/>
    <cellStyle name="Гиперссылка" xfId="464" builtinId="8" hidden="1"/>
    <cellStyle name="Гиперссылка" xfId="466" builtinId="8" hidden="1"/>
    <cellStyle name="Гиперссылка" xfId="468" builtinId="8" hidden="1"/>
    <cellStyle name="Гиперссылка" xfId="470" builtinId="8" hidden="1"/>
    <cellStyle name="Гиперссылка" xfId="472" builtinId="8" hidden="1"/>
    <cellStyle name="Гиперссылка" xfId="474" builtinId="8" hidden="1"/>
    <cellStyle name="Гиперссылка" xfId="476" builtinId="8" hidden="1"/>
    <cellStyle name="Гиперссылка" xfId="478" builtinId="8" hidden="1"/>
    <cellStyle name="Гиперссылка" xfId="480" builtinId="8" hidden="1"/>
    <cellStyle name="Гиперссылка" xfId="482" builtinId="8" hidden="1"/>
    <cellStyle name="Гиперссылка" xfId="484" builtinId="8" hidden="1"/>
    <cellStyle name="Гиперссылка" xfId="486" builtinId="8" hidden="1"/>
    <cellStyle name="Гиперссылка" xfId="488" builtinId="8" hidden="1"/>
    <cellStyle name="Гиперссылка" xfId="490" builtinId="8" hidden="1"/>
    <cellStyle name="Гиперссылка" xfId="492" builtinId="8" hidden="1"/>
    <cellStyle name="Гиперссылка" xfId="494" builtinId="8" hidden="1"/>
    <cellStyle name="Гиперссылка" xfId="496" builtinId="8" hidden="1"/>
    <cellStyle name="Гиперссылка" xfId="498" builtinId="8" hidden="1"/>
    <cellStyle name="Гиперссылка" xfId="500" builtinId="8" hidden="1"/>
    <cellStyle name="Гиперссылка" xfId="502" builtinId="8" hidden="1"/>
    <cellStyle name="Гиперссылка" xfId="504" builtinId="8" hidden="1"/>
    <cellStyle name="Гиперссылка" xfId="506" builtinId="8" hidden="1"/>
    <cellStyle name="Гиперссылка" xfId="508" builtinId="8" hidden="1"/>
    <cellStyle name="Гиперссылка" xfId="510" builtinId="8" hidden="1"/>
    <cellStyle name="Гиперссылка" xfId="512" builtinId="8" hidden="1"/>
    <cellStyle name="Гиперссылка" xfId="514" builtinId="8" hidden="1"/>
    <cellStyle name="Гиперссылка" xfId="516" builtinId="8" hidden="1"/>
    <cellStyle name="Гиперссылка" xfId="518" builtinId="8" hidden="1"/>
    <cellStyle name="Гиперссылка" xfId="520" builtinId="8" hidden="1"/>
    <cellStyle name="Гиперссылка" xfId="522" builtinId="8" hidden="1"/>
    <cellStyle name="Гиперссылка" xfId="524" builtinId="8" hidden="1"/>
    <cellStyle name="Гиперссылка" xfId="526" builtinId="8" hidden="1"/>
    <cellStyle name="Гиперссылка" xfId="528" builtinId="8" hidden="1"/>
    <cellStyle name="Гиперссылка" xfId="530" builtinId="8" hidden="1"/>
    <cellStyle name="Гиперссылка" xfId="532" builtinId="8" hidden="1"/>
    <cellStyle name="Гиперссылка" xfId="534" builtinId="8" hidden="1"/>
    <cellStyle name="Гиперссылка" xfId="536" builtinId="8" hidden="1"/>
    <cellStyle name="Гиперссылка" xfId="538" builtinId="8" hidden="1"/>
    <cellStyle name="Гиперссылка" xfId="540" builtinId="8" hidden="1"/>
    <cellStyle name="Гиперссылка" xfId="542" builtinId="8" hidden="1"/>
    <cellStyle name="Гиперссылка" xfId="544" builtinId="8" hidden="1"/>
    <cellStyle name="Гиперссылка" xfId="546" builtinId="8" hidden="1"/>
    <cellStyle name="Гиперссылка" xfId="548" builtinId="8" hidden="1"/>
    <cellStyle name="Гиперссылка" xfId="550" builtinId="8" hidden="1"/>
    <cellStyle name="Гиперссылка" xfId="552" builtinId="8" hidden="1"/>
    <cellStyle name="Гиперссылка" xfId="554" builtinId="8" hidden="1"/>
    <cellStyle name="Гиперссылка" xfId="556" builtinId="8" hidden="1"/>
    <cellStyle name="Гиперссылка" xfId="558" builtinId="8" hidden="1"/>
    <cellStyle name="Гиперссылка" xfId="560" builtinId="8" hidden="1"/>
    <cellStyle name="Гиперссылка" xfId="562" builtinId="8" hidden="1"/>
    <cellStyle name="Гиперссылка" xfId="564" builtinId="8" hidden="1"/>
    <cellStyle name="Гиперссылка" xfId="566" builtinId="8" hidden="1"/>
    <cellStyle name="Гиперссылка" xfId="568" builtinId="8" hidden="1"/>
    <cellStyle name="Гиперссылка" xfId="570" builtinId="8" hidden="1"/>
    <cellStyle name="Гиперссылка" xfId="572" builtinId="8" hidden="1"/>
    <cellStyle name="Гиперссылка" xfId="574" builtinId="8" hidden="1"/>
    <cellStyle name="Гиперссылка" xfId="576" builtinId="8" hidden="1"/>
    <cellStyle name="Гиперссылка" xfId="578" builtinId="8" hidden="1"/>
    <cellStyle name="Гиперссылка" xfId="580" builtinId="8" hidden="1"/>
    <cellStyle name="Гиперссылка" xfId="582" builtinId="8" hidden="1"/>
    <cellStyle name="Гиперссылка" xfId="584" builtinId="8" hidden="1"/>
    <cellStyle name="Гиперссылка" xfId="586" builtinId="8" hidden="1"/>
    <cellStyle name="Гиперссылка" xfId="588" builtinId="8" hidden="1"/>
    <cellStyle name="Гиперссылка" xfId="590" builtinId="8" hidden="1"/>
    <cellStyle name="Гиперссылка" xfId="592" builtinId="8" hidden="1"/>
    <cellStyle name="Гиперссылка" xfId="594" builtinId="8" hidden="1"/>
    <cellStyle name="Гиперссылка" xfId="596" builtinId="8" hidden="1"/>
    <cellStyle name="Гиперссылка" xfId="598" builtinId="8" hidden="1"/>
    <cellStyle name="Гиперссылка" xfId="600" builtinId="8" hidden="1"/>
    <cellStyle name="Гиперссылка" xfId="602" builtinId="8" hidden="1"/>
    <cellStyle name="Гиперссылка" xfId="604" builtinId="8" hidden="1"/>
    <cellStyle name="Гиперссылка" xfId="606" builtinId="8" hidden="1"/>
    <cellStyle name="Гиперссылка" xfId="608" builtinId="8" hidden="1"/>
    <cellStyle name="Гиперссылка" xfId="610" builtinId="8" hidden="1"/>
    <cellStyle name="Гиперссылка" xfId="612" builtinId="8" hidden="1"/>
    <cellStyle name="Гиперссылка" xfId="614" builtinId="8" hidden="1"/>
    <cellStyle name="Гиперссылка" xfId="616" builtinId="8" hidden="1"/>
    <cellStyle name="Гиперссылка" xfId="618" builtinId="8" hidden="1"/>
    <cellStyle name="Гиперссылка" xfId="620" builtinId="8" hidden="1"/>
    <cellStyle name="Гиперссылка" xfId="622" builtinId="8" hidden="1"/>
    <cellStyle name="Гиперссылка" xfId="624" builtinId="8" hidden="1"/>
    <cellStyle name="Гиперссылка" xfId="626" builtinId="8" hidden="1"/>
    <cellStyle name="Гиперссылка" xfId="628" builtinId="8" hidden="1"/>
    <cellStyle name="Гиперссылка" xfId="630" builtinId="8" hidden="1"/>
    <cellStyle name="Гиперссылка" xfId="632" builtinId="8" hidden="1"/>
    <cellStyle name="Гиперссылка" xfId="634" builtinId="8" hidden="1"/>
    <cellStyle name="Гиперссылка" xfId="636" builtinId="8" hidden="1"/>
    <cellStyle name="Гиперссылка" xfId="638" builtinId="8" hidden="1"/>
    <cellStyle name="Гиперссылка" xfId="640" builtinId="8" hidden="1"/>
    <cellStyle name="Гиперссылка" xfId="642" builtinId="8" hidden="1"/>
    <cellStyle name="Гиперссылка" xfId="644" builtinId="8" hidden="1"/>
    <cellStyle name="Гиперссылка" xfId="646" builtinId="8" hidden="1"/>
    <cellStyle name="Гиперссылка" xfId="648" builtinId="8" hidden="1"/>
    <cellStyle name="Гиперссылка" xfId="650" builtinId="8" hidden="1"/>
    <cellStyle name="Гиперссылка" xfId="652" builtinId="8" hidden="1"/>
    <cellStyle name="Гиперссылка" xfId="654" builtinId="8" hidden="1"/>
    <cellStyle name="Гиперссылка" xfId="656" builtinId="8" hidden="1"/>
    <cellStyle name="Гиперссылка" xfId="658" builtinId="8" hidden="1"/>
    <cellStyle name="Гиперссылка" xfId="660" builtinId="8" hidden="1"/>
    <cellStyle name="Гиперссылка" xfId="662" builtinId="8" hidden="1"/>
    <cellStyle name="Гиперссылка" xfId="664" builtinId="8" hidden="1"/>
    <cellStyle name="Гиперссылка" xfId="666" builtinId="8" hidden="1"/>
    <cellStyle name="Гиперссылка" xfId="668" builtinId="8" hidden="1"/>
    <cellStyle name="Гиперссылка" xfId="670" builtinId="8" hidden="1"/>
    <cellStyle name="Гиперссылка" xfId="672" builtinId="8" hidden="1"/>
    <cellStyle name="Гиперссылка" xfId="674" builtinId="8" hidden="1"/>
    <cellStyle name="Гиперссылка" xfId="676" builtinId="8" hidden="1"/>
    <cellStyle name="Гиперссылка" xfId="678" builtinId="8" hidden="1"/>
    <cellStyle name="Гиперссылка" xfId="680" builtinId="8" hidden="1"/>
    <cellStyle name="Гиперссылка" xfId="682" builtinId="8" hidden="1"/>
    <cellStyle name="Гиперссылка" xfId="684" builtinId="8" hidden="1"/>
    <cellStyle name="Гиперссылка" xfId="686" builtinId="8" hidden="1"/>
    <cellStyle name="Гиперссылка" xfId="688" builtinId="8" hidden="1"/>
    <cellStyle name="Гиперссылка" xfId="690" builtinId="8" hidden="1"/>
    <cellStyle name="Гиперссылка" xfId="692" builtinId="8" hidden="1"/>
    <cellStyle name="Гиперссылка" xfId="694" builtinId="8" hidden="1"/>
    <cellStyle name="Гиперссылка" xfId="696" builtinId="8" hidden="1"/>
    <cellStyle name="Гиперссылка" xfId="698" builtinId="8" hidden="1"/>
    <cellStyle name="Гиперссылка" xfId="700" builtinId="8" hidden="1"/>
    <cellStyle name="Гиперссылка" xfId="702" builtinId="8" hidden="1"/>
    <cellStyle name="Гиперссылка" xfId="704" builtinId="8" hidden="1"/>
    <cellStyle name="Гиперссылка" xfId="706" builtinId="8" hidden="1"/>
    <cellStyle name="Гиперссылка" xfId="708" builtinId="8" hidden="1"/>
    <cellStyle name="Гиперссылка" xfId="710" builtinId="8" hidden="1"/>
    <cellStyle name="Гиперссылка" xfId="712" builtinId="8" hidden="1"/>
    <cellStyle name="Гиперссылка" xfId="714" builtinId="8" hidden="1"/>
    <cellStyle name="Гиперссылка" xfId="716" builtinId="8" hidden="1"/>
    <cellStyle name="Гиперссылка" xfId="718" builtinId="8" hidden="1"/>
    <cellStyle name="Гиперссылка" xfId="720" builtinId="8" hidden="1"/>
    <cellStyle name="Гиперссылка" xfId="722" builtinId="8" hidden="1"/>
    <cellStyle name="Гиперссылка" xfId="724" builtinId="8" hidden="1"/>
    <cellStyle name="Гиперссылка" xfId="726" builtinId="8" hidden="1"/>
    <cellStyle name="Гиперссылка" xfId="728" builtinId="8" hidden="1"/>
    <cellStyle name="Гиперссылка" xfId="730" builtinId="8" hidden="1"/>
    <cellStyle name="Гиперссылка" xfId="732" builtinId="8" hidden="1"/>
    <cellStyle name="Гиперссылка" xfId="734" builtinId="8" hidden="1"/>
    <cellStyle name="Гиперссылка" xfId="736" builtinId="8" hidden="1"/>
    <cellStyle name="Гиперссылка" xfId="738" builtinId="8" hidden="1"/>
    <cellStyle name="Гиперссылка" xfId="740" builtinId="8" hidden="1"/>
    <cellStyle name="Гиперссылка" xfId="742" builtinId="8" hidden="1"/>
    <cellStyle name="Гиперссылка" xfId="744" builtinId="8" hidden="1"/>
    <cellStyle name="Гиперссылка" xfId="746" builtinId="8" hidden="1"/>
    <cellStyle name="Гиперссылка" xfId="748" builtinId="8" hidden="1"/>
    <cellStyle name="Гиперссылка" xfId="750" builtinId="8" hidden="1"/>
    <cellStyle name="Гиперссылка" xfId="752" builtinId="8" hidden="1"/>
    <cellStyle name="Гиперссылка" xfId="754" builtinId="8" hidden="1"/>
    <cellStyle name="Гиперссылка" xfId="756" builtinId="8" hidden="1"/>
    <cellStyle name="Гиперссылка" xfId="758" builtinId="8" hidden="1"/>
    <cellStyle name="Гиперссылка" xfId="760" builtinId="8" hidden="1"/>
    <cellStyle name="Гиперссылка" xfId="762" builtinId="8" hidden="1"/>
    <cellStyle name="Гиперссылка" xfId="764" builtinId="8" hidden="1"/>
    <cellStyle name="Гиперссылка" xfId="766" builtinId="8" hidden="1"/>
    <cellStyle name="Гиперссылка" xfId="768" builtinId="8" hidden="1"/>
    <cellStyle name="Гиперссылка" xfId="770" builtinId="8" hidden="1"/>
    <cellStyle name="Гиперссылка" xfId="772" builtinId="8" hidden="1"/>
    <cellStyle name="Гиперссылка" xfId="774" builtinId="8" hidden="1"/>
    <cellStyle name="Гиперссылка" xfId="776" builtinId="8" hidden="1"/>
    <cellStyle name="Гиперссылка" xfId="778" builtinId="8" hidden="1"/>
    <cellStyle name="Гиперссылка" xfId="780" builtinId="8" hidden="1"/>
    <cellStyle name="Гиперссылка" xfId="782" builtinId="8" hidden="1"/>
    <cellStyle name="Гиперссылка" xfId="784" builtinId="8" hidden="1"/>
    <cellStyle name="Гиперссылка" xfId="786" builtinId="8" hidden="1"/>
    <cellStyle name="Гиперссылка" xfId="788" builtinId="8" hidden="1"/>
    <cellStyle name="Гиперссылка" xfId="790" builtinId="8" hidden="1"/>
    <cellStyle name="Гиперссылка" xfId="792" builtinId="8" hidden="1"/>
    <cellStyle name="Гиперссылка" xfId="794" builtinId="8" hidden="1"/>
    <cellStyle name="Гиперссылка" xfId="796" builtinId="8" hidden="1"/>
    <cellStyle name="Гиперссылка" xfId="798" builtinId="8" hidden="1"/>
    <cellStyle name="Гиперссылка" xfId="800" builtinId="8" hidden="1"/>
    <cellStyle name="Гиперссылка" xfId="802" builtinId="8" hidden="1"/>
    <cellStyle name="Гиперссылка" xfId="804" builtinId="8" hidden="1"/>
    <cellStyle name="Гиперссылка" xfId="806" builtinId="8" hidden="1"/>
    <cellStyle name="Гиперссылка" xfId="808" builtinId="8" hidden="1"/>
    <cellStyle name="Гиперссылка" xfId="810" builtinId="8" hidden="1"/>
    <cellStyle name="Гиперссылка" xfId="812" builtinId="8" hidden="1"/>
    <cellStyle name="Гиперссылка" xfId="814" builtinId="8" hidden="1"/>
    <cellStyle name="Гиперссылка" xfId="816" builtinId="8" hidden="1"/>
    <cellStyle name="Гиперссылка" xfId="818" builtinId="8" hidden="1"/>
    <cellStyle name="Гиперссылка" xfId="820" builtinId="8" hidden="1"/>
    <cellStyle name="Гиперссылка" xfId="822" builtinId="8" hidden="1"/>
    <cellStyle name="Гиперссылка" xfId="824" builtinId="8" hidden="1"/>
    <cellStyle name="Гиперссылка" xfId="826" builtinId="8" hidden="1"/>
    <cellStyle name="Гиперссылка" xfId="828" builtinId="8" hidden="1"/>
    <cellStyle name="Гиперссылка" xfId="830" builtinId="8" hidden="1"/>
    <cellStyle name="Гиперссылка" xfId="832" builtinId="8" hidden="1"/>
    <cellStyle name="Гиперссылка" xfId="834" builtinId="8" hidden="1"/>
    <cellStyle name="Гиперссылка" xfId="836" builtinId="8" hidden="1"/>
    <cellStyle name="Гиперссылка" xfId="838" builtinId="8" hidden="1"/>
    <cellStyle name="Гиперссылка" xfId="840" builtinId="8" hidden="1"/>
    <cellStyle name="Гиперссылка" xfId="842" builtinId="8" hidden="1"/>
    <cellStyle name="Гиперссылка" xfId="844" builtinId="8" hidden="1"/>
    <cellStyle name="Гиперссылка" xfId="846" builtinId="8" hidden="1"/>
    <cellStyle name="Гиперссылка" xfId="848" builtinId="8" hidden="1"/>
    <cellStyle name="Гиперссылка" xfId="850" builtinId="8" hidden="1"/>
    <cellStyle name="Гиперссылка" xfId="852" builtinId="8" hidden="1"/>
    <cellStyle name="Гиперссылка" xfId="854" builtinId="8" hidden="1"/>
    <cellStyle name="Гиперссылка" xfId="856" builtinId="8" hidden="1"/>
    <cellStyle name="Гиперссылка" xfId="858" builtinId="8" hidden="1"/>
    <cellStyle name="Гиперссылка" xfId="860" builtinId="8" hidden="1"/>
    <cellStyle name="Гиперссылка" xfId="862" builtinId="8" hidden="1"/>
    <cellStyle name="Гиперссылка" xfId="864" builtinId="8" hidden="1"/>
    <cellStyle name="Гиперссылка" xfId="866" builtinId="8" hidden="1"/>
    <cellStyle name="Гиперссылка" xfId="868" builtinId="8" hidden="1"/>
    <cellStyle name="Гиперссылка" xfId="870" builtinId="8" hidden="1"/>
    <cellStyle name="Гиперссылка" xfId="872" builtinId="8" hidden="1"/>
    <cellStyle name="Гиперссылка" xfId="874" builtinId="8" hidden="1"/>
    <cellStyle name="Гиперссылка" xfId="876" builtinId="8" hidden="1"/>
    <cellStyle name="Гиперссылка" xfId="878" builtinId="8" hidden="1"/>
    <cellStyle name="Гиперссылка" xfId="880" builtinId="8" hidden="1"/>
    <cellStyle name="Гиперссылка" xfId="882" builtinId="8" hidden="1"/>
    <cellStyle name="Гиперссылка" xfId="884" builtinId="8" hidden="1"/>
    <cellStyle name="Гиперссылка" xfId="886" builtinId="8" hidden="1"/>
    <cellStyle name="Гиперссылка" xfId="888" builtinId="8" hidden="1"/>
    <cellStyle name="Гиперссылка" xfId="890" builtinId="8" hidden="1"/>
    <cellStyle name="Гиперссылка" xfId="892" builtinId="8" hidden="1"/>
    <cellStyle name="Гиперссылка" xfId="894" builtinId="8" hidden="1"/>
    <cellStyle name="Гиперссылка" xfId="896" builtinId="8" hidden="1"/>
    <cellStyle name="Гиперссылка" xfId="898" builtinId="8" hidden="1"/>
    <cellStyle name="Гиперссылка" xfId="900" builtinId="8" hidden="1"/>
    <cellStyle name="Гиперссылка" xfId="902" builtinId="8" hidden="1"/>
    <cellStyle name="Гиперссылка" xfId="904" builtinId="8" hidden="1"/>
    <cellStyle name="Гиперссылка" xfId="906" builtinId="8" hidden="1"/>
    <cellStyle name="Гиперссылка" xfId="908" builtinId="8" hidden="1"/>
    <cellStyle name="Гиперссылка" xfId="910" builtinId="8" hidden="1"/>
    <cellStyle name="Гиперссылка" xfId="912" builtinId="8" hidden="1"/>
    <cellStyle name="Гиперссылка" xfId="914" builtinId="8" hidden="1"/>
    <cellStyle name="Гиперссылка" xfId="916" builtinId="8" hidden="1"/>
    <cellStyle name="Гиперссылка" xfId="918" builtinId="8" hidden="1"/>
    <cellStyle name="Гиперссылка" xfId="920" builtinId="8" hidden="1"/>
    <cellStyle name="Гиперссылка" xfId="922" builtinId="8" hidden="1"/>
    <cellStyle name="Гиперссылка" xfId="924" builtinId="8" hidden="1"/>
    <cellStyle name="Гиперссылка" xfId="926" builtinId="8" hidden="1"/>
    <cellStyle name="Гиперссылка" xfId="928" builtinId="8" hidden="1"/>
    <cellStyle name="Гиперссылка" xfId="930" builtinId="8" hidden="1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Открывавшаяся гиперссылка" xfId="61" builtinId="9" hidden="1"/>
    <cellStyle name="Открывавшаяся гиперссылка" xfId="63" builtinId="9" hidden="1"/>
    <cellStyle name="Открывавшаяся гиперссылка" xfId="65" builtinId="9" hidden="1"/>
    <cellStyle name="Открывавшаяся гиперссылка" xfId="67" builtinId="9" hidden="1"/>
    <cellStyle name="Открывавшаяся гиперссылка" xfId="69" builtinId="9" hidden="1"/>
    <cellStyle name="Открывавшаяся гиперссылка" xfId="71" builtinId="9" hidden="1"/>
    <cellStyle name="Открывавшаяся гиперссылка" xfId="73" builtinId="9" hidden="1"/>
    <cellStyle name="Открывавшаяся гиперссылка" xfId="75" builtinId="9" hidden="1"/>
    <cellStyle name="Открывавшаяся гиперссылка" xfId="77" builtinId="9" hidden="1"/>
    <cellStyle name="Открывавшаяся гиперссылка" xfId="79" builtinId="9" hidden="1"/>
    <cellStyle name="Открывавшаяся гиперссылка" xfId="81" builtinId="9" hidden="1"/>
    <cellStyle name="Открывавшаяся гиперссылка" xfId="83" builtinId="9" hidden="1"/>
    <cellStyle name="Открывавшаяся гиперссылка" xfId="85" builtinId="9" hidden="1"/>
    <cellStyle name="Открывавшаяся гиперссылка" xfId="87" builtinId="9" hidden="1"/>
    <cellStyle name="Открывавшаяся гиперссылка" xfId="89" builtinId="9" hidden="1"/>
    <cellStyle name="Открывавшаяся гиперссылка" xfId="91" builtinId="9" hidden="1"/>
    <cellStyle name="Открывавшаяся гиперссылка" xfId="93" builtinId="9" hidden="1"/>
    <cellStyle name="Открывавшаяся гиперссылка" xfId="95" builtinId="9" hidden="1"/>
    <cellStyle name="Открывавшаяся гиперссылка" xfId="97" builtinId="9" hidden="1"/>
    <cellStyle name="Открывавшаяся гиперссылка" xfId="99" builtinId="9" hidden="1"/>
    <cellStyle name="Открывавшаяся гиперссылка" xfId="101" builtinId="9" hidden="1"/>
    <cellStyle name="Открывавшаяся гиперссылка" xfId="103" builtinId="9" hidden="1"/>
    <cellStyle name="Открывавшаяся гиперссылка" xfId="105" builtinId="9" hidden="1"/>
    <cellStyle name="Открывавшаяся гиперссылка" xfId="107" builtinId="9" hidden="1"/>
    <cellStyle name="Открывавшаяся гиперссылка" xfId="109" builtinId="9" hidden="1"/>
    <cellStyle name="Открывавшаяся гиперссылка" xfId="111" builtinId="9" hidden="1"/>
    <cellStyle name="Открывавшаяся гиперссылка" xfId="113" builtinId="9" hidden="1"/>
    <cellStyle name="Открывавшаяся гиперссылка" xfId="115" builtinId="9" hidden="1"/>
    <cellStyle name="Открывавшаяся гиперссылка" xfId="117" builtinId="9" hidden="1"/>
    <cellStyle name="Открывавшаяся гиперссылка" xfId="119" builtinId="9" hidden="1"/>
    <cellStyle name="Открывавшаяся гиперссылка" xfId="121" builtinId="9" hidden="1"/>
    <cellStyle name="Открывавшаяся гиперссылка" xfId="123" builtinId="9" hidden="1"/>
    <cellStyle name="Открывавшаяся гиперссылка" xfId="125" builtinId="9" hidden="1"/>
    <cellStyle name="Открывавшаяся гиперссылка" xfId="127" builtinId="9" hidden="1"/>
    <cellStyle name="Открывавшаяся гиперссылка" xfId="129" builtinId="9" hidden="1"/>
    <cellStyle name="Открывавшаяся гиперссылка" xfId="131" builtinId="9" hidden="1"/>
    <cellStyle name="Открывавшаяся гиперссылка" xfId="133" builtinId="9" hidden="1"/>
    <cellStyle name="Открывавшаяся гиперссылка" xfId="135" builtinId="9" hidden="1"/>
    <cellStyle name="Открывавшаяся гиперссылка" xfId="137" builtinId="9" hidden="1"/>
    <cellStyle name="Открывавшаяся гиперссылка" xfId="139" builtinId="9" hidden="1"/>
    <cellStyle name="Открывавшаяся гиперссылка" xfId="141" builtinId="9" hidden="1"/>
    <cellStyle name="Открывавшаяся гиперссылка" xfId="143" builtinId="9" hidden="1"/>
    <cellStyle name="Открывавшаяся гиперссылка" xfId="145" builtinId="9" hidden="1"/>
    <cellStyle name="Открывавшаяся гиперссылка" xfId="147" builtinId="9" hidden="1"/>
    <cellStyle name="Открывавшаяся гиперссылка" xfId="149" builtinId="9" hidden="1"/>
    <cellStyle name="Открывавшаяся гиперссылка" xfId="151" builtinId="9" hidden="1"/>
    <cellStyle name="Открывавшаяся гиперссылка" xfId="153" builtinId="9" hidden="1"/>
    <cellStyle name="Открывавшаяся гиперссылка" xfId="155" builtinId="9" hidden="1"/>
    <cellStyle name="Открывавшаяся гиперссылка" xfId="157" builtinId="9" hidden="1"/>
    <cellStyle name="Открывавшаяся гиперссылка" xfId="159" builtinId="9" hidden="1"/>
    <cellStyle name="Открывавшаяся гиперссылка" xfId="161" builtinId="9" hidden="1"/>
    <cellStyle name="Открывавшаяся гиперссылка" xfId="163" builtinId="9" hidden="1"/>
    <cellStyle name="Открывавшаяся гиперссылка" xfId="165" builtinId="9" hidden="1"/>
    <cellStyle name="Открывавшаяся гиперссылка" xfId="167" builtinId="9" hidden="1"/>
    <cellStyle name="Открывавшаяся гиперссылка" xfId="169" builtinId="9" hidden="1"/>
    <cellStyle name="Открывавшаяся гиперссылка" xfId="171" builtinId="9" hidden="1"/>
    <cellStyle name="Открывавшаяся гиперссылка" xfId="173" builtinId="9" hidden="1"/>
    <cellStyle name="Открывавшаяся гиперссылка" xfId="175" builtinId="9" hidden="1"/>
    <cellStyle name="Открывавшаяся гиперссылка" xfId="177" builtinId="9" hidden="1"/>
    <cellStyle name="Открывавшаяся гиперссылка" xfId="179" builtinId="9" hidden="1"/>
    <cellStyle name="Открывавшаяся гиперссылка" xfId="181" builtinId="9" hidden="1"/>
    <cellStyle name="Открывавшаяся гиперссылка" xfId="183" builtinId="9" hidden="1"/>
    <cellStyle name="Открывавшаяся гиперссылка" xfId="185" builtinId="9" hidden="1"/>
    <cellStyle name="Открывавшаяся гиперссылка" xfId="187" builtinId="9" hidden="1"/>
    <cellStyle name="Открывавшаяся гиперссылка" xfId="189" builtinId="9" hidden="1"/>
    <cellStyle name="Открывавшаяся гиперссылка" xfId="191" builtinId="9" hidden="1"/>
    <cellStyle name="Открывавшаяся гиперссылка" xfId="193" builtinId="9" hidden="1"/>
    <cellStyle name="Открывавшаяся гиперссылка" xfId="195" builtinId="9" hidden="1"/>
    <cellStyle name="Открывавшаяся гиперссылка" xfId="197" builtinId="9" hidden="1"/>
    <cellStyle name="Открывавшаяся гиперссылка" xfId="199" builtinId="9" hidden="1"/>
    <cellStyle name="Открывавшаяся гиперссылка" xfId="201" builtinId="9" hidden="1"/>
    <cellStyle name="Открывавшаяся гиперссылка" xfId="203" builtinId="9" hidden="1"/>
    <cellStyle name="Открывавшаяся гиперссылка" xfId="205" builtinId="9" hidden="1"/>
    <cellStyle name="Открывавшаяся гиперссылка" xfId="207" builtinId="9" hidden="1"/>
    <cellStyle name="Открывавшаяся гиперссылка" xfId="209" builtinId="9" hidden="1"/>
    <cellStyle name="Открывавшаяся гиперссылка" xfId="211" builtinId="9" hidden="1"/>
    <cellStyle name="Открывавшаяся гиперссылка" xfId="213" builtinId="9" hidden="1"/>
    <cellStyle name="Открывавшаяся гиперссылка" xfId="215" builtinId="9" hidden="1"/>
    <cellStyle name="Открывавшаяся гиперссылка" xfId="217" builtinId="9" hidden="1"/>
    <cellStyle name="Открывавшаяся гиперссылка" xfId="219" builtinId="9" hidden="1"/>
    <cellStyle name="Открывавшаяся гиперссылка" xfId="221" builtinId="9" hidden="1"/>
    <cellStyle name="Открывавшаяся гиперссылка" xfId="223" builtinId="9" hidden="1"/>
    <cellStyle name="Открывавшаяся гиперссылка" xfId="225" builtinId="9" hidden="1"/>
    <cellStyle name="Открывавшаяся гиперссылка" xfId="227" builtinId="9" hidden="1"/>
    <cellStyle name="Открывавшаяся гиперссылка" xfId="229" builtinId="9" hidden="1"/>
    <cellStyle name="Открывавшаяся гиперссылка" xfId="231" builtinId="9" hidden="1"/>
    <cellStyle name="Открывавшаяся гиперссылка" xfId="233" builtinId="9" hidden="1"/>
    <cellStyle name="Открывавшаяся гиперссылка" xfId="235" builtinId="9" hidden="1"/>
    <cellStyle name="Открывавшаяся гиперссылка" xfId="237" builtinId="9" hidden="1"/>
    <cellStyle name="Открывавшаяся гиперссылка" xfId="239" builtinId="9" hidden="1"/>
    <cellStyle name="Открывавшаяся гиперссылка" xfId="241" builtinId="9" hidden="1"/>
    <cellStyle name="Открывавшаяся гиперссылка" xfId="243" builtinId="9" hidden="1"/>
    <cellStyle name="Открывавшаяся гиперссылка" xfId="245" builtinId="9" hidden="1"/>
    <cellStyle name="Открывавшаяся гиперссылка" xfId="247" builtinId="9" hidden="1"/>
    <cellStyle name="Открывавшаяся гиперссылка" xfId="249" builtinId="9" hidden="1"/>
    <cellStyle name="Открывавшаяся гиперссылка" xfId="251" builtinId="9" hidden="1"/>
    <cellStyle name="Открывавшаяся гиперссылка" xfId="253" builtinId="9" hidden="1"/>
    <cellStyle name="Открывавшаяся гиперссылка" xfId="255" builtinId="9" hidden="1"/>
    <cellStyle name="Открывавшаяся гиперссылка" xfId="257" builtinId="9" hidden="1"/>
    <cellStyle name="Открывавшаяся гиперссылка" xfId="259" builtinId="9" hidden="1"/>
    <cellStyle name="Открывавшаяся гиперссылка" xfId="261" builtinId="9" hidden="1"/>
    <cellStyle name="Открывавшаяся гиперссылка" xfId="263" builtinId="9" hidden="1"/>
    <cellStyle name="Открывавшаяся гиперссылка" xfId="265" builtinId="9" hidden="1"/>
    <cellStyle name="Открывавшаяся гиперссылка" xfId="267" builtinId="9" hidden="1"/>
    <cellStyle name="Открывавшаяся гиперссылка" xfId="269" builtinId="9" hidden="1"/>
    <cellStyle name="Открывавшаяся гиперссылка" xfId="271" builtinId="9" hidden="1"/>
    <cellStyle name="Открывавшаяся гиперссылка" xfId="273" builtinId="9" hidden="1"/>
    <cellStyle name="Открывавшаяся гиперссылка" xfId="275" builtinId="9" hidden="1"/>
    <cellStyle name="Открывавшаяся гиперссылка" xfId="277" builtinId="9" hidden="1"/>
    <cellStyle name="Открывавшаяся гиперссылка" xfId="279" builtinId="9" hidden="1"/>
    <cellStyle name="Открывавшаяся гиперссылка" xfId="281" builtinId="9" hidden="1"/>
    <cellStyle name="Открывавшаяся гиперссылка" xfId="283" builtinId="9" hidden="1"/>
    <cellStyle name="Открывавшаяся гиперссылка" xfId="285" builtinId="9" hidden="1"/>
    <cellStyle name="Открывавшаяся гиперссылка" xfId="287" builtinId="9" hidden="1"/>
    <cellStyle name="Открывавшаяся гиперссылка" xfId="289" builtinId="9" hidden="1"/>
    <cellStyle name="Открывавшаяся гиперссылка" xfId="291" builtinId="9" hidden="1"/>
    <cellStyle name="Открывавшаяся гиперссылка" xfId="293" builtinId="9" hidden="1"/>
    <cellStyle name="Открывавшаяся гиперссылка" xfId="295" builtinId="9" hidden="1"/>
    <cellStyle name="Открывавшаяся гиперссылка" xfId="297" builtinId="9" hidden="1"/>
    <cellStyle name="Открывавшаяся гиперссылка" xfId="299" builtinId="9" hidden="1"/>
    <cellStyle name="Открывавшаяся гиперссылка" xfId="301" builtinId="9" hidden="1"/>
    <cellStyle name="Открывавшаяся гиперссылка" xfId="303" builtinId="9" hidden="1"/>
    <cellStyle name="Открывавшаяся гиперссылка" xfId="305" builtinId="9" hidden="1"/>
    <cellStyle name="Открывавшаяся гиперссылка" xfId="307" builtinId="9" hidden="1"/>
    <cellStyle name="Открывавшаяся гиперссылка" xfId="309" builtinId="9" hidden="1"/>
    <cellStyle name="Открывавшаяся гиперссылка" xfId="311" builtinId="9" hidden="1"/>
    <cellStyle name="Открывавшаяся гиперссылка" xfId="313" builtinId="9" hidden="1"/>
    <cellStyle name="Открывавшаяся гиперссылка" xfId="315" builtinId="9" hidden="1"/>
    <cellStyle name="Открывавшаяся гиперссылка" xfId="317" builtinId="9" hidden="1"/>
    <cellStyle name="Открывавшаяся гиперссылка" xfId="319" builtinId="9" hidden="1"/>
    <cellStyle name="Открывавшаяся гиперссылка" xfId="321" builtinId="9" hidden="1"/>
    <cellStyle name="Открывавшаяся гиперссылка" xfId="323" builtinId="9" hidden="1"/>
    <cellStyle name="Открывавшаяся гиперссылка" xfId="325" builtinId="9" hidden="1"/>
    <cellStyle name="Открывавшаяся гиперссылка" xfId="327" builtinId="9" hidden="1"/>
    <cellStyle name="Открывавшаяся гиперссылка" xfId="329" builtinId="9" hidden="1"/>
    <cellStyle name="Открывавшаяся гиперссылка" xfId="331" builtinId="9" hidden="1"/>
    <cellStyle name="Открывавшаяся гиперссылка" xfId="333" builtinId="9" hidden="1"/>
    <cellStyle name="Открывавшаяся гиперссылка" xfId="335" builtinId="9" hidden="1"/>
    <cellStyle name="Открывавшаяся гиперссылка" xfId="337" builtinId="9" hidden="1"/>
    <cellStyle name="Открывавшаяся гиперссылка" xfId="339" builtinId="9" hidden="1"/>
    <cellStyle name="Открывавшаяся гиперссылка" xfId="341" builtinId="9" hidden="1"/>
    <cellStyle name="Открывавшаяся гиперссылка" xfId="343" builtinId="9" hidden="1"/>
    <cellStyle name="Открывавшаяся гиперссылка" xfId="345" builtinId="9" hidden="1"/>
    <cellStyle name="Открывавшаяся гиперссылка" xfId="347" builtinId="9" hidden="1"/>
    <cellStyle name="Открывавшаяся гиперссылка" xfId="349" builtinId="9" hidden="1"/>
    <cellStyle name="Открывавшаяся гиперссылка" xfId="351" builtinId="9" hidden="1"/>
    <cellStyle name="Открывавшаяся гиперссылка" xfId="353" builtinId="9" hidden="1"/>
    <cellStyle name="Открывавшаяся гиперссылка" xfId="355" builtinId="9" hidden="1"/>
    <cellStyle name="Открывавшаяся гиперссылка" xfId="357" builtinId="9" hidden="1"/>
    <cellStyle name="Открывавшаяся гиперссылка" xfId="359" builtinId="9" hidden="1"/>
    <cellStyle name="Открывавшаяся гиперссылка" xfId="361" builtinId="9" hidden="1"/>
    <cellStyle name="Открывавшаяся гиперссылка" xfId="363" builtinId="9" hidden="1"/>
    <cellStyle name="Открывавшаяся гиперссылка" xfId="365" builtinId="9" hidden="1"/>
    <cellStyle name="Открывавшаяся гиперссылка" xfId="367" builtinId="9" hidden="1"/>
    <cellStyle name="Открывавшаяся гиперссылка" xfId="369" builtinId="9" hidden="1"/>
    <cellStyle name="Открывавшаяся гиперссылка" xfId="371" builtinId="9" hidden="1"/>
    <cellStyle name="Открывавшаяся гиперссылка" xfId="373" builtinId="9" hidden="1"/>
    <cellStyle name="Открывавшаяся гиперссылка" xfId="375" builtinId="9" hidden="1"/>
    <cellStyle name="Открывавшаяся гиперссылка" xfId="377" builtinId="9" hidden="1"/>
    <cellStyle name="Открывавшаяся гиперссылка" xfId="379" builtinId="9" hidden="1"/>
    <cellStyle name="Открывавшаяся гиперссылка" xfId="381" builtinId="9" hidden="1"/>
    <cellStyle name="Открывавшаяся гиперссылка" xfId="383" builtinId="9" hidden="1"/>
    <cellStyle name="Открывавшаяся гиперссылка" xfId="385" builtinId="9" hidden="1"/>
    <cellStyle name="Открывавшаяся гиперссылка" xfId="387" builtinId="9" hidden="1"/>
    <cellStyle name="Открывавшаяся гиперссылка" xfId="389" builtinId="9" hidden="1"/>
    <cellStyle name="Открывавшаяся гиперссылка" xfId="391" builtinId="9" hidden="1"/>
    <cellStyle name="Открывавшаяся гиперссылка" xfId="393" builtinId="9" hidden="1"/>
    <cellStyle name="Открывавшаяся гиперссылка" xfId="395" builtinId="9" hidden="1"/>
    <cellStyle name="Открывавшаяся гиперссылка" xfId="397" builtinId="9" hidden="1"/>
    <cellStyle name="Открывавшаяся гиперссылка" xfId="399" builtinId="9" hidden="1"/>
    <cellStyle name="Открывавшаяся гиперссылка" xfId="401" builtinId="9" hidden="1"/>
    <cellStyle name="Открывавшаяся гиперссылка" xfId="403" builtinId="9" hidden="1"/>
    <cellStyle name="Открывавшаяся гиперссылка" xfId="405" builtinId="9" hidden="1"/>
    <cellStyle name="Открывавшаяся гиперссылка" xfId="407" builtinId="9" hidden="1"/>
    <cellStyle name="Открывавшаяся гиперссылка" xfId="409" builtinId="9" hidden="1"/>
    <cellStyle name="Открывавшаяся гиперссылка" xfId="411" builtinId="9" hidden="1"/>
    <cellStyle name="Открывавшаяся гиперссылка" xfId="413" builtinId="9" hidden="1"/>
    <cellStyle name="Открывавшаяся гиперссылка" xfId="415" builtinId="9" hidden="1"/>
    <cellStyle name="Открывавшаяся гиперссылка" xfId="417" builtinId="9" hidden="1"/>
    <cellStyle name="Открывавшаяся гиперссылка" xfId="419" builtinId="9" hidden="1"/>
    <cellStyle name="Открывавшаяся гиперссылка" xfId="421" builtinId="9" hidden="1"/>
    <cellStyle name="Открывавшаяся гиперссылка" xfId="423" builtinId="9" hidden="1"/>
    <cellStyle name="Открывавшаяся гиперссылка" xfId="425" builtinId="9" hidden="1"/>
    <cellStyle name="Открывавшаяся гиперссылка" xfId="427" builtinId="9" hidden="1"/>
    <cellStyle name="Открывавшаяся гиперссылка" xfId="429" builtinId="9" hidden="1"/>
    <cellStyle name="Открывавшаяся гиперссылка" xfId="431" builtinId="9" hidden="1"/>
    <cellStyle name="Открывавшаяся гиперссылка" xfId="433" builtinId="9" hidden="1"/>
    <cellStyle name="Открывавшаяся гиперссылка" xfId="435" builtinId="9" hidden="1"/>
    <cellStyle name="Открывавшаяся гиперссылка" xfId="437" builtinId="9" hidden="1"/>
    <cellStyle name="Открывавшаяся гиперссылка" xfId="439" builtinId="9" hidden="1"/>
    <cellStyle name="Открывавшаяся гиперссылка" xfId="441" builtinId="9" hidden="1"/>
    <cellStyle name="Открывавшаяся гиперссылка" xfId="443" builtinId="9" hidden="1"/>
    <cellStyle name="Открывавшаяся гиперссылка" xfId="445" builtinId="9" hidden="1"/>
    <cellStyle name="Открывавшаяся гиперссылка" xfId="447" builtinId="9" hidden="1"/>
    <cellStyle name="Открывавшаяся гиперссылка" xfId="449" builtinId="9" hidden="1"/>
    <cellStyle name="Открывавшаяся гиперссылка" xfId="451" builtinId="9" hidden="1"/>
    <cellStyle name="Открывавшаяся гиперссылка" xfId="453" builtinId="9" hidden="1"/>
    <cellStyle name="Открывавшаяся гиперссылка" xfId="455" builtinId="9" hidden="1"/>
    <cellStyle name="Открывавшаяся гиперссылка" xfId="457" builtinId="9" hidden="1"/>
    <cellStyle name="Открывавшаяся гиперссылка" xfId="459" builtinId="9" hidden="1"/>
    <cellStyle name="Открывавшаяся гиперссылка" xfId="461" builtinId="9" hidden="1"/>
    <cellStyle name="Открывавшаяся гиперссылка" xfId="463" builtinId="9" hidden="1"/>
    <cellStyle name="Открывавшаяся гиперссылка" xfId="465" builtinId="9" hidden="1"/>
    <cellStyle name="Открывавшаяся гиперссылка" xfId="467" builtinId="9" hidden="1"/>
    <cellStyle name="Открывавшаяся гиперссылка" xfId="469" builtinId="9" hidden="1"/>
    <cellStyle name="Открывавшаяся гиперссылка" xfId="471" builtinId="9" hidden="1"/>
    <cellStyle name="Открывавшаяся гиперссылка" xfId="473" builtinId="9" hidden="1"/>
    <cellStyle name="Открывавшаяся гиперссылка" xfId="475" builtinId="9" hidden="1"/>
    <cellStyle name="Открывавшаяся гиперссылка" xfId="477" builtinId="9" hidden="1"/>
    <cellStyle name="Открывавшаяся гиперссылка" xfId="479" builtinId="9" hidden="1"/>
    <cellStyle name="Открывавшаяся гиперссылка" xfId="481" builtinId="9" hidden="1"/>
    <cellStyle name="Открывавшаяся гиперссылка" xfId="483" builtinId="9" hidden="1"/>
    <cellStyle name="Открывавшаяся гиперссылка" xfId="485" builtinId="9" hidden="1"/>
    <cellStyle name="Открывавшаяся гиперссылка" xfId="487" builtinId="9" hidden="1"/>
    <cellStyle name="Открывавшаяся гиперссылка" xfId="489" builtinId="9" hidden="1"/>
    <cellStyle name="Открывавшаяся гиперссылка" xfId="491" builtinId="9" hidden="1"/>
    <cellStyle name="Открывавшаяся гиперссылка" xfId="493" builtinId="9" hidden="1"/>
    <cellStyle name="Открывавшаяся гиперссылка" xfId="495" builtinId="9" hidden="1"/>
    <cellStyle name="Открывавшаяся гиперссылка" xfId="497" builtinId="9" hidden="1"/>
    <cellStyle name="Открывавшаяся гиперссылка" xfId="499" builtinId="9" hidden="1"/>
    <cellStyle name="Открывавшаяся гиперссылка" xfId="501" builtinId="9" hidden="1"/>
    <cellStyle name="Открывавшаяся гиперссылка" xfId="503" builtinId="9" hidden="1"/>
    <cellStyle name="Открывавшаяся гиперссылка" xfId="505" builtinId="9" hidden="1"/>
    <cellStyle name="Открывавшаяся гиперссылка" xfId="507" builtinId="9" hidden="1"/>
    <cellStyle name="Открывавшаяся гиперссылка" xfId="509" builtinId="9" hidden="1"/>
    <cellStyle name="Открывавшаяся гиперссылка" xfId="511" builtinId="9" hidden="1"/>
    <cellStyle name="Открывавшаяся гиперссылка" xfId="513" builtinId="9" hidden="1"/>
    <cellStyle name="Открывавшаяся гиперссылка" xfId="515" builtinId="9" hidden="1"/>
    <cellStyle name="Открывавшаяся гиперссылка" xfId="517" builtinId="9" hidden="1"/>
    <cellStyle name="Открывавшаяся гиперссылка" xfId="519" builtinId="9" hidden="1"/>
    <cellStyle name="Открывавшаяся гиперссылка" xfId="521" builtinId="9" hidden="1"/>
    <cellStyle name="Открывавшаяся гиперссылка" xfId="523" builtinId="9" hidden="1"/>
    <cellStyle name="Открывавшаяся гиперссылка" xfId="525" builtinId="9" hidden="1"/>
    <cellStyle name="Открывавшаяся гиперссылка" xfId="527" builtinId="9" hidden="1"/>
    <cellStyle name="Открывавшаяся гиперссылка" xfId="529" builtinId="9" hidden="1"/>
    <cellStyle name="Открывавшаяся гиперссылка" xfId="531" builtinId="9" hidden="1"/>
    <cellStyle name="Открывавшаяся гиперссылка" xfId="533" builtinId="9" hidden="1"/>
    <cellStyle name="Открывавшаяся гиперссылка" xfId="535" builtinId="9" hidden="1"/>
    <cellStyle name="Открывавшаяся гиперссылка" xfId="537" builtinId="9" hidden="1"/>
    <cellStyle name="Открывавшаяся гиперссылка" xfId="539" builtinId="9" hidden="1"/>
    <cellStyle name="Открывавшаяся гиперссылка" xfId="541" builtinId="9" hidden="1"/>
    <cellStyle name="Открывавшаяся гиперссылка" xfId="543" builtinId="9" hidden="1"/>
    <cellStyle name="Открывавшаяся гиперссылка" xfId="545" builtinId="9" hidden="1"/>
    <cellStyle name="Открывавшаяся гиперссылка" xfId="547" builtinId="9" hidden="1"/>
    <cellStyle name="Открывавшаяся гиперссылка" xfId="549" builtinId="9" hidden="1"/>
    <cellStyle name="Открывавшаяся гиперссылка" xfId="551" builtinId="9" hidden="1"/>
    <cellStyle name="Открывавшаяся гиперссылка" xfId="553" builtinId="9" hidden="1"/>
    <cellStyle name="Открывавшаяся гиперссылка" xfId="555" builtinId="9" hidden="1"/>
    <cellStyle name="Открывавшаяся гиперссылка" xfId="557" builtinId="9" hidden="1"/>
    <cellStyle name="Открывавшаяся гиперссылка" xfId="559" builtinId="9" hidden="1"/>
    <cellStyle name="Открывавшаяся гиперссылка" xfId="561" builtinId="9" hidden="1"/>
    <cellStyle name="Открывавшаяся гиперссылка" xfId="563" builtinId="9" hidden="1"/>
    <cellStyle name="Открывавшаяся гиперссылка" xfId="565" builtinId="9" hidden="1"/>
    <cellStyle name="Открывавшаяся гиперссылка" xfId="567" builtinId="9" hidden="1"/>
    <cellStyle name="Открывавшаяся гиперссылка" xfId="569" builtinId="9" hidden="1"/>
    <cellStyle name="Открывавшаяся гиперссылка" xfId="571" builtinId="9" hidden="1"/>
    <cellStyle name="Открывавшаяся гиперссылка" xfId="573" builtinId="9" hidden="1"/>
    <cellStyle name="Открывавшаяся гиперссылка" xfId="575" builtinId="9" hidden="1"/>
    <cellStyle name="Открывавшаяся гиперссылка" xfId="577" builtinId="9" hidden="1"/>
    <cellStyle name="Открывавшаяся гиперссылка" xfId="579" builtinId="9" hidden="1"/>
    <cellStyle name="Открывавшаяся гиперссылка" xfId="581" builtinId="9" hidden="1"/>
    <cellStyle name="Открывавшаяся гиперссылка" xfId="583" builtinId="9" hidden="1"/>
    <cellStyle name="Открывавшаяся гиперссылка" xfId="585" builtinId="9" hidden="1"/>
    <cellStyle name="Открывавшаяся гиперссылка" xfId="587" builtinId="9" hidden="1"/>
    <cellStyle name="Открывавшаяся гиперссылка" xfId="589" builtinId="9" hidden="1"/>
    <cellStyle name="Открывавшаяся гиперссылка" xfId="591" builtinId="9" hidden="1"/>
    <cellStyle name="Открывавшаяся гиперссылка" xfId="593" builtinId="9" hidden="1"/>
    <cellStyle name="Открывавшаяся гиперссылка" xfId="595" builtinId="9" hidden="1"/>
    <cellStyle name="Открывавшаяся гиперссылка" xfId="597" builtinId="9" hidden="1"/>
    <cellStyle name="Открывавшаяся гиперссылка" xfId="599" builtinId="9" hidden="1"/>
    <cellStyle name="Открывавшаяся гиперссылка" xfId="601" builtinId="9" hidden="1"/>
    <cellStyle name="Открывавшаяся гиперссылка" xfId="603" builtinId="9" hidden="1"/>
    <cellStyle name="Открывавшаяся гиперссылка" xfId="605" builtinId="9" hidden="1"/>
    <cellStyle name="Открывавшаяся гиперссылка" xfId="607" builtinId="9" hidden="1"/>
    <cellStyle name="Открывавшаяся гиперссылка" xfId="609" builtinId="9" hidden="1"/>
    <cellStyle name="Открывавшаяся гиперссылка" xfId="611" builtinId="9" hidden="1"/>
    <cellStyle name="Открывавшаяся гиперссылка" xfId="613" builtinId="9" hidden="1"/>
    <cellStyle name="Открывавшаяся гиперссылка" xfId="615" builtinId="9" hidden="1"/>
    <cellStyle name="Открывавшаяся гиперссылка" xfId="617" builtinId="9" hidden="1"/>
    <cellStyle name="Открывавшаяся гиперссылка" xfId="619" builtinId="9" hidden="1"/>
    <cellStyle name="Открывавшаяся гиперссылка" xfId="621" builtinId="9" hidden="1"/>
    <cellStyle name="Открывавшаяся гиперссылка" xfId="623" builtinId="9" hidden="1"/>
    <cellStyle name="Открывавшаяся гиперссылка" xfId="625" builtinId="9" hidden="1"/>
    <cellStyle name="Открывавшаяся гиперссылка" xfId="627" builtinId="9" hidden="1"/>
    <cellStyle name="Открывавшаяся гиперссылка" xfId="629" builtinId="9" hidden="1"/>
    <cellStyle name="Открывавшаяся гиперссылка" xfId="631" builtinId="9" hidden="1"/>
    <cellStyle name="Открывавшаяся гиперссылка" xfId="633" builtinId="9" hidden="1"/>
    <cellStyle name="Открывавшаяся гиперссылка" xfId="635" builtinId="9" hidden="1"/>
    <cellStyle name="Открывавшаяся гиперссылка" xfId="637" builtinId="9" hidden="1"/>
    <cellStyle name="Открывавшаяся гиперссылка" xfId="639" builtinId="9" hidden="1"/>
    <cellStyle name="Открывавшаяся гиперссылка" xfId="641" builtinId="9" hidden="1"/>
    <cellStyle name="Открывавшаяся гиперссылка" xfId="643" builtinId="9" hidden="1"/>
    <cellStyle name="Открывавшаяся гиперссылка" xfId="645" builtinId="9" hidden="1"/>
    <cellStyle name="Открывавшаяся гиперссылка" xfId="647" builtinId="9" hidden="1"/>
    <cellStyle name="Открывавшаяся гиперссылка" xfId="649" builtinId="9" hidden="1"/>
    <cellStyle name="Открывавшаяся гиперссылка" xfId="651" builtinId="9" hidden="1"/>
    <cellStyle name="Открывавшаяся гиперссылка" xfId="653" builtinId="9" hidden="1"/>
    <cellStyle name="Открывавшаяся гиперссылка" xfId="655" builtinId="9" hidden="1"/>
    <cellStyle name="Открывавшаяся гиперссылка" xfId="657" builtinId="9" hidden="1"/>
    <cellStyle name="Открывавшаяся гиперссылка" xfId="659" builtinId="9" hidden="1"/>
    <cellStyle name="Открывавшаяся гиперссылка" xfId="661" builtinId="9" hidden="1"/>
    <cellStyle name="Открывавшаяся гиперссылка" xfId="663" builtinId="9" hidden="1"/>
    <cellStyle name="Открывавшаяся гиперссылка" xfId="665" builtinId="9" hidden="1"/>
    <cellStyle name="Открывавшаяся гиперссылка" xfId="667" builtinId="9" hidden="1"/>
    <cellStyle name="Открывавшаяся гиперссылка" xfId="669" builtinId="9" hidden="1"/>
    <cellStyle name="Открывавшаяся гиперссылка" xfId="671" builtinId="9" hidden="1"/>
    <cellStyle name="Открывавшаяся гиперссылка" xfId="673" builtinId="9" hidden="1"/>
    <cellStyle name="Открывавшаяся гиперссылка" xfId="675" builtinId="9" hidden="1"/>
    <cellStyle name="Открывавшаяся гиперссылка" xfId="677" builtinId="9" hidden="1"/>
    <cellStyle name="Открывавшаяся гиперссылка" xfId="679" builtinId="9" hidden="1"/>
    <cellStyle name="Открывавшаяся гиперссылка" xfId="681" builtinId="9" hidden="1"/>
    <cellStyle name="Открывавшаяся гиперссылка" xfId="683" builtinId="9" hidden="1"/>
    <cellStyle name="Открывавшаяся гиперссылка" xfId="685" builtinId="9" hidden="1"/>
    <cellStyle name="Открывавшаяся гиперссылка" xfId="687" builtinId="9" hidden="1"/>
    <cellStyle name="Открывавшаяся гиперссылка" xfId="689" builtinId="9" hidden="1"/>
    <cellStyle name="Открывавшаяся гиперссылка" xfId="691" builtinId="9" hidden="1"/>
    <cellStyle name="Открывавшаяся гиперссылка" xfId="693" builtinId="9" hidden="1"/>
    <cellStyle name="Открывавшаяся гиперссылка" xfId="695" builtinId="9" hidden="1"/>
    <cellStyle name="Открывавшаяся гиперссылка" xfId="697" builtinId="9" hidden="1"/>
    <cellStyle name="Открывавшаяся гиперссылка" xfId="699" builtinId="9" hidden="1"/>
    <cellStyle name="Открывавшаяся гиперссылка" xfId="701" builtinId="9" hidden="1"/>
    <cellStyle name="Открывавшаяся гиперссылка" xfId="703" builtinId="9" hidden="1"/>
    <cellStyle name="Открывавшаяся гиперссылка" xfId="705" builtinId="9" hidden="1"/>
    <cellStyle name="Открывавшаяся гиперссылка" xfId="707" builtinId="9" hidden="1"/>
    <cellStyle name="Открывавшаяся гиперссылка" xfId="709" builtinId="9" hidden="1"/>
    <cellStyle name="Открывавшаяся гиперссылка" xfId="711" builtinId="9" hidden="1"/>
    <cellStyle name="Открывавшаяся гиперссылка" xfId="713" builtinId="9" hidden="1"/>
    <cellStyle name="Открывавшаяся гиперссылка" xfId="715" builtinId="9" hidden="1"/>
    <cellStyle name="Открывавшаяся гиперссылка" xfId="717" builtinId="9" hidden="1"/>
    <cellStyle name="Открывавшаяся гиперссылка" xfId="719" builtinId="9" hidden="1"/>
    <cellStyle name="Открывавшаяся гиперссылка" xfId="721" builtinId="9" hidden="1"/>
    <cellStyle name="Открывавшаяся гиперссылка" xfId="723" builtinId="9" hidden="1"/>
    <cellStyle name="Открывавшаяся гиперссылка" xfId="725" builtinId="9" hidden="1"/>
    <cellStyle name="Открывавшаяся гиперссылка" xfId="727" builtinId="9" hidden="1"/>
    <cellStyle name="Открывавшаяся гиперссылка" xfId="729" builtinId="9" hidden="1"/>
    <cellStyle name="Открывавшаяся гиперссылка" xfId="731" builtinId="9" hidden="1"/>
    <cellStyle name="Открывавшаяся гиперссылка" xfId="733" builtinId="9" hidden="1"/>
    <cellStyle name="Открывавшаяся гиперссылка" xfId="735" builtinId="9" hidden="1"/>
    <cellStyle name="Открывавшаяся гиперссылка" xfId="737" builtinId="9" hidden="1"/>
    <cellStyle name="Открывавшаяся гиперссылка" xfId="739" builtinId="9" hidden="1"/>
    <cellStyle name="Открывавшаяся гиперссылка" xfId="741" builtinId="9" hidden="1"/>
    <cellStyle name="Открывавшаяся гиперссылка" xfId="743" builtinId="9" hidden="1"/>
    <cellStyle name="Открывавшаяся гиперссылка" xfId="745" builtinId="9" hidden="1"/>
    <cellStyle name="Открывавшаяся гиперссылка" xfId="747" builtinId="9" hidden="1"/>
    <cellStyle name="Открывавшаяся гиперссылка" xfId="749" builtinId="9" hidden="1"/>
    <cellStyle name="Открывавшаяся гиперссылка" xfId="751" builtinId="9" hidden="1"/>
    <cellStyle name="Открывавшаяся гиперссылка" xfId="753" builtinId="9" hidden="1"/>
    <cellStyle name="Открывавшаяся гиперссылка" xfId="755" builtinId="9" hidden="1"/>
    <cellStyle name="Открывавшаяся гиперссылка" xfId="757" builtinId="9" hidden="1"/>
    <cellStyle name="Открывавшаяся гиперссылка" xfId="759" builtinId="9" hidden="1"/>
    <cellStyle name="Открывавшаяся гиперссылка" xfId="761" builtinId="9" hidden="1"/>
    <cellStyle name="Открывавшаяся гиперссылка" xfId="763" builtinId="9" hidden="1"/>
    <cellStyle name="Открывавшаяся гиперссылка" xfId="765" builtinId="9" hidden="1"/>
    <cellStyle name="Открывавшаяся гиперссылка" xfId="767" builtinId="9" hidden="1"/>
    <cellStyle name="Открывавшаяся гиперссылка" xfId="769" builtinId="9" hidden="1"/>
    <cellStyle name="Открывавшаяся гиперссылка" xfId="771" builtinId="9" hidden="1"/>
    <cellStyle name="Открывавшаяся гиперссылка" xfId="773" builtinId="9" hidden="1"/>
    <cellStyle name="Открывавшаяся гиперссылка" xfId="775" builtinId="9" hidden="1"/>
    <cellStyle name="Открывавшаяся гиперссылка" xfId="777" builtinId="9" hidden="1"/>
    <cellStyle name="Открывавшаяся гиперссылка" xfId="779" builtinId="9" hidden="1"/>
    <cellStyle name="Открывавшаяся гиперссылка" xfId="781" builtinId="9" hidden="1"/>
    <cellStyle name="Открывавшаяся гиперссылка" xfId="783" builtinId="9" hidden="1"/>
    <cellStyle name="Открывавшаяся гиперссылка" xfId="785" builtinId="9" hidden="1"/>
    <cellStyle name="Открывавшаяся гиперссылка" xfId="787" builtinId="9" hidden="1"/>
    <cellStyle name="Открывавшаяся гиперссылка" xfId="789" builtinId="9" hidden="1"/>
    <cellStyle name="Открывавшаяся гиперссылка" xfId="791" builtinId="9" hidden="1"/>
    <cellStyle name="Открывавшаяся гиперссылка" xfId="793" builtinId="9" hidden="1"/>
    <cellStyle name="Открывавшаяся гиперссылка" xfId="795" builtinId="9" hidden="1"/>
    <cellStyle name="Открывавшаяся гиперссылка" xfId="797" builtinId="9" hidden="1"/>
    <cellStyle name="Открывавшаяся гиперссылка" xfId="799" builtinId="9" hidden="1"/>
    <cellStyle name="Открывавшаяся гиперссылка" xfId="801" builtinId="9" hidden="1"/>
    <cellStyle name="Открывавшаяся гиперссылка" xfId="803" builtinId="9" hidden="1"/>
    <cellStyle name="Открывавшаяся гиперссылка" xfId="805" builtinId="9" hidden="1"/>
    <cellStyle name="Открывавшаяся гиперссылка" xfId="807" builtinId="9" hidden="1"/>
    <cellStyle name="Открывавшаяся гиперссылка" xfId="809" builtinId="9" hidden="1"/>
    <cellStyle name="Открывавшаяся гиперссылка" xfId="811" builtinId="9" hidden="1"/>
    <cellStyle name="Открывавшаяся гиперссылка" xfId="813" builtinId="9" hidden="1"/>
    <cellStyle name="Открывавшаяся гиперссылка" xfId="815" builtinId="9" hidden="1"/>
    <cellStyle name="Открывавшаяся гиперссылка" xfId="817" builtinId="9" hidden="1"/>
    <cellStyle name="Открывавшаяся гиперссылка" xfId="819" builtinId="9" hidden="1"/>
    <cellStyle name="Открывавшаяся гиперссылка" xfId="821" builtinId="9" hidden="1"/>
    <cellStyle name="Открывавшаяся гиперссылка" xfId="823" builtinId="9" hidden="1"/>
    <cellStyle name="Открывавшаяся гиперссылка" xfId="825" builtinId="9" hidden="1"/>
    <cellStyle name="Открывавшаяся гиперссылка" xfId="827" builtinId="9" hidden="1"/>
    <cellStyle name="Открывавшаяся гиперссылка" xfId="829" builtinId="9" hidden="1"/>
    <cellStyle name="Открывавшаяся гиперссылка" xfId="831" builtinId="9" hidden="1"/>
    <cellStyle name="Открывавшаяся гиперссылка" xfId="833" builtinId="9" hidden="1"/>
    <cellStyle name="Открывавшаяся гиперссылка" xfId="835" builtinId="9" hidden="1"/>
    <cellStyle name="Открывавшаяся гиперссылка" xfId="837" builtinId="9" hidden="1"/>
    <cellStyle name="Открывавшаяся гиперссылка" xfId="839" builtinId="9" hidden="1"/>
    <cellStyle name="Открывавшаяся гиперссылка" xfId="841" builtinId="9" hidden="1"/>
    <cellStyle name="Открывавшаяся гиперссылка" xfId="843" builtinId="9" hidden="1"/>
    <cellStyle name="Открывавшаяся гиперссылка" xfId="845" builtinId="9" hidden="1"/>
    <cellStyle name="Открывавшаяся гиперссылка" xfId="847" builtinId="9" hidden="1"/>
    <cellStyle name="Открывавшаяся гиперссылка" xfId="849" builtinId="9" hidden="1"/>
    <cellStyle name="Открывавшаяся гиперссылка" xfId="851" builtinId="9" hidden="1"/>
    <cellStyle name="Открывавшаяся гиперссылка" xfId="853" builtinId="9" hidden="1"/>
    <cellStyle name="Открывавшаяся гиперссылка" xfId="855" builtinId="9" hidden="1"/>
    <cellStyle name="Открывавшаяся гиперссылка" xfId="857" builtinId="9" hidden="1"/>
    <cellStyle name="Открывавшаяся гиперссылка" xfId="859" builtinId="9" hidden="1"/>
    <cellStyle name="Открывавшаяся гиперссылка" xfId="861" builtinId="9" hidden="1"/>
    <cellStyle name="Открывавшаяся гиперссылка" xfId="863" builtinId="9" hidden="1"/>
    <cellStyle name="Открывавшаяся гиперссылка" xfId="865" builtinId="9" hidden="1"/>
    <cellStyle name="Открывавшаяся гиперссылка" xfId="867" builtinId="9" hidden="1"/>
    <cellStyle name="Открывавшаяся гиперссылка" xfId="869" builtinId="9" hidden="1"/>
    <cellStyle name="Открывавшаяся гиперссылка" xfId="871" builtinId="9" hidden="1"/>
    <cellStyle name="Открывавшаяся гиперссылка" xfId="873" builtinId="9" hidden="1"/>
    <cellStyle name="Открывавшаяся гиперссылка" xfId="875" builtinId="9" hidden="1"/>
    <cellStyle name="Открывавшаяся гиперссылка" xfId="877" builtinId="9" hidden="1"/>
    <cellStyle name="Открывавшаяся гиперссылка" xfId="879" builtinId="9" hidden="1"/>
    <cellStyle name="Открывавшаяся гиперссылка" xfId="881" builtinId="9" hidden="1"/>
    <cellStyle name="Открывавшаяся гиперссылка" xfId="883" builtinId="9" hidden="1"/>
    <cellStyle name="Открывавшаяся гиперссылка" xfId="885" builtinId="9" hidden="1"/>
    <cellStyle name="Открывавшаяся гиперссылка" xfId="887" builtinId="9" hidden="1"/>
    <cellStyle name="Открывавшаяся гиперссылка" xfId="889" builtinId="9" hidden="1"/>
    <cellStyle name="Открывавшаяся гиперссылка" xfId="891" builtinId="9" hidden="1"/>
    <cellStyle name="Открывавшаяся гиперссылка" xfId="893" builtinId="9" hidden="1"/>
    <cellStyle name="Открывавшаяся гиперссылка" xfId="895" builtinId="9" hidden="1"/>
    <cellStyle name="Открывавшаяся гиперссылка" xfId="897" builtinId="9" hidden="1"/>
    <cellStyle name="Открывавшаяся гиперссылка" xfId="899" builtinId="9" hidden="1"/>
    <cellStyle name="Открывавшаяся гиперссылка" xfId="901" builtinId="9" hidden="1"/>
    <cellStyle name="Открывавшаяся гиперссылка" xfId="903" builtinId="9" hidden="1"/>
    <cellStyle name="Открывавшаяся гиперссылка" xfId="905" builtinId="9" hidden="1"/>
    <cellStyle name="Открывавшаяся гиперссылка" xfId="907" builtinId="9" hidden="1"/>
    <cellStyle name="Открывавшаяся гиперссылка" xfId="909" builtinId="9" hidden="1"/>
    <cellStyle name="Открывавшаяся гиперссылка" xfId="911" builtinId="9" hidden="1"/>
    <cellStyle name="Открывавшаяся гиперссылка" xfId="913" builtinId="9" hidden="1"/>
    <cellStyle name="Открывавшаяся гиперссылка" xfId="915" builtinId="9" hidden="1"/>
    <cellStyle name="Открывавшаяся гиперссылка" xfId="917" builtinId="9" hidden="1"/>
    <cellStyle name="Открывавшаяся гиперссылка" xfId="919" builtinId="9" hidden="1"/>
    <cellStyle name="Открывавшаяся гиперссылка" xfId="921" builtinId="9" hidden="1"/>
    <cellStyle name="Открывавшаяся гиперссылка" xfId="923" builtinId="9" hidden="1"/>
    <cellStyle name="Открывавшаяся гиперссылка" xfId="925" builtinId="9" hidden="1"/>
    <cellStyle name="Открывавшаяся гиперссылка" xfId="927" builtinId="9" hidden="1"/>
    <cellStyle name="Открывавшаяся гиперссылка" xfId="929" builtinId="9" hidden="1"/>
    <cellStyle name="Открывавшаяся гиперссылка" xfId="931" builtinId="9" hidden="1"/>
    <cellStyle name="Финансовый" xfId="1" builtinId="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7"/>
  <sheetViews>
    <sheetView windowProtection="1" workbookViewId="0">
      <selection activeCell="A76" sqref="A76"/>
    </sheetView>
  </sheetViews>
  <sheetFormatPr defaultColWidth="8.875" defaultRowHeight="15" x14ac:dyDescent="0.25"/>
  <cols>
    <col min="1" max="1" width="37" style="7" bestFit="1" customWidth="1"/>
    <col min="2" max="2" width="10.375" style="2" customWidth="1"/>
    <col min="3" max="3" width="10.375" style="6" bestFit="1" customWidth="1"/>
    <col min="4" max="39" width="8.875" style="1"/>
    <col min="40" max="40" width="15.875" style="1" bestFit="1" customWidth="1"/>
    <col min="41" max="16384" width="8.875" style="1"/>
  </cols>
  <sheetData>
    <row r="1" spans="1:35" ht="30" customHeight="1" x14ac:dyDescent="0.4">
      <c r="A1" s="271" t="s">
        <v>149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</row>
    <row r="2" spans="1:35" ht="27.95" customHeight="1" thickBot="1" x14ac:dyDescent="0.3"/>
    <row r="3" spans="1:35" ht="72.75" customHeight="1" x14ac:dyDescent="0.25">
      <c r="A3" s="272"/>
      <c r="B3" s="269"/>
      <c r="C3" s="21"/>
      <c r="D3" s="274" t="s">
        <v>150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29"/>
    </row>
    <row r="4" spans="1:35" ht="33" customHeight="1" x14ac:dyDescent="0.25">
      <c r="A4" s="273"/>
      <c r="B4" s="270"/>
      <c r="C4" s="20"/>
      <c r="D4" s="16">
        <v>1</v>
      </c>
      <c r="E4" s="16">
        <v>2</v>
      </c>
      <c r="F4" s="16">
        <v>3</v>
      </c>
      <c r="G4" s="16">
        <v>4</v>
      </c>
      <c r="H4" s="16">
        <v>5</v>
      </c>
      <c r="I4" s="16">
        <v>6</v>
      </c>
      <c r="J4" s="16">
        <v>7</v>
      </c>
      <c r="K4" s="16">
        <v>8</v>
      </c>
      <c r="L4" s="16">
        <v>9</v>
      </c>
      <c r="M4" s="16">
        <v>10</v>
      </c>
      <c r="N4" s="16">
        <v>11</v>
      </c>
      <c r="O4" s="16">
        <v>12</v>
      </c>
      <c r="P4" s="16">
        <v>13</v>
      </c>
      <c r="Q4" s="16">
        <v>14</v>
      </c>
      <c r="R4" s="16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29"/>
    </row>
    <row r="5" spans="1:35" ht="33" customHeight="1" thickBot="1" x14ac:dyDescent="0.3">
      <c r="A5" s="14" t="s">
        <v>0</v>
      </c>
      <c r="B5" s="267" t="s">
        <v>128</v>
      </c>
      <c r="C5" s="268" t="s">
        <v>129</v>
      </c>
      <c r="D5" s="277" t="s">
        <v>151</v>
      </c>
      <c r="E5" s="278"/>
      <c r="F5" s="279"/>
      <c r="G5" s="279"/>
      <c r="H5" s="279"/>
      <c r="I5" s="280"/>
      <c r="J5" s="281" t="s">
        <v>152</v>
      </c>
      <c r="K5" s="282"/>
      <c r="L5" s="282"/>
      <c r="M5" s="282"/>
      <c r="N5" s="282"/>
      <c r="O5" s="282"/>
      <c r="P5" s="283"/>
      <c r="Q5" s="283"/>
      <c r="R5" s="283"/>
      <c r="S5" s="283"/>
      <c r="T5" s="283"/>
      <c r="U5" s="284"/>
      <c r="V5" s="285" t="s">
        <v>153</v>
      </c>
      <c r="W5" s="286"/>
      <c r="X5" s="286"/>
      <c r="Y5" s="286"/>
      <c r="Z5" s="286"/>
      <c r="AA5" s="286"/>
      <c r="AB5" s="287"/>
      <c r="AC5" s="288" t="s">
        <v>155</v>
      </c>
      <c r="AD5" s="289"/>
      <c r="AE5" s="289"/>
      <c r="AF5" s="289"/>
      <c r="AG5" s="289"/>
      <c r="AH5" s="290"/>
      <c r="AI5" s="29"/>
    </row>
    <row r="6" spans="1:35" ht="15.75" thickBot="1" x14ac:dyDescent="0.3">
      <c r="A6" s="14" t="s">
        <v>1</v>
      </c>
      <c r="B6" s="267"/>
      <c r="C6" s="268"/>
      <c r="D6" s="88"/>
      <c r="E6" s="235"/>
      <c r="F6" s="236"/>
      <c r="G6" s="236"/>
      <c r="H6" s="236"/>
      <c r="I6" s="236"/>
      <c r="J6" s="291" t="s">
        <v>154</v>
      </c>
      <c r="K6" s="291"/>
      <c r="L6" s="291"/>
      <c r="M6" s="291"/>
      <c r="N6" s="291"/>
      <c r="O6" s="291"/>
      <c r="P6" s="292"/>
      <c r="Q6" s="90"/>
      <c r="R6" s="90"/>
      <c r="S6" s="91"/>
      <c r="T6" s="91"/>
      <c r="U6" s="91"/>
      <c r="V6" s="91"/>
      <c r="W6" s="45"/>
      <c r="X6" s="45"/>
      <c r="Y6" s="45"/>
      <c r="Z6" s="45"/>
      <c r="AA6" s="45"/>
      <c r="AB6" s="45"/>
      <c r="AC6" s="84"/>
      <c r="AD6" s="84"/>
      <c r="AE6" s="84"/>
      <c r="AF6" s="92"/>
      <c r="AG6" s="92"/>
      <c r="AH6" s="93"/>
      <c r="AI6" s="5"/>
    </row>
    <row r="7" spans="1:35" ht="19.5" customHeight="1" x14ac:dyDescent="0.25">
      <c r="A7" s="14"/>
      <c r="B7" s="238"/>
      <c r="C7" s="239"/>
      <c r="D7" s="248"/>
      <c r="E7" s="249"/>
      <c r="F7" s="249"/>
      <c r="G7" s="249"/>
      <c r="H7" s="249"/>
      <c r="I7" s="249"/>
      <c r="J7" s="249"/>
      <c r="K7" s="249"/>
      <c r="L7" s="250"/>
      <c r="M7" s="241"/>
      <c r="N7" s="240"/>
      <c r="O7" s="240"/>
      <c r="P7" s="240"/>
      <c r="Q7" s="240"/>
      <c r="R7" s="240"/>
      <c r="S7" s="240"/>
      <c r="T7" s="240"/>
      <c r="U7" s="240"/>
      <c r="V7" s="240"/>
      <c r="W7" s="246"/>
      <c r="X7" s="246"/>
      <c r="Y7" s="246"/>
      <c r="Z7" s="248"/>
      <c r="AA7" s="248"/>
      <c r="AB7" s="246"/>
      <c r="AC7" s="246"/>
      <c r="AD7" s="246"/>
      <c r="AE7" s="246"/>
      <c r="AF7" s="245"/>
      <c r="AG7" s="246"/>
      <c r="AH7" s="219"/>
      <c r="AI7" s="5"/>
    </row>
    <row r="8" spans="1:35" ht="19.5" customHeight="1" x14ac:dyDescent="0.25">
      <c r="A8" s="8"/>
      <c r="B8" s="237"/>
      <c r="C8" s="252"/>
      <c r="D8" s="253">
        <v>18600</v>
      </c>
      <c r="E8" s="254">
        <v>18600</v>
      </c>
      <c r="F8" s="254">
        <v>18600</v>
      </c>
      <c r="G8" s="254">
        <v>18600</v>
      </c>
      <c r="H8" s="254">
        <v>18600</v>
      </c>
      <c r="I8" s="254">
        <v>18600</v>
      </c>
      <c r="J8" s="254">
        <v>18600</v>
      </c>
      <c r="K8" s="254"/>
      <c r="L8" s="255"/>
      <c r="M8" s="253"/>
      <c r="N8" s="253"/>
      <c r="O8" s="253"/>
      <c r="P8" s="253">
        <v>12178</v>
      </c>
      <c r="Q8" s="253">
        <v>12178</v>
      </c>
      <c r="R8" s="253">
        <v>12178</v>
      </c>
      <c r="S8" s="253">
        <v>12178</v>
      </c>
      <c r="T8" s="253">
        <v>12178</v>
      </c>
      <c r="U8" s="253">
        <v>12178</v>
      </c>
      <c r="V8" s="258"/>
      <c r="W8" s="257"/>
      <c r="X8" s="257"/>
      <c r="Y8" s="257"/>
      <c r="Z8" s="253"/>
      <c r="AA8" s="253"/>
      <c r="AB8" s="257"/>
      <c r="AC8" s="257"/>
      <c r="AD8" s="257"/>
      <c r="AE8" s="257"/>
      <c r="AF8" s="256">
        <v>5080</v>
      </c>
      <c r="AG8" s="257">
        <v>5080</v>
      </c>
      <c r="AH8" s="251">
        <v>5080</v>
      </c>
      <c r="AI8" s="5"/>
    </row>
    <row r="9" spans="1:35" ht="19.5" customHeight="1" x14ac:dyDescent="0.25">
      <c r="A9" s="8"/>
      <c r="B9" s="237"/>
      <c r="C9" s="252"/>
      <c r="D9" s="253"/>
      <c r="E9" s="254"/>
      <c r="F9" s="254"/>
      <c r="G9" s="254"/>
      <c r="H9" s="254"/>
      <c r="I9" s="254"/>
      <c r="J9" s="254">
        <v>6340</v>
      </c>
      <c r="K9" s="254">
        <v>6340</v>
      </c>
      <c r="L9" s="255">
        <v>6340</v>
      </c>
      <c r="M9" s="253">
        <v>6340</v>
      </c>
      <c r="N9" s="253">
        <v>6340</v>
      </c>
      <c r="O9" s="253">
        <v>6340</v>
      </c>
      <c r="P9" s="253">
        <v>6340</v>
      </c>
      <c r="Q9" s="253"/>
      <c r="R9" s="253"/>
      <c r="S9" s="253"/>
      <c r="T9" s="253"/>
      <c r="U9" s="253"/>
      <c r="V9" s="258">
        <v>10662</v>
      </c>
      <c r="W9" s="257">
        <v>10662</v>
      </c>
      <c r="X9" s="257">
        <v>10662</v>
      </c>
      <c r="Y9" s="257">
        <v>10662</v>
      </c>
      <c r="Z9" s="253">
        <v>10662</v>
      </c>
      <c r="AA9" s="253">
        <v>10662</v>
      </c>
      <c r="AB9" s="257">
        <v>10662</v>
      </c>
      <c r="AC9" s="257">
        <v>10662</v>
      </c>
      <c r="AD9" s="257"/>
      <c r="AE9" s="257">
        <v>3881</v>
      </c>
      <c r="AF9" s="256">
        <v>3881</v>
      </c>
      <c r="AG9" s="257">
        <v>3881</v>
      </c>
      <c r="AH9" s="251">
        <v>3881</v>
      </c>
      <c r="AI9" s="5"/>
    </row>
    <row r="10" spans="1:35" x14ac:dyDescent="0.25">
      <c r="A10" s="8"/>
      <c r="B10" s="237"/>
      <c r="C10" s="252"/>
      <c r="D10" s="253"/>
      <c r="E10" s="253"/>
      <c r="F10" s="253"/>
      <c r="G10" s="253"/>
      <c r="H10" s="253"/>
      <c r="I10" s="253"/>
      <c r="J10" s="253">
        <v>15842</v>
      </c>
      <c r="K10" s="253">
        <v>15842</v>
      </c>
      <c r="L10" s="253">
        <v>15842</v>
      </c>
      <c r="M10" s="254">
        <v>15842</v>
      </c>
      <c r="N10" s="254">
        <v>15842</v>
      </c>
      <c r="O10" s="254">
        <v>15842</v>
      </c>
      <c r="P10" s="254">
        <v>15842</v>
      </c>
      <c r="Q10" s="254"/>
      <c r="R10" s="254"/>
      <c r="S10" s="254"/>
      <c r="T10" s="254"/>
      <c r="U10" s="254"/>
      <c r="V10" s="255"/>
      <c r="W10" s="253"/>
      <c r="X10" s="253"/>
      <c r="Y10" s="253"/>
      <c r="Z10" s="253"/>
      <c r="AA10" s="253"/>
      <c r="AB10" s="253">
        <v>300</v>
      </c>
      <c r="AC10" s="253">
        <v>300</v>
      </c>
      <c r="AD10" s="253">
        <v>300</v>
      </c>
      <c r="AE10" s="253">
        <v>300</v>
      </c>
      <c r="AF10" s="256">
        <v>300</v>
      </c>
      <c r="AG10" s="257">
        <v>300</v>
      </c>
      <c r="AH10" s="251">
        <v>300</v>
      </c>
      <c r="AI10" s="5"/>
    </row>
    <row r="11" spans="1:35" s="2" customFormat="1" x14ac:dyDescent="0.25">
      <c r="A11" s="8" t="s">
        <v>2</v>
      </c>
      <c r="B11" s="17"/>
      <c r="C11" s="19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247"/>
      <c r="AI11" s="101"/>
    </row>
    <row r="12" spans="1:35" x14ac:dyDescent="0.25">
      <c r="A12" s="14"/>
      <c r="B12" s="19"/>
      <c r="C12" s="18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121"/>
      <c r="AI12" s="29"/>
    </row>
    <row r="13" spans="1:35" x14ac:dyDescent="0.25">
      <c r="A13" s="14" t="s">
        <v>3</v>
      </c>
      <c r="B13" s="19">
        <f>B14+B33+B55+B70</f>
        <v>52992.9</v>
      </c>
      <c r="C13" s="18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121"/>
    </row>
    <row r="14" spans="1:35" x14ac:dyDescent="0.25">
      <c r="A14" s="14" t="s">
        <v>4</v>
      </c>
      <c r="B14" s="19">
        <f>SUM(B15:B32)</f>
        <v>10860.199999999999</v>
      </c>
      <c r="C14" s="19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21"/>
    </row>
    <row r="15" spans="1:35" x14ac:dyDescent="0.25">
      <c r="A15" s="8" t="s">
        <v>5</v>
      </c>
      <c r="B15" s="17">
        <v>167.7</v>
      </c>
      <c r="C15" s="17">
        <f t="shared" ref="C15:C75" si="0">SUM(D15:AH15)</f>
        <v>0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5"/>
      <c r="Y15" s="24"/>
      <c r="Z15" s="24"/>
      <c r="AA15" s="24"/>
      <c r="AB15" s="24"/>
      <c r="AC15" s="24"/>
      <c r="AD15" s="24"/>
      <c r="AE15" s="25"/>
      <c r="AF15" s="24"/>
      <c r="AG15" s="24"/>
      <c r="AH15" s="121"/>
    </row>
    <row r="16" spans="1:35" x14ac:dyDescent="0.25">
      <c r="A16" s="8" t="s">
        <v>6</v>
      </c>
      <c r="B16" s="17">
        <v>79.7</v>
      </c>
      <c r="C16" s="17">
        <f t="shared" si="0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121"/>
    </row>
    <row r="17" spans="1:34" x14ac:dyDescent="0.25">
      <c r="A17" s="8" t="s">
        <v>7</v>
      </c>
      <c r="B17" s="17">
        <v>30.1</v>
      </c>
      <c r="C17" s="17">
        <f t="shared" si="0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121"/>
    </row>
    <row r="18" spans="1:34" x14ac:dyDescent="0.25">
      <c r="A18" s="8" t="s">
        <v>8</v>
      </c>
      <c r="B18" s="17">
        <v>482</v>
      </c>
      <c r="C18" s="17">
        <f t="shared" si="0"/>
        <v>0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121"/>
    </row>
    <row r="19" spans="1:34" s="2" customFormat="1" x14ac:dyDescent="0.25">
      <c r="A19" s="8" t="s">
        <v>9</v>
      </c>
      <c r="B19" s="17">
        <v>620</v>
      </c>
      <c r="C19" s="17">
        <f t="shared" si="0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121"/>
    </row>
    <row r="20" spans="1:34" s="2" customFormat="1" x14ac:dyDescent="0.25">
      <c r="A20" s="8" t="s">
        <v>10</v>
      </c>
      <c r="B20" s="17">
        <v>291.60000000000002</v>
      </c>
      <c r="C20" s="17">
        <f t="shared" si="0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121"/>
    </row>
    <row r="21" spans="1:34" s="2" customFormat="1" x14ac:dyDescent="0.25">
      <c r="A21" s="8" t="s">
        <v>11</v>
      </c>
      <c r="B21" s="17">
        <v>4237.8999999999996</v>
      </c>
      <c r="C21" s="17">
        <f t="shared" si="0"/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121"/>
    </row>
    <row r="22" spans="1:34" s="2" customFormat="1" x14ac:dyDescent="0.25">
      <c r="A22" s="8" t="s">
        <v>12</v>
      </c>
      <c r="B22" s="17">
        <v>388.9</v>
      </c>
      <c r="C22" s="17">
        <f t="shared" si="0"/>
        <v>0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121"/>
    </row>
    <row r="23" spans="1:34" s="2" customFormat="1" x14ac:dyDescent="0.25">
      <c r="A23" s="8" t="s">
        <v>13</v>
      </c>
      <c r="B23" s="17">
        <v>119.5</v>
      </c>
      <c r="C23" s="17">
        <f t="shared" si="0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121"/>
    </row>
    <row r="24" spans="1:34" s="2" customFormat="1" x14ac:dyDescent="0.25">
      <c r="A24" s="8" t="s">
        <v>14</v>
      </c>
      <c r="B24" s="17">
        <v>381.8</v>
      </c>
      <c r="C24" s="17">
        <f t="shared" si="0"/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121"/>
    </row>
    <row r="25" spans="1:34" s="2" customFormat="1" x14ac:dyDescent="0.25">
      <c r="A25" s="8" t="s">
        <v>15</v>
      </c>
      <c r="B25" s="17">
        <v>153.19999999999999</v>
      </c>
      <c r="C25" s="17">
        <f t="shared" si="0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121"/>
    </row>
    <row r="26" spans="1:34" s="2" customFormat="1" x14ac:dyDescent="0.25">
      <c r="A26" s="8" t="s">
        <v>16</v>
      </c>
      <c r="B26" s="17">
        <v>134.1</v>
      </c>
      <c r="C26" s="17">
        <f t="shared" si="0"/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121"/>
    </row>
    <row r="27" spans="1:34" s="2" customFormat="1" x14ac:dyDescent="0.25">
      <c r="A27" s="8" t="s">
        <v>17</v>
      </c>
      <c r="B27" s="17">
        <v>104.6</v>
      </c>
      <c r="C27" s="17">
        <f t="shared" si="0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121"/>
    </row>
    <row r="28" spans="1:34" s="2" customFormat="1" x14ac:dyDescent="0.25">
      <c r="A28" s="8" t="s">
        <v>18</v>
      </c>
      <c r="B28" s="17">
        <v>1445.5</v>
      </c>
      <c r="C28" s="17">
        <f t="shared" si="0"/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17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17"/>
      <c r="AG28" s="24"/>
      <c r="AH28" s="121"/>
    </row>
    <row r="29" spans="1:34" s="2" customFormat="1" x14ac:dyDescent="0.25">
      <c r="A29" s="8" t="s">
        <v>19</v>
      </c>
      <c r="B29" s="17">
        <v>402.8</v>
      </c>
      <c r="C29" s="17">
        <f t="shared" si="0"/>
        <v>0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121"/>
    </row>
    <row r="30" spans="1:34" s="2" customFormat="1" x14ac:dyDescent="0.25">
      <c r="A30" s="8" t="s">
        <v>20</v>
      </c>
      <c r="B30" s="17">
        <v>185</v>
      </c>
      <c r="C30" s="17">
        <f t="shared" si="0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121"/>
    </row>
    <row r="31" spans="1:34" s="2" customFormat="1" x14ac:dyDescent="0.25">
      <c r="A31" s="8" t="s">
        <v>21</v>
      </c>
      <c r="B31" s="17">
        <v>1560</v>
      </c>
      <c r="C31" s="17">
        <f t="shared" si="0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121"/>
    </row>
    <row r="32" spans="1:34" x14ac:dyDescent="0.25">
      <c r="A32" s="8" t="s">
        <v>22</v>
      </c>
      <c r="B32" s="17">
        <v>75.8</v>
      </c>
      <c r="C32" s="17">
        <f t="shared" si="0"/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121"/>
    </row>
    <row r="33" spans="1:34" x14ac:dyDescent="0.25">
      <c r="A33" s="14" t="s">
        <v>23</v>
      </c>
      <c r="B33" s="19">
        <f>SUM(B34:B54)-B35-B38</f>
        <v>30366.1</v>
      </c>
      <c r="C33" s="17">
        <f t="shared" si="0"/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121"/>
    </row>
    <row r="34" spans="1:34" x14ac:dyDescent="0.25">
      <c r="A34" s="8" t="s">
        <v>24</v>
      </c>
      <c r="B34" s="17">
        <v>236.8</v>
      </c>
      <c r="C34" s="17">
        <f t="shared" si="0"/>
        <v>0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</row>
    <row r="35" spans="1:34" x14ac:dyDescent="0.25">
      <c r="A35" s="8" t="s">
        <v>25</v>
      </c>
      <c r="B35" s="17">
        <v>236.8</v>
      </c>
      <c r="C35" s="17">
        <f>SUM(D35:AH35)</f>
        <v>7340.8000000000038</v>
      </c>
      <c r="D35" s="24">
        <v>236.8</v>
      </c>
      <c r="E35" s="24">
        <v>236.8</v>
      </c>
      <c r="F35" s="24">
        <v>236.8</v>
      </c>
      <c r="G35" s="24">
        <v>236.8</v>
      </c>
      <c r="H35" s="24">
        <v>236.8</v>
      </c>
      <c r="I35" s="24">
        <v>236.8</v>
      </c>
      <c r="J35" s="24">
        <v>236.8</v>
      </c>
      <c r="K35" s="24">
        <v>236.8</v>
      </c>
      <c r="L35" s="24">
        <v>236.8</v>
      </c>
      <c r="M35" s="24">
        <v>236.8</v>
      </c>
      <c r="N35" s="24">
        <v>236.8</v>
      </c>
      <c r="O35" s="24">
        <v>236.8</v>
      </c>
      <c r="P35" s="24">
        <v>236.8</v>
      </c>
      <c r="Q35" s="24">
        <v>236.8</v>
      </c>
      <c r="R35" s="24">
        <v>236.8</v>
      </c>
      <c r="S35" s="24">
        <v>236.8</v>
      </c>
      <c r="T35" s="24">
        <v>236.8</v>
      </c>
      <c r="U35" s="24">
        <v>236.8</v>
      </c>
      <c r="V35" s="24">
        <v>236.8</v>
      </c>
      <c r="W35" s="24">
        <v>236.8</v>
      </c>
      <c r="X35" s="24">
        <v>236.8</v>
      </c>
      <c r="Y35" s="24">
        <v>236.8</v>
      </c>
      <c r="Z35" s="24">
        <v>236.8</v>
      </c>
      <c r="AA35" s="24">
        <v>236.8</v>
      </c>
      <c r="AB35" s="24">
        <v>236.8</v>
      </c>
      <c r="AC35" s="24">
        <v>236.8</v>
      </c>
      <c r="AD35" s="24">
        <v>236.8</v>
      </c>
      <c r="AE35" s="24">
        <v>236.8</v>
      </c>
      <c r="AF35" s="24">
        <v>236.8</v>
      </c>
      <c r="AG35" s="24">
        <v>236.8</v>
      </c>
      <c r="AH35" s="24">
        <v>236.8</v>
      </c>
    </row>
    <row r="36" spans="1:34" x14ac:dyDescent="0.25">
      <c r="A36" s="8" t="s">
        <v>26</v>
      </c>
      <c r="B36" s="17">
        <v>44.3</v>
      </c>
      <c r="C36" s="17">
        <f>SUM(D36:AH36)</f>
        <v>1373.2999999999993</v>
      </c>
      <c r="D36" s="24">
        <v>44.3</v>
      </c>
      <c r="E36" s="24">
        <v>44.3</v>
      </c>
      <c r="F36" s="24">
        <v>44.3</v>
      </c>
      <c r="G36" s="24">
        <v>44.3</v>
      </c>
      <c r="H36" s="24">
        <v>44.3</v>
      </c>
      <c r="I36" s="24">
        <v>44.3</v>
      </c>
      <c r="J36" s="24">
        <v>44.3</v>
      </c>
      <c r="K36" s="24">
        <v>44.3</v>
      </c>
      <c r="L36" s="24">
        <v>44.3</v>
      </c>
      <c r="M36" s="24">
        <v>44.3</v>
      </c>
      <c r="N36" s="24">
        <v>44.3</v>
      </c>
      <c r="O36" s="24">
        <v>44.3</v>
      </c>
      <c r="P36" s="24">
        <v>44.3</v>
      </c>
      <c r="Q36" s="24">
        <v>44.3</v>
      </c>
      <c r="R36" s="24">
        <v>44.3</v>
      </c>
      <c r="S36" s="24">
        <v>44.3</v>
      </c>
      <c r="T36" s="24">
        <v>44.3</v>
      </c>
      <c r="U36" s="24">
        <v>44.3</v>
      </c>
      <c r="V36" s="24">
        <v>44.3</v>
      </c>
      <c r="W36" s="24">
        <v>44.3</v>
      </c>
      <c r="X36" s="24">
        <v>44.3</v>
      </c>
      <c r="Y36" s="24">
        <v>44.3</v>
      </c>
      <c r="Z36" s="24">
        <v>44.3</v>
      </c>
      <c r="AA36" s="24">
        <v>44.3</v>
      </c>
      <c r="AB36" s="24">
        <v>44.3</v>
      </c>
      <c r="AC36" s="24">
        <v>44.3</v>
      </c>
      <c r="AD36" s="24">
        <v>44.3</v>
      </c>
      <c r="AE36" s="24">
        <v>44.3</v>
      </c>
      <c r="AF36" s="24">
        <v>44.3</v>
      </c>
      <c r="AG36" s="24">
        <v>44.3</v>
      </c>
      <c r="AH36" s="24">
        <v>44.3</v>
      </c>
    </row>
    <row r="37" spans="1:34" x14ac:dyDescent="0.25">
      <c r="A37" s="8" t="s">
        <v>56</v>
      </c>
      <c r="B37" s="17">
        <v>507.8</v>
      </c>
      <c r="C37" s="17">
        <f t="shared" si="0"/>
        <v>0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121"/>
    </row>
    <row r="38" spans="1:34" x14ac:dyDescent="0.25">
      <c r="A38" s="8" t="s">
        <v>27</v>
      </c>
      <c r="B38" s="17">
        <v>507.8</v>
      </c>
      <c r="C38" s="17">
        <f t="shared" si="0"/>
        <v>15741.799999999992</v>
      </c>
      <c r="D38" s="24">
        <v>507.8</v>
      </c>
      <c r="E38" s="24">
        <v>507.8</v>
      </c>
      <c r="F38" s="24">
        <v>507.8</v>
      </c>
      <c r="G38" s="24">
        <v>507.8</v>
      </c>
      <c r="H38" s="24">
        <v>507.8</v>
      </c>
      <c r="I38" s="24">
        <v>507.8</v>
      </c>
      <c r="J38" s="24">
        <v>507.8</v>
      </c>
      <c r="K38" s="24">
        <v>507.8</v>
      </c>
      <c r="L38" s="24">
        <v>507.8</v>
      </c>
      <c r="M38" s="24">
        <v>507.8</v>
      </c>
      <c r="N38" s="24">
        <v>507.8</v>
      </c>
      <c r="O38" s="24">
        <v>507.8</v>
      </c>
      <c r="P38" s="24">
        <v>507.8</v>
      </c>
      <c r="Q38" s="24">
        <v>507.8</v>
      </c>
      <c r="R38" s="24">
        <v>507.8</v>
      </c>
      <c r="S38" s="24">
        <v>507.8</v>
      </c>
      <c r="T38" s="24">
        <v>507.8</v>
      </c>
      <c r="U38" s="24">
        <v>507.8</v>
      </c>
      <c r="V38" s="24">
        <v>507.8</v>
      </c>
      <c r="W38" s="24">
        <v>507.8</v>
      </c>
      <c r="X38" s="24">
        <v>507.8</v>
      </c>
      <c r="Y38" s="24">
        <v>507.8</v>
      </c>
      <c r="Z38" s="24">
        <v>507.8</v>
      </c>
      <c r="AA38" s="24">
        <v>507.8</v>
      </c>
      <c r="AB38" s="24">
        <v>507.8</v>
      </c>
      <c r="AC38" s="24">
        <v>507.8</v>
      </c>
      <c r="AD38" s="24">
        <v>507.8</v>
      </c>
      <c r="AE38" s="24">
        <v>507.8</v>
      </c>
      <c r="AF38" s="24">
        <v>507.8</v>
      </c>
      <c r="AG38" s="24">
        <v>507.8</v>
      </c>
      <c r="AH38" s="24">
        <v>507.8</v>
      </c>
    </row>
    <row r="39" spans="1:34" x14ac:dyDescent="0.25">
      <c r="A39" s="8" t="s">
        <v>14</v>
      </c>
      <c r="B39" s="17">
        <v>116.1</v>
      </c>
      <c r="C39" s="17">
        <f t="shared" si="0"/>
        <v>3599.0999999999981</v>
      </c>
      <c r="D39" s="24">
        <v>116.1</v>
      </c>
      <c r="E39" s="24">
        <v>116.1</v>
      </c>
      <c r="F39" s="24">
        <v>116.1</v>
      </c>
      <c r="G39" s="24">
        <v>116.1</v>
      </c>
      <c r="H39" s="24">
        <v>116.1</v>
      </c>
      <c r="I39" s="24">
        <v>116.1</v>
      </c>
      <c r="J39" s="24">
        <v>116.1</v>
      </c>
      <c r="K39" s="24">
        <v>116.1</v>
      </c>
      <c r="L39" s="24">
        <v>116.1</v>
      </c>
      <c r="M39" s="24">
        <v>116.1</v>
      </c>
      <c r="N39" s="24">
        <v>116.1</v>
      </c>
      <c r="O39" s="24">
        <v>116.1</v>
      </c>
      <c r="P39" s="24">
        <v>116.1</v>
      </c>
      <c r="Q39" s="24">
        <v>116.1</v>
      </c>
      <c r="R39" s="24">
        <v>116.1</v>
      </c>
      <c r="S39" s="24">
        <v>116.1</v>
      </c>
      <c r="T39" s="24">
        <v>116.1</v>
      </c>
      <c r="U39" s="24">
        <v>116.1</v>
      </c>
      <c r="V39" s="24">
        <v>116.1</v>
      </c>
      <c r="W39" s="24">
        <v>116.1</v>
      </c>
      <c r="X39" s="24">
        <v>116.1</v>
      </c>
      <c r="Y39" s="24">
        <v>116.1</v>
      </c>
      <c r="Z39" s="24">
        <v>116.1</v>
      </c>
      <c r="AA39" s="24">
        <v>116.1</v>
      </c>
      <c r="AB39" s="24">
        <v>116.1</v>
      </c>
      <c r="AC39" s="24">
        <v>116.1</v>
      </c>
      <c r="AD39" s="24">
        <v>116.1</v>
      </c>
      <c r="AE39" s="24">
        <v>116.1</v>
      </c>
      <c r="AF39" s="24">
        <v>116.1</v>
      </c>
      <c r="AG39" s="24">
        <v>116.1</v>
      </c>
      <c r="AH39" s="24">
        <v>116.1</v>
      </c>
    </row>
    <row r="40" spans="1:34" ht="30" x14ac:dyDescent="0.25">
      <c r="A40" s="8" t="s">
        <v>28</v>
      </c>
      <c r="B40" s="19">
        <v>27472</v>
      </c>
      <c r="C40" s="17">
        <f t="shared" si="0"/>
        <v>0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121"/>
    </row>
    <row r="41" spans="1:34" x14ac:dyDescent="0.25">
      <c r="A41" s="8" t="s">
        <v>29</v>
      </c>
      <c r="B41" s="17">
        <f>564.1+75</f>
        <v>639.1</v>
      </c>
      <c r="C41" s="17">
        <f t="shared" si="0"/>
        <v>5112.8</v>
      </c>
      <c r="D41" s="17"/>
      <c r="E41" s="17">
        <v>639.1</v>
      </c>
      <c r="F41" s="17"/>
      <c r="G41" s="17"/>
      <c r="H41" s="17"/>
      <c r="I41" s="17">
        <v>639.1</v>
      </c>
      <c r="J41" s="17"/>
      <c r="K41" s="17">
        <v>639.1</v>
      </c>
      <c r="L41" s="17"/>
      <c r="M41" s="17"/>
      <c r="N41" s="17"/>
      <c r="O41" s="17">
        <v>639.1</v>
      </c>
      <c r="P41" s="17"/>
      <c r="Q41" s="17"/>
      <c r="R41" s="17"/>
      <c r="S41" s="17">
        <v>639.1</v>
      </c>
      <c r="T41" s="17"/>
      <c r="U41" s="17"/>
      <c r="V41" s="17"/>
      <c r="W41" s="17">
        <v>639.1</v>
      </c>
      <c r="X41" s="17"/>
      <c r="Y41" s="17">
        <v>639.1</v>
      </c>
      <c r="Z41" s="17"/>
      <c r="AA41" s="17"/>
      <c r="AB41" s="17"/>
      <c r="AC41" s="17">
        <v>639.1</v>
      </c>
      <c r="AD41" s="17"/>
      <c r="AE41" s="17"/>
      <c r="AF41" s="24"/>
      <c r="AG41" s="24"/>
      <c r="AH41" s="121"/>
    </row>
    <row r="42" spans="1:34" x14ac:dyDescent="0.25">
      <c r="A42" s="8" t="s">
        <v>30</v>
      </c>
      <c r="B42" s="17">
        <f>145.9+31+31+31+31+12+32.4</f>
        <v>314.29999999999995</v>
      </c>
      <c r="C42" s="17">
        <f t="shared" si="0"/>
        <v>7228.9000000000024</v>
      </c>
      <c r="D42" s="24">
        <v>314.3</v>
      </c>
      <c r="E42" s="24">
        <v>314.3</v>
      </c>
      <c r="F42" s="24">
        <v>314.3</v>
      </c>
      <c r="G42" s="24">
        <v>314.3</v>
      </c>
      <c r="H42" s="24"/>
      <c r="I42" s="24"/>
      <c r="J42" s="24">
        <v>314.3</v>
      </c>
      <c r="K42" s="24">
        <v>314.3</v>
      </c>
      <c r="L42" s="24">
        <v>314.3</v>
      </c>
      <c r="M42" s="24">
        <v>314.3</v>
      </c>
      <c r="N42" s="24">
        <v>314.3</v>
      </c>
      <c r="O42" s="24"/>
      <c r="P42" s="24"/>
      <c r="Q42" s="24">
        <v>314.3</v>
      </c>
      <c r="R42" s="24">
        <v>314.3</v>
      </c>
      <c r="S42" s="24">
        <v>314.3</v>
      </c>
      <c r="T42" s="24">
        <v>314.3</v>
      </c>
      <c r="U42" s="24">
        <v>314.3</v>
      </c>
      <c r="V42" s="24"/>
      <c r="W42" s="24"/>
      <c r="X42" s="24">
        <v>314.3</v>
      </c>
      <c r="Y42" s="24">
        <v>314.3</v>
      </c>
      <c r="Z42" s="24">
        <v>314.3</v>
      </c>
      <c r="AA42" s="24">
        <v>314.3</v>
      </c>
      <c r="AB42" s="24">
        <v>314.3</v>
      </c>
      <c r="AC42" s="35"/>
      <c r="AD42" s="24"/>
      <c r="AE42" s="24">
        <v>314.3</v>
      </c>
      <c r="AF42" s="24">
        <v>314.3</v>
      </c>
      <c r="AG42" s="24">
        <v>314.3</v>
      </c>
      <c r="AH42" s="24">
        <v>314.3</v>
      </c>
    </row>
    <row r="43" spans="1:34" x14ac:dyDescent="0.25">
      <c r="A43" s="8" t="s">
        <v>31</v>
      </c>
      <c r="B43" s="17">
        <v>103</v>
      </c>
      <c r="C43" s="17">
        <f t="shared" si="0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121"/>
    </row>
    <row r="44" spans="1:34" x14ac:dyDescent="0.25">
      <c r="A44" s="8" t="s">
        <v>7</v>
      </c>
      <c r="B44" s="17">
        <f>28.9+4.2+19+65</f>
        <v>117.1</v>
      </c>
      <c r="C44" s="17">
        <f t="shared" si="0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121"/>
    </row>
    <row r="45" spans="1:34" x14ac:dyDescent="0.25">
      <c r="A45" s="8" t="s">
        <v>32</v>
      </c>
      <c r="B45" s="17">
        <v>18.399999999999999</v>
      </c>
      <c r="C45" s="17">
        <f t="shared" si="0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121"/>
    </row>
    <row r="46" spans="1:34" x14ac:dyDescent="0.25">
      <c r="A46" s="8" t="s">
        <v>33</v>
      </c>
      <c r="B46" s="17">
        <v>10</v>
      </c>
      <c r="C46" s="17">
        <f t="shared" si="0"/>
        <v>0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121"/>
    </row>
    <row r="47" spans="1:34" x14ac:dyDescent="0.25">
      <c r="A47" s="8" t="s">
        <v>34</v>
      </c>
      <c r="B47" s="17">
        <v>46.8</v>
      </c>
      <c r="C47" s="17">
        <f t="shared" si="0"/>
        <v>0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121"/>
    </row>
    <row r="48" spans="1:34" x14ac:dyDescent="0.25">
      <c r="A48" s="8" t="s">
        <v>35</v>
      </c>
      <c r="B48" s="17">
        <v>60.3</v>
      </c>
      <c r="C48" s="17">
        <f t="shared" si="0"/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121"/>
    </row>
    <row r="49" spans="1:34" x14ac:dyDescent="0.25">
      <c r="A49" s="8" t="s">
        <v>36</v>
      </c>
      <c r="B49" s="17">
        <v>15.7</v>
      </c>
      <c r="C49" s="17">
        <f t="shared" si="0"/>
        <v>0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121"/>
    </row>
    <row r="50" spans="1:34" x14ac:dyDescent="0.25">
      <c r="A50" s="8" t="s">
        <v>37</v>
      </c>
      <c r="B50" s="17">
        <v>17</v>
      </c>
      <c r="C50" s="17">
        <f t="shared" si="0"/>
        <v>0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121"/>
    </row>
    <row r="51" spans="1:34" x14ac:dyDescent="0.25">
      <c r="A51" s="8" t="s">
        <v>38</v>
      </c>
      <c r="B51" s="17">
        <f>76.9+72.5</f>
        <v>149.4</v>
      </c>
      <c r="C51" s="17">
        <f t="shared" si="0"/>
        <v>0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121"/>
    </row>
    <row r="52" spans="1:34" x14ac:dyDescent="0.25">
      <c r="A52" s="8" t="s">
        <v>39</v>
      </c>
      <c r="B52" s="17">
        <f>66.7+63</f>
        <v>129.69999999999999</v>
      </c>
      <c r="C52" s="17">
        <f t="shared" si="0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121"/>
    </row>
    <row r="53" spans="1:34" x14ac:dyDescent="0.25">
      <c r="A53" s="8" t="s">
        <v>40</v>
      </c>
      <c r="B53" s="17">
        <f>19.5+5.7+3.2+30+165+6.9</f>
        <v>230.3</v>
      </c>
      <c r="C53" s="17">
        <f t="shared" si="0"/>
        <v>0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121"/>
    </row>
    <row r="54" spans="1:34" x14ac:dyDescent="0.25">
      <c r="A54" s="8" t="s">
        <v>41</v>
      </c>
      <c r="B54" s="17">
        <f>60+78</f>
        <v>138</v>
      </c>
      <c r="C54" s="17">
        <f t="shared" si="0"/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121"/>
    </row>
    <row r="55" spans="1:34" x14ac:dyDescent="0.25">
      <c r="A55" s="14" t="s">
        <v>42</v>
      </c>
      <c r="B55" s="19">
        <f>SUM(B56:B69)-B57-B62</f>
        <v>7644.8</v>
      </c>
      <c r="C55" s="17">
        <f t="shared" si="0"/>
        <v>0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121"/>
    </row>
    <row r="56" spans="1:34" x14ac:dyDescent="0.25">
      <c r="A56" s="8" t="s">
        <v>24</v>
      </c>
      <c r="B56" s="17">
        <f>26.1+14.7+14.6+23.2+24+23.8+25.1+13.4+23.3+24.6+24.5+14+17.7</f>
        <v>269</v>
      </c>
      <c r="C56" s="17">
        <f t="shared" si="0"/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121"/>
    </row>
    <row r="57" spans="1:34" x14ac:dyDescent="0.25">
      <c r="A57" s="33" t="s">
        <v>25</v>
      </c>
      <c r="B57" s="17">
        <v>269</v>
      </c>
      <c r="C57" s="17">
        <f t="shared" si="0"/>
        <v>8339</v>
      </c>
      <c r="D57" s="24">
        <v>269</v>
      </c>
      <c r="E57" s="24">
        <v>269</v>
      </c>
      <c r="F57" s="24">
        <v>269</v>
      </c>
      <c r="G57" s="24">
        <v>269</v>
      </c>
      <c r="H57" s="24">
        <v>269</v>
      </c>
      <c r="I57" s="24">
        <v>269</v>
      </c>
      <c r="J57" s="24">
        <v>269</v>
      </c>
      <c r="K57" s="24">
        <v>269</v>
      </c>
      <c r="L57" s="24">
        <v>269</v>
      </c>
      <c r="M57" s="24">
        <v>269</v>
      </c>
      <c r="N57" s="24">
        <v>269</v>
      </c>
      <c r="O57" s="24">
        <v>269</v>
      </c>
      <c r="P57" s="24">
        <v>269</v>
      </c>
      <c r="Q57" s="24">
        <v>269</v>
      </c>
      <c r="R57" s="24">
        <v>269</v>
      </c>
      <c r="S57" s="24">
        <v>269</v>
      </c>
      <c r="T57" s="24">
        <v>269</v>
      </c>
      <c r="U57" s="24">
        <v>269</v>
      </c>
      <c r="V57" s="24">
        <v>269</v>
      </c>
      <c r="W57" s="24">
        <v>269</v>
      </c>
      <c r="X57" s="24">
        <v>269</v>
      </c>
      <c r="Y57" s="24">
        <v>269</v>
      </c>
      <c r="Z57" s="24">
        <v>269</v>
      </c>
      <c r="AA57" s="24">
        <v>269</v>
      </c>
      <c r="AB57" s="24">
        <v>269</v>
      </c>
      <c r="AC57" s="24">
        <v>269</v>
      </c>
      <c r="AD57" s="24">
        <v>269</v>
      </c>
      <c r="AE57" s="24">
        <v>269</v>
      </c>
      <c r="AF57" s="24">
        <v>269</v>
      </c>
      <c r="AG57" s="24">
        <v>269</v>
      </c>
      <c r="AH57" s="121">
        <v>269</v>
      </c>
    </row>
    <row r="58" spans="1:34" x14ac:dyDescent="0.25">
      <c r="A58" s="33" t="s">
        <v>43</v>
      </c>
      <c r="B58" s="17">
        <f>526.4+4.6+29.5+15+16.2+19.5+52.7+14.4+7.1+70.1+70.4+70.8+139.7+66.6+5.4+5.5+9.7+9.8+13.5+13.1+65.2+35.2+177.8+396.6+21.7+371.9</f>
        <v>2228.4</v>
      </c>
      <c r="C58" s="17">
        <f t="shared" si="0"/>
        <v>0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121"/>
    </row>
    <row r="59" spans="1:34" x14ac:dyDescent="0.25">
      <c r="A59" s="33" t="s">
        <v>44</v>
      </c>
      <c r="B59" s="17">
        <v>287</v>
      </c>
      <c r="C59" s="17">
        <f t="shared" si="0"/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121"/>
    </row>
    <row r="60" spans="1:34" x14ac:dyDescent="0.25">
      <c r="A60" s="33" t="s">
        <v>45</v>
      </c>
      <c r="B60" s="17">
        <v>726.2</v>
      </c>
      <c r="C60" s="17">
        <f t="shared" si="0"/>
        <v>0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121"/>
    </row>
    <row r="61" spans="1:34" x14ac:dyDescent="0.25">
      <c r="A61" s="33" t="s">
        <v>56</v>
      </c>
      <c r="B61" s="17">
        <f>18.2+32+15+16.3+52.6+3.9+6.7+47.3+11.5+11.5+143.9+14.4+103.4</f>
        <v>476.69999999999993</v>
      </c>
      <c r="C61" s="17">
        <f t="shared" si="0"/>
        <v>0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121"/>
    </row>
    <row r="62" spans="1:34" x14ac:dyDescent="0.25">
      <c r="A62" s="33" t="s">
        <v>27</v>
      </c>
      <c r="B62" s="17">
        <v>476.7</v>
      </c>
      <c r="C62" s="17">
        <f t="shared" si="0"/>
        <v>14777.700000000008</v>
      </c>
      <c r="D62" s="24">
        <v>476.7</v>
      </c>
      <c r="E62" s="24">
        <v>476.7</v>
      </c>
      <c r="F62" s="24">
        <v>476.7</v>
      </c>
      <c r="G62" s="24">
        <v>476.7</v>
      </c>
      <c r="H62" s="24">
        <v>476.7</v>
      </c>
      <c r="I62" s="24">
        <v>476.7</v>
      </c>
      <c r="J62" s="24">
        <v>476.7</v>
      </c>
      <c r="K62" s="24">
        <v>476.7</v>
      </c>
      <c r="L62" s="24">
        <v>476.7</v>
      </c>
      <c r="M62" s="24">
        <v>476.7</v>
      </c>
      <c r="N62" s="24">
        <v>476.7</v>
      </c>
      <c r="O62" s="24">
        <v>476.7</v>
      </c>
      <c r="P62" s="24">
        <v>476.7</v>
      </c>
      <c r="Q62" s="24">
        <v>476.7</v>
      </c>
      <c r="R62" s="24">
        <v>476.7</v>
      </c>
      <c r="S62" s="24">
        <v>476.7</v>
      </c>
      <c r="T62" s="24">
        <v>476.7</v>
      </c>
      <c r="U62" s="24">
        <v>476.7</v>
      </c>
      <c r="V62" s="24">
        <v>476.7</v>
      </c>
      <c r="W62" s="24">
        <v>476.7</v>
      </c>
      <c r="X62" s="24">
        <v>476.7</v>
      </c>
      <c r="Y62" s="24">
        <v>476.7</v>
      </c>
      <c r="Z62" s="24">
        <v>476.7</v>
      </c>
      <c r="AA62" s="24">
        <v>476.7</v>
      </c>
      <c r="AB62" s="24">
        <v>476.7</v>
      </c>
      <c r="AC62" s="24">
        <v>476.7</v>
      </c>
      <c r="AD62" s="24">
        <v>476.7</v>
      </c>
      <c r="AE62" s="24">
        <v>476.7</v>
      </c>
      <c r="AF62" s="24">
        <v>476.7</v>
      </c>
      <c r="AG62" s="24">
        <v>476.7</v>
      </c>
      <c r="AH62" s="24">
        <v>476.7</v>
      </c>
    </row>
    <row r="63" spans="1:34" x14ac:dyDescent="0.25">
      <c r="A63" s="33" t="s">
        <v>46</v>
      </c>
      <c r="B63" s="17">
        <v>2231.9</v>
      </c>
      <c r="C63" s="17">
        <f t="shared" si="0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121"/>
    </row>
    <row r="64" spans="1:34" x14ac:dyDescent="0.25">
      <c r="A64" s="33" t="s">
        <v>14</v>
      </c>
      <c r="B64" s="17">
        <f>21.1+23.5+13.3+12.1+2.7+2.7</f>
        <v>75.400000000000006</v>
      </c>
      <c r="C64" s="17">
        <f t="shared" si="0"/>
        <v>2337.4000000000015</v>
      </c>
      <c r="D64" s="17">
        <v>75.400000000000006</v>
      </c>
      <c r="E64" s="17">
        <v>75.400000000000006</v>
      </c>
      <c r="F64" s="17">
        <v>75.400000000000006</v>
      </c>
      <c r="G64" s="17">
        <v>75.400000000000006</v>
      </c>
      <c r="H64" s="17">
        <v>75.400000000000006</v>
      </c>
      <c r="I64" s="17">
        <v>75.400000000000006</v>
      </c>
      <c r="J64" s="17">
        <v>75.400000000000006</v>
      </c>
      <c r="K64" s="17">
        <v>75.400000000000006</v>
      </c>
      <c r="L64" s="17">
        <v>75.400000000000006</v>
      </c>
      <c r="M64" s="17">
        <v>75.400000000000006</v>
      </c>
      <c r="N64" s="17">
        <v>75.400000000000006</v>
      </c>
      <c r="O64" s="17">
        <v>75.400000000000006</v>
      </c>
      <c r="P64" s="17">
        <v>75.400000000000006</v>
      </c>
      <c r="Q64" s="17">
        <v>75.400000000000006</v>
      </c>
      <c r="R64" s="17">
        <v>75.400000000000006</v>
      </c>
      <c r="S64" s="17">
        <v>75.400000000000006</v>
      </c>
      <c r="T64" s="17">
        <v>75.400000000000006</v>
      </c>
      <c r="U64" s="17">
        <v>75.400000000000006</v>
      </c>
      <c r="V64" s="17">
        <v>75.400000000000006</v>
      </c>
      <c r="W64" s="17">
        <v>75.400000000000006</v>
      </c>
      <c r="X64" s="17">
        <v>75.400000000000006</v>
      </c>
      <c r="Y64" s="17">
        <v>75.400000000000006</v>
      </c>
      <c r="Z64" s="17">
        <v>75.400000000000006</v>
      </c>
      <c r="AA64" s="17">
        <v>75.400000000000006</v>
      </c>
      <c r="AB64" s="17">
        <v>75.400000000000006</v>
      </c>
      <c r="AC64" s="17">
        <v>75.400000000000006</v>
      </c>
      <c r="AD64" s="17">
        <v>75.400000000000006</v>
      </c>
      <c r="AE64" s="17">
        <v>75.400000000000006</v>
      </c>
      <c r="AF64" s="17">
        <v>75.400000000000006</v>
      </c>
      <c r="AG64" s="17">
        <v>75.400000000000006</v>
      </c>
      <c r="AH64" s="17">
        <v>75.400000000000006</v>
      </c>
    </row>
    <row r="65" spans="1:34" x14ac:dyDescent="0.25">
      <c r="A65" s="33" t="s">
        <v>7</v>
      </c>
      <c r="B65" s="17">
        <f>16.5+55.6+26.1+57.8+54.4+16.1+25.6+55.5+0.7+38.1+73.2+40.2+32+7.4+15.3+7.8+9.6+8.2</f>
        <v>540.1</v>
      </c>
      <c r="C65" s="17">
        <f t="shared" si="0"/>
        <v>0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121"/>
    </row>
    <row r="66" spans="1:34" x14ac:dyDescent="0.25">
      <c r="A66" s="33" t="s">
        <v>30</v>
      </c>
      <c r="B66" s="17">
        <f>181.7+25.8+23.3+84.4+66.7+69.6+43.3+10.8+16.1+15.6</f>
        <v>537.30000000000007</v>
      </c>
      <c r="C66" s="17">
        <f t="shared" si="0"/>
        <v>0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121"/>
    </row>
    <row r="67" spans="1:34" x14ac:dyDescent="0.25">
      <c r="A67" s="33" t="s">
        <v>21</v>
      </c>
      <c r="B67" s="17">
        <f>49.6+49.7+15.4+13.1+8+7.6+7.2+6.6+5.9</f>
        <v>163.1</v>
      </c>
      <c r="C67" s="17">
        <f t="shared" si="0"/>
        <v>0</v>
      </c>
      <c r="D67" s="17"/>
      <c r="E67" s="24"/>
      <c r="F67" s="24"/>
      <c r="G67" s="24"/>
      <c r="H67" s="17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121"/>
    </row>
    <row r="68" spans="1:34" x14ac:dyDescent="0.25">
      <c r="A68" s="8" t="s">
        <v>47</v>
      </c>
      <c r="B68" s="17">
        <f>17.9+17.9+8.3+7.6+22.4+2.7+3.7+7.7</f>
        <v>88.2</v>
      </c>
      <c r="C68" s="17">
        <f t="shared" si="0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121"/>
    </row>
    <row r="69" spans="1:34" x14ac:dyDescent="0.25">
      <c r="A69" s="8" t="s">
        <v>48</v>
      </c>
      <c r="B69" s="17">
        <f>0.7+1.6+2.9+1.2+1.3+1.2+0.5+1.3+0.3+0.3+0.5+1.8+1.2+0.4+1.5+0.4+0.4+0.7+0.7+0.4+0.4+0.7+0.7+0.4</f>
        <v>21.499999999999993</v>
      </c>
      <c r="C69" s="17">
        <f t="shared" si="0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121"/>
    </row>
    <row r="70" spans="1:34" x14ac:dyDescent="0.25">
      <c r="A70" s="14" t="s">
        <v>49</v>
      </c>
      <c r="B70" s="19">
        <f>SUM(B71:B72)</f>
        <v>4121.8</v>
      </c>
      <c r="C70" s="17">
        <f t="shared" si="0"/>
        <v>0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121"/>
    </row>
    <row r="71" spans="1:34" ht="20.25" customHeight="1" x14ac:dyDescent="0.25">
      <c r="A71" s="8" t="s">
        <v>9</v>
      </c>
      <c r="B71" s="17">
        <f>155.5+930+38.4+464.4+178+132+814.5+107.5+1054+116</f>
        <v>3990.3</v>
      </c>
      <c r="C71" s="17">
        <f t="shared" si="0"/>
        <v>0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121"/>
    </row>
    <row r="72" spans="1:34" x14ac:dyDescent="0.25">
      <c r="A72" s="8" t="s">
        <v>5</v>
      </c>
      <c r="B72" s="17">
        <f>23+23+23+23+23+16.5</f>
        <v>131.5</v>
      </c>
      <c r="C72" s="17">
        <f t="shared" si="0"/>
        <v>0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121"/>
    </row>
    <row r="73" spans="1:34" x14ac:dyDescent="0.25">
      <c r="A73" s="14" t="s">
        <v>50</v>
      </c>
      <c r="B73" s="17"/>
      <c r="C73" s="17">
        <f t="shared" si="0"/>
        <v>0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121"/>
    </row>
    <row r="74" spans="1:34" ht="30" x14ac:dyDescent="0.25">
      <c r="A74" s="8" t="s">
        <v>158</v>
      </c>
      <c r="B74" s="17"/>
      <c r="C74" s="17">
        <f t="shared" si="0"/>
        <v>136505</v>
      </c>
      <c r="D74" s="24"/>
      <c r="E74" s="24"/>
      <c r="F74" s="24"/>
      <c r="G74" s="24"/>
      <c r="H74" s="24"/>
      <c r="I74" s="24"/>
      <c r="J74" s="24">
        <f>18600+40782</f>
        <v>59382</v>
      </c>
      <c r="K74" s="24"/>
      <c r="L74" s="24"/>
      <c r="M74" s="24"/>
      <c r="N74" s="24"/>
      <c r="O74" s="24"/>
      <c r="P74" s="24">
        <f>22182+12178</f>
        <v>34360</v>
      </c>
      <c r="Q74" s="24"/>
      <c r="R74" s="24"/>
      <c r="S74" s="24"/>
      <c r="T74" s="24"/>
      <c r="U74" s="24">
        <v>12178</v>
      </c>
      <c r="V74" s="24">
        <v>10662</v>
      </c>
      <c r="W74" s="24"/>
      <c r="X74" s="24"/>
      <c r="Y74" s="24"/>
      <c r="Z74" s="24"/>
      <c r="AA74" s="24"/>
      <c r="AB74" s="24"/>
      <c r="AC74" s="24">
        <f>10662+300</f>
        <v>10962</v>
      </c>
      <c r="AD74" s="24"/>
      <c r="AE74" s="24">
        <v>8961</v>
      </c>
      <c r="AF74" s="24"/>
      <c r="AG74" s="24"/>
      <c r="AH74" s="121"/>
    </row>
    <row r="75" spans="1:34" x14ac:dyDescent="0.25">
      <c r="A75" s="8" t="s">
        <v>159</v>
      </c>
      <c r="B75" s="17"/>
      <c r="C75" s="17">
        <f t="shared" si="0"/>
        <v>318085</v>
      </c>
      <c r="D75" s="24">
        <v>18600</v>
      </c>
      <c r="E75" s="24">
        <v>18600</v>
      </c>
      <c r="F75" s="24">
        <v>11000</v>
      </c>
      <c r="G75" s="24">
        <v>15000</v>
      </c>
      <c r="H75" s="24">
        <v>14600</v>
      </c>
      <c r="I75" s="24">
        <v>18600</v>
      </c>
      <c r="J75" s="24"/>
      <c r="K75" s="24">
        <v>21000</v>
      </c>
      <c r="L75" s="24">
        <v>17000</v>
      </c>
      <c r="M75" s="24">
        <v>19000</v>
      </c>
      <c r="N75" s="24">
        <v>18000</v>
      </c>
      <c r="O75" s="24">
        <v>21300</v>
      </c>
      <c r="P75" s="24"/>
      <c r="Q75" s="24">
        <v>11000</v>
      </c>
      <c r="R75" s="24">
        <v>10500</v>
      </c>
      <c r="S75" s="24">
        <v>10300</v>
      </c>
      <c r="T75" s="24">
        <v>14000</v>
      </c>
      <c r="U75" s="24"/>
      <c r="V75" s="24"/>
      <c r="W75" s="24">
        <v>7800</v>
      </c>
      <c r="X75" s="24">
        <v>8300</v>
      </c>
      <c r="Y75" s="24">
        <v>10662</v>
      </c>
      <c r="Z75" s="24">
        <v>9100</v>
      </c>
      <c r="AA75" s="24">
        <v>9000</v>
      </c>
      <c r="AB75" s="24">
        <v>10662</v>
      </c>
      <c r="AC75" s="24"/>
      <c r="AD75" s="24">
        <v>300</v>
      </c>
      <c r="AE75" s="24">
        <v>300</v>
      </c>
      <c r="AF75" s="24">
        <f>6800+300</f>
        <v>7100</v>
      </c>
      <c r="AG75" s="24">
        <f>6800+300</f>
        <v>7100</v>
      </c>
      <c r="AH75" s="121">
        <f>8961+300</f>
        <v>9261</v>
      </c>
    </row>
    <row r="76" spans="1:34" ht="30" x14ac:dyDescent="0.25">
      <c r="A76" s="8" t="s">
        <v>54</v>
      </c>
      <c r="B76" s="17"/>
      <c r="C76" s="17">
        <f t="shared" ref="C76" si="1">SUM(D76:AH76)</f>
        <v>0</v>
      </c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121"/>
    </row>
    <row r="77" spans="1:34" ht="29.25" customHeight="1" x14ac:dyDescent="0.25">
      <c r="A77" s="8" t="s">
        <v>55</v>
      </c>
      <c r="B77" s="17"/>
      <c r="C77" s="17">
        <f>SUM(D77:AH77)</f>
        <v>0</v>
      </c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121"/>
    </row>
    <row r="78" spans="1:34" s="3" customFormat="1" thickBot="1" x14ac:dyDescent="0.25">
      <c r="A78" s="15" t="s">
        <v>57</v>
      </c>
      <c r="B78" s="22"/>
      <c r="C78" s="23">
        <f>SUM(C15:C32)+SUM(C34:C54)+SUM(C56:C69)+SUM(C71:C72)+SUM(C74:C77)</f>
        <v>520440.8</v>
      </c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102"/>
      <c r="AG78" s="102"/>
      <c r="AH78" s="103"/>
    </row>
    <row r="79" spans="1:34" s="5" customFormat="1" x14ac:dyDescent="0.25">
      <c r="A79" s="10"/>
      <c r="B79" s="13"/>
      <c r="C79" s="11"/>
    </row>
    <row r="80" spans="1:34" s="5" customFormat="1" x14ac:dyDescent="0.25">
      <c r="A80" s="10"/>
      <c r="B80" s="13"/>
      <c r="C80" s="11"/>
    </row>
    <row r="81" spans="1:3" s="5" customFormat="1" x14ac:dyDescent="0.25">
      <c r="A81" s="12"/>
      <c r="B81" s="4"/>
      <c r="C81" s="4"/>
    </row>
    <row r="82" spans="1:3" s="5" customFormat="1" x14ac:dyDescent="0.25">
      <c r="A82" s="12"/>
      <c r="B82" s="4"/>
      <c r="C82" s="4"/>
    </row>
    <row r="83" spans="1:3" s="5" customFormat="1" x14ac:dyDescent="0.25">
      <c r="A83" s="12"/>
      <c r="B83" s="4"/>
      <c r="C83" s="4"/>
    </row>
    <row r="84" spans="1:3" s="5" customFormat="1" x14ac:dyDescent="0.25">
      <c r="A84" s="12"/>
      <c r="B84" s="4"/>
      <c r="C84" s="4"/>
    </row>
    <row r="85" spans="1:3" s="5" customFormat="1" x14ac:dyDescent="0.25">
      <c r="A85" s="12"/>
      <c r="B85" s="4"/>
      <c r="C85" s="4"/>
    </row>
    <row r="86" spans="1:3" s="5" customFormat="1" x14ac:dyDescent="0.25">
      <c r="A86" s="12"/>
      <c r="B86" s="4"/>
      <c r="C86" s="4"/>
    </row>
    <row r="87" spans="1:3" s="5" customFormat="1" x14ac:dyDescent="0.25">
      <c r="A87" s="12"/>
      <c r="B87" s="4"/>
      <c r="C87" s="4"/>
    </row>
    <row r="88" spans="1:3" s="5" customFormat="1" x14ac:dyDescent="0.25">
      <c r="A88" s="10"/>
      <c r="B88" s="13"/>
      <c r="C88" s="11"/>
    </row>
    <row r="89" spans="1:3" s="5" customFormat="1" x14ac:dyDescent="0.25">
      <c r="A89" s="12"/>
      <c r="B89" s="4"/>
      <c r="C89" s="4"/>
    </row>
    <row r="90" spans="1:3" s="5" customFormat="1" x14ac:dyDescent="0.25">
      <c r="A90" s="12"/>
      <c r="B90" s="4"/>
      <c r="C90" s="4"/>
    </row>
    <row r="91" spans="1:3" s="5" customFormat="1" x14ac:dyDescent="0.25">
      <c r="A91" s="12"/>
      <c r="B91" s="4"/>
      <c r="C91" s="4"/>
    </row>
    <row r="92" spans="1:3" s="5" customFormat="1" x14ac:dyDescent="0.25">
      <c r="A92" s="12"/>
      <c r="B92" s="4"/>
      <c r="C92" s="4"/>
    </row>
    <row r="93" spans="1:3" s="5" customFormat="1" x14ac:dyDescent="0.25">
      <c r="A93" s="12"/>
      <c r="B93" s="4"/>
      <c r="C93" s="4"/>
    </row>
    <row r="94" spans="1:3" s="5" customFormat="1" x14ac:dyDescent="0.25">
      <c r="A94" s="12"/>
      <c r="B94" s="4"/>
      <c r="C94" s="4"/>
    </row>
    <row r="95" spans="1:3" s="5" customFormat="1" x14ac:dyDescent="0.25">
      <c r="A95" s="12"/>
      <c r="B95" s="4"/>
      <c r="C95" s="4"/>
    </row>
    <row r="96" spans="1:3" s="5" customFormat="1" x14ac:dyDescent="0.25">
      <c r="A96" s="12"/>
      <c r="B96" s="4"/>
      <c r="C96" s="4"/>
    </row>
    <row r="97" spans="1:3" s="5" customFormat="1" x14ac:dyDescent="0.25">
      <c r="A97" s="12"/>
      <c r="B97" s="4"/>
      <c r="C97" s="4"/>
    </row>
    <row r="98" spans="1:3" s="5" customFormat="1" x14ac:dyDescent="0.25">
      <c r="A98" s="12"/>
      <c r="B98" s="4"/>
      <c r="C98" s="4"/>
    </row>
    <row r="99" spans="1:3" s="5" customFormat="1" x14ac:dyDescent="0.25">
      <c r="A99" s="12"/>
      <c r="B99" s="4"/>
      <c r="C99" s="4"/>
    </row>
    <row r="100" spans="1:3" s="5" customFormat="1" x14ac:dyDescent="0.25">
      <c r="A100" s="12"/>
      <c r="B100" s="4"/>
      <c r="C100" s="4"/>
    </row>
    <row r="101" spans="1:3" s="5" customFormat="1" x14ac:dyDescent="0.25">
      <c r="A101" s="10"/>
      <c r="B101" s="13"/>
      <c r="C101" s="11"/>
    </row>
    <row r="102" spans="1:3" s="5" customFormat="1" x14ac:dyDescent="0.25">
      <c r="A102" s="12"/>
      <c r="B102" s="4"/>
      <c r="C102" s="4"/>
    </row>
    <row r="103" spans="1:3" s="5" customFormat="1" x14ac:dyDescent="0.25">
      <c r="A103" s="12"/>
      <c r="B103" s="4"/>
      <c r="C103" s="4"/>
    </row>
    <row r="104" spans="1:3" s="5" customFormat="1" x14ac:dyDescent="0.25">
      <c r="A104" s="12"/>
      <c r="B104" s="4"/>
      <c r="C104" s="4"/>
    </row>
    <row r="105" spans="1:3" s="5" customFormat="1" x14ac:dyDescent="0.25">
      <c r="A105" s="12"/>
      <c r="B105" s="4"/>
      <c r="C105" s="4"/>
    </row>
    <row r="106" spans="1:3" s="5" customFormat="1" x14ac:dyDescent="0.25">
      <c r="A106" s="12"/>
      <c r="B106" s="4"/>
      <c r="C106" s="4"/>
    </row>
    <row r="107" spans="1:3" s="5" customFormat="1" x14ac:dyDescent="0.25">
      <c r="A107" s="12"/>
      <c r="B107" s="4"/>
      <c r="C107" s="4"/>
    </row>
    <row r="108" spans="1:3" s="5" customFormat="1" x14ac:dyDescent="0.25">
      <c r="A108" s="12"/>
      <c r="B108" s="4"/>
      <c r="C108" s="4"/>
    </row>
    <row r="109" spans="1:3" s="5" customFormat="1" x14ac:dyDescent="0.25">
      <c r="A109" s="12"/>
      <c r="B109" s="4"/>
      <c r="C109" s="4"/>
    </row>
    <row r="110" spans="1:3" s="5" customFormat="1" x14ac:dyDescent="0.25">
      <c r="A110" s="12"/>
      <c r="B110" s="4"/>
      <c r="C110" s="4"/>
    </row>
    <row r="111" spans="1:3" s="5" customFormat="1" x14ac:dyDescent="0.25">
      <c r="A111" s="10"/>
      <c r="B111" s="13"/>
      <c r="C111" s="11"/>
    </row>
    <row r="112" spans="1:3" s="5" customFormat="1" x14ac:dyDescent="0.25">
      <c r="A112" s="12"/>
      <c r="B112" s="4"/>
      <c r="C112" s="4"/>
    </row>
    <row r="113" spans="1:3" s="5" customFormat="1" x14ac:dyDescent="0.25">
      <c r="A113" s="12"/>
      <c r="B113" s="4"/>
      <c r="C113" s="4"/>
    </row>
    <row r="114" spans="1:3" s="5" customFormat="1" x14ac:dyDescent="0.25">
      <c r="A114" s="12"/>
      <c r="B114" s="4"/>
      <c r="C114" s="4"/>
    </row>
    <row r="115" spans="1:3" s="5" customFormat="1" x14ac:dyDescent="0.25">
      <c r="A115" s="12"/>
      <c r="B115" s="4"/>
      <c r="C115" s="4"/>
    </row>
    <row r="116" spans="1:3" s="5" customFormat="1" x14ac:dyDescent="0.25">
      <c r="A116" s="12"/>
      <c r="B116" s="4"/>
      <c r="C116" s="4"/>
    </row>
    <row r="117" spans="1:3" s="5" customFormat="1" x14ac:dyDescent="0.25">
      <c r="A117" s="12"/>
      <c r="B117" s="4"/>
      <c r="C117" s="4"/>
    </row>
    <row r="118" spans="1:3" s="5" customFormat="1" x14ac:dyDescent="0.25">
      <c r="A118" s="10"/>
      <c r="B118" s="13"/>
      <c r="C118" s="11"/>
    </row>
    <row r="119" spans="1:3" s="5" customFormat="1" x14ac:dyDescent="0.25">
      <c r="A119" s="12"/>
      <c r="B119" s="4"/>
      <c r="C119" s="4"/>
    </row>
    <row r="120" spans="1:3" s="5" customFormat="1" x14ac:dyDescent="0.25">
      <c r="A120" s="12"/>
      <c r="B120" s="4"/>
      <c r="C120" s="4"/>
    </row>
    <row r="121" spans="1:3" s="5" customFormat="1" x14ac:dyDescent="0.25">
      <c r="A121" s="12"/>
      <c r="B121" s="4"/>
      <c r="C121" s="4"/>
    </row>
    <row r="122" spans="1:3" s="5" customFormat="1" x14ac:dyDescent="0.25">
      <c r="A122" s="10"/>
      <c r="B122" s="13"/>
      <c r="C122" s="11"/>
    </row>
    <row r="123" spans="1:3" s="5" customFormat="1" x14ac:dyDescent="0.25">
      <c r="A123" s="12"/>
      <c r="B123" s="4"/>
      <c r="C123" s="4"/>
    </row>
    <row r="124" spans="1:3" s="5" customFormat="1" x14ac:dyDescent="0.25">
      <c r="A124" s="12"/>
      <c r="B124" s="4"/>
      <c r="C124" s="4"/>
    </row>
    <row r="125" spans="1:3" s="5" customFormat="1" x14ac:dyDescent="0.25">
      <c r="A125" s="10"/>
      <c r="B125" s="13"/>
      <c r="C125" s="11"/>
    </row>
    <row r="126" spans="1:3" s="5" customFormat="1" x14ac:dyDescent="0.25">
      <c r="A126" s="12"/>
      <c r="B126" s="4"/>
      <c r="C126" s="4"/>
    </row>
    <row r="127" spans="1:3" s="5" customFormat="1" x14ac:dyDescent="0.25">
      <c r="A127" s="12"/>
      <c r="B127" s="4"/>
      <c r="C127" s="11"/>
    </row>
    <row r="128" spans="1:3" s="5" customFormat="1" x14ac:dyDescent="0.25">
      <c r="A128" s="12"/>
      <c r="B128" s="4"/>
      <c r="C128" s="11"/>
    </row>
    <row r="129" spans="1:3" s="5" customFormat="1" x14ac:dyDescent="0.25">
      <c r="A129" s="12"/>
      <c r="B129" s="4"/>
      <c r="C129" s="11"/>
    </row>
    <row r="130" spans="1:3" s="5" customFormat="1" x14ac:dyDescent="0.25">
      <c r="A130" s="12"/>
      <c r="B130" s="4"/>
      <c r="C130" s="11"/>
    </row>
    <row r="131" spans="1:3" s="5" customFormat="1" x14ac:dyDescent="0.25">
      <c r="A131" s="12"/>
      <c r="B131" s="4"/>
      <c r="C131" s="11"/>
    </row>
    <row r="132" spans="1:3" s="5" customFormat="1" x14ac:dyDescent="0.25">
      <c r="A132" s="12"/>
      <c r="B132" s="4"/>
      <c r="C132" s="11"/>
    </row>
    <row r="133" spans="1:3" s="5" customFormat="1" x14ac:dyDescent="0.25">
      <c r="A133" s="12"/>
      <c r="B133" s="4"/>
      <c r="C133" s="11"/>
    </row>
    <row r="134" spans="1:3" s="5" customFormat="1" x14ac:dyDescent="0.25">
      <c r="A134" s="12"/>
      <c r="B134" s="4"/>
      <c r="C134" s="11"/>
    </row>
    <row r="135" spans="1:3" s="5" customFormat="1" x14ac:dyDescent="0.25">
      <c r="A135" s="12"/>
      <c r="B135" s="4"/>
      <c r="C135" s="11"/>
    </row>
    <row r="136" spans="1:3" s="5" customFormat="1" x14ac:dyDescent="0.25">
      <c r="A136" s="12"/>
      <c r="B136" s="4"/>
      <c r="C136" s="11"/>
    </row>
    <row r="137" spans="1:3" s="5" customFormat="1" x14ac:dyDescent="0.25">
      <c r="A137" s="12"/>
      <c r="B137" s="4"/>
      <c r="C137" s="11"/>
    </row>
    <row r="138" spans="1:3" s="5" customFormat="1" x14ac:dyDescent="0.25">
      <c r="A138" s="12"/>
      <c r="B138" s="4"/>
      <c r="C138" s="11"/>
    </row>
    <row r="139" spans="1:3" s="5" customFormat="1" x14ac:dyDescent="0.25">
      <c r="A139" s="12"/>
      <c r="B139" s="4"/>
      <c r="C139" s="11"/>
    </row>
    <row r="140" spans="1:3" s="5" customFormat="1" x14ac:dyDescent="0.25">
      <c r="A140" s="12"/>
      <c r="B140" s="4"/>
      <c r="C140" s="11"/>
    </row>
    <row r="141" spans="1:3" s="5" customFormat="1" x14ac:dyDescent="0.25">
      <c r="A141" s="12"/>
      <c r="B141" s="4"/>
      <c r="C141" s="11"/>
    </row>
    <row r="142" spans="1:3" s="5" customFormat="1" x14ac:dyDescent="0.25">
      <c r="A142" s="12"/>
      <c r="B142" s="4"/>
      <c r="C142" s="11"/>
    </row>
    <row r="143" spans="1:3" s="5" customFormat="1" x14ac:dyDescent="0.25">
      <c r="A143" s="12"/>
      <c r="B143" s="4"/>
      <c r="C143" s="11"/>
    </row>
    <row r="144" spans="1:3" s="5" customFormat="1" x14ac:dyDescent="0.25">
      <c r="A144" s="12"/>
      <c r="B144" s="4"/>
      <c r="C144" s="11"/>
    </row>
    <row r="145" spans="1:3" s="5" customFormat="1" x14ac:dyDescent="0.25">
      <c r="A145" s="12"/>
      <c r="B145" s="4"/>
      <c r="C145" s="11"/>
    </row>
    <row r="146" spans="1:3" s="5" customFormat="1" x14ac:dyDescent="0.25">
      <c r="A146" s="12"/>
      <c r="B146" s="4"/>
      <c r="C146" s="11"/>
    </row>
    <row r="147" spans="1:3" s="5" customFormat="1" x14ac:dyDescent="0.25">
      <c r="A147" s="12"/>
      <c r="B147" s="4"/>
      <c r="C147" s="11"/>
    </row>
    <row r="148" spans="1:3" s="5" customFormat="1" x14ac:dyDescent="0.25">
      <c r="A148" s="12"/>
      <c r="B148" s="4"/>
      <c r="C148" s="11"/>
    </row>
    <row r="149" spans="1:3" s="5" customFormat="1" x14ac:dyDescent="0.25">
      <c r="A149" s="12"/>
      <c r="B149" s="4"/>
      <c r="C149" s="11"/>
    </row>
    <row r="150" spans="1:3" s="5" customFormat="1" x14ac:dyDescent="0.25">
      <c r="A150" s="12"/>
      <c r="B150" s="4"/>
      <c r="C150" s="11"/>
    </row>
    <row r="151" spans="1:3" s="5" customFormat="1" x14ac:dyDescent="0.25">
      <c r="A151" s="12"/>
      <c r="B151" s="4"/>
      <c r="C151" s="11"/>
    </row>
    <row r="152" spans="1:3" s="5" customFormat="1" x14ac:dyDescent="0.25">
      <c r="A152" s="12"/>
      <c r="B152" s="4"/>
      <c r="C152" s="11"/>
    </row>
    <row r="153" spans="1:3" s="5" customFormat="1" x14ac:dyDescent="0.25">
      <c r="A153" s="12"/>
      <c r="B153" s="4"/>
      <c r="C153" s="11"/>
    </row>
    <row r="154" spans="1:3" s="5" customFormat="1" x14ac:dyDescent="0.25">
      <c r="A154" s="12"/>
      <c r="B154" s="4"/>
      <c r="C154" s="11"/>
    </row>
    <row r="155" spans="1:3" s="5" customFormat="1" x14ac:dyDescent="0.25">
      <c r="A155" s="12"/>
      <c r="B155" s="4"/>
      <c r="C155" s="11"/>
    </row>
    <row r="156" spans="1:3" s="5" customFormat="1" x14ac:dyDescent="0.25">
      <c r="A156" s="12"/>
      <c r="B156" s="4"/>
      <c r="C156" s="11"/>
    </row>
    <row r="157" spans="1:3" s="5" customFormat="1" x14ac:dyDescent="0.25">
      <c r="A157" s="12"/>
      <c r="B157" s="4"/>
      <c r="C157" s="11"/>
    </row>
  </sheetData>
  <mergeCells count="11">
    <mergeCell ref="B5:B6"/>
    <mergeCell ref="C5:C6"/>
    <mergeCell ref="B3:B4"/>
    <mergeCell ref="A1:AH1"/>
    <mergeCell ref="A3:A4"/>
    <mergeCell ref="D3:AH3"/>
    <mergeCell ref="D5:I5"/>
    <mergeCell ref="J5:U5"/>
    <mergeCell ref="V5:AB5"/>
    <mergeCell ref="AC5:AH5"/>
    <mergeCell ref="J6:P6"/>
  </mergeCells>
  <pageMargins left="0.75" right="0.75" top="1" bottom="1" header="0.5" footer="0.5"/>
  <pageSetup paperSize="9" scale="33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0"/>
  <sheetViews>
    <sheetView windowProtection="1" topLeftCell="A4" workbookViewId="0">
      <selection activeCell="A75" sqref="A75"/>
    </sheetView>
  </sheetViews>
  <sheetFormatPr defaultColWidth="8.875" defaultRowHeight="15" x14ac:dyDescent="0.25"/>
  <cols>
    <col min="1" max="1" width="37.875" style="7" customWidth="1"/>
    <col min="2" max="2" width="10.875" style="2" customWidth="1"/>
    <col min="3" max="3" width="10.375" style="6" bestFit="1" customWidth="1"/>
    <col min="4" max="4" width="10.125" style="1" customWidth="1"/>
    <col min="5" max="5" width="10.875" style="1" customWidth="1"/>
    <col min="6" max="7" width="10.125" style="1" customWidth="1"/>
    <col min="8" max="9" width="8.875" style="1" customWidth="1"/>
    <col min="10" max="17" width="8.875" style="1"/>
    <col min="18" max="18" width="11" style="1" customWidth="1"/>
    <col min="19" max="19" width="9.75" style="1" customWidth="1"/>
    <col min="20" max="20" width="9.25" style="1" customWidth="1"/>
    <col min="21" max="21" width="11" style="1" customWidth="1"/>
    <col min="22" max="23" width="8.875" style="1" customWidth="1"/>
    <col min="24" max="26" width="8.875" style="1"/>
    <col min="27" max="27" width="8.25" style="1" customWidth="1"/>
    <col min="28" max="28" width="8.125" style="1" customWidth="1"/>
    <col min="29" max="29" width="8.5" style="1" customWidth="1"/>
    <col min="30" max="30" width="8.875" style="1" customWidth="1"/>
    <col min="31" max="31" width="9.125" style="1" customWidth="1"/>
    <col min="32" max="33" width="10.125" style="1" customWidth="1"/>
    <col min="34" max="34" width="8" style="1" customWidth="1"/>
    <col min="35" max="39" width="8.875" style="1"/>
    <col min="40" max="40" width="15.875" style="1" bestFit="1" customWidth="1"/>
    <col min="41" max="16384" width="8.875" style="1"/>
  </cols>
  <sheetData>
    <row r="1" spans="1:35" ht="30" x14ac:dyDescent="0.4">
      <c r="A1" s="271" t="s">
        <v>130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</row>
    <row r="2" spans="1:35" ht="15.75" thickBot="1" x14ac:dyDescent="0.3"/>
    <row r="3" spans="1:35" x14ac:dyDescent="0.25">
      <c r="A3" s="296" t="s">
        <v>0</v>
      </c>
      <c r="B3" s="269"/>
      <c r="C3" s="21"/>
      <c r="D3" s="274" t="s">
        <v>81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5"/>
    </row>
    <row r="4" spans="1:35" ht="15.75" thickBot="1" x14ac:dyDescent="0.3">
      <c r="A4" s="297"/>
      <c r="B4" s="270"/>
      <c r="C4" s="20"/>
      <c r="D4" s="16">
        <v>1</v>
      </c>
      <c r="E4" s="16">
        <v>2</v>
      </c>
      <c r="F4" s="16">
        <v>3</v>
      </c>
      <c r="G4" s="16">
        <v>4</v>
      </c>
      <c r="H4" s="16">
        <v>5</v>
      </c>
      <c r="I4" s="16">
        <v>6</v>
      </c>
      <c r="J4" s="16">
        <v>7</v>
      </c>
      <c r="K4" s="16">
        <v>8</v>
      </c>
      <c r="L4" s="16">
        <v>9</v>
      </c>
      <c r="M4" s="16">
        <v>10</v>
      </c>
      <c r="N4" s="16">
        <v>11</v>
      </c>
      <c r="O4" s="16">
        <v>12</v>
      </c>
      <c r="P4" s="16">
        <v>13</v>
      </c>
      <c r="Q4" s="16">
        <v>14</v>
      </c>
      <c r="R4" s="16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5"/>
    </row>
    <row r="5" spans="1:35" ht="37.5" customHeight="1" thickBot="1" x14ac:dyDescent="0.3">
      <c r="A5" s="14" t="s">
        <v>1</v>
      </c>
      <c r="B5" s="267" t="s">
        <v>128</v>
      </c>
      <c r="C5" s="268" t="s">
        <v>129</v>
      </c>
      <c r="D5" s="298" t="s">
        <v>82</v>
      </c>
      <c r="E5" s="299"/>
      <c r="F5" s="299"/>
      <c r="G5" s="299"/>
      <c r="H5" s="300" t="s">
        <v>83</v>
      </c>
      <c r="I5" s="301"/>
      <c r="J5" s="301"/>
      <c r="K5" s="293" t="s">
        <v>84</v>
      </c>
      <c r="L5" s="294"/>
      <c r="M5" s="294"/>
      <c r="N5" s="294"/>
      <c r="O5" s="294"/>
      <c r="P5" s="294"/>
      <c r="Q5" s="294"/>
      <c r="R5" s="294"/>
      <c r="S5" s="294"/>
      <c r="T5" s="302" t="s">
        <v>79</v>
      </c>
      <c r="U5" s="303"/>
      <c r="V5" s="303"/>
      <c r="W5" s="304"/>
      <c r="X5" s="304"/>
      <c r="Y5" s="304"/>
      <c r="Z5" s="304"/>
      <c r="AA5" s="303"/>
      <c r="AB5" s="305"/>
      <c r="AC5" s="123"/>
      <c r="AD5" s="124"/>
      <c r="AE5" s="124"/>
      <c r="AF5" s="125"/>
      <c r="AG5" s="126"/>
      <c r="AH5" s="127"/>
      <c r="AI5" s="5"/>
    </row>
    <row r="6" spans="1:35" ht="30" customHeight="1" thickBot="1" x14ac:dyDescent="0.3">
      <c r="A6" s="14"/>
      <c r="B6" s="267"/>
      <c r="C6" s="268"/>
      <c r="D6" s="306" t="s">
        <v>140</v>
      </c>
      <c r="E6" s="307"/>
      <c r="F6" s="307"/>
      <c r="G6" s="308"/>
      <c r="H6" s="128"/>
      <c r="I6" s="129"/>
      <c r="J6" s="130"/>
      <c r="K6" s="131"/>
      <c r="L6" s="131"/>
      <c r="M6" s="131"/>
      <c r="N6" s="131"/>
      <c r="O6" s="131"/>
      <c r="P6" s="132"/>
      <c r="Q6" s="133"/>
      <c r="R6" s="133"/>
      <c r="S6" s="134"/>
      <c r="T6" s="134"/>
      <c r="U6" s="134"/>
      <c r="V6" s="135"/>
      <c r="W6" s="300" t="s">
        <v>85</v>
      </c>
      <c r="X6" s="299"/>
      <c r="Y6" s="299"/>
      <c r="Z6" s="309"/>
      <c r="AA6" s="136"/>
      <c r="AB6" s="136"/>
      <c r="AC6" s="137"/>
      <c r="AD6" s="138"/>
      <c r="AE6" s="139"/>
      <c r="AF6" s="140"/>
      <c r="AG6" s="140"/>
      <c r="AH6" s="141"/>
      <c r="AI6" s="5"/>
    </row>
    <row r="7" spans="1:35" ht="15.75" thickBot="1" x14ac:dyDescent="0.3">
      <c r="A7" s="30"/>
      <c r="B7" s="31"/>
      <c r="C7" s="32"/>
      <c r="D7" s="129"/>
      <c r="E7" s="129"/>
      <c r="F7" s="129"/>
      <c r="G7" s="129"/>
      <c r="H7" s="142"/>
      <c r="I7" s="142"/>
      <c r="J7" s="143"/>
      <c r="K7" s="144"/>
      <c r="L7" s="144"/>
      <c r="M7" s="144"/>
      <c r="N7" s="144"/>
      <c r="O7" s="144"/>
      <c r="P7" s="145"/>
      <c r="Q7" s="146"/>
      <c r="R7" s="146"/>
      <c r="S7" s="146"/>
      <c r="T7" s="146"/>
      <c r="U7" s="146"/>
      <c r="V7" s="146"/>
      <c r="W7" s="135"/>
      <c r="X7" s="293" t="s">
        <v>86</v>
      </c>
      <c r="Y7" s="294"/>
      <c r="Z7" s="294"/>
      <c r="AA7" s="294"/>
      <c r="AB7" s="294"/>
      <c r="AC7" s="294"/>
      <c r="AD7" s="294"/>
      <c r="AE7" s="294"/>
      <c r="AF7" s="294"/>
      <c r="AG7" s="295"/>
      <c r="AH7" s="147"/>
      <c r="AI7" s="5"/>
    </row>
    <row r="8" spans="1:35" ht="15.75" thickBot="1" x14ac:dyDescent="0.3">
      <c r="A8" s="30"/>
      <c r="B8" s="31"/>
      <c r="C8" s="32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9"/>
      <c r="Y8" s="149"/>
      <c r="Z8" s="149"/>
      <c r="AA8" s="149"/>
      <c r="AB8" s="149"/>
      <c r="AC8" s="149"/>
      <c r="AD8" s="149"/>
      <c r="AE8" s="149"/>
      <c r="AF8" s="150"/>
      <c r="AG8" s="150"/>
      <c r="AH8" s="60"/>
      <c r="AI8" s="5"/>
    </row>
    <row r="9" spans="1:35" s="2" customFormat="1" x14ac:dyDescent="0.25">
      <c r="A9" s="8" t="s">
        <v>2</v>
      </c>
      <c r="B9" s="17"/>
      <c r="C9" s="19"/>
      <c r="D9" s="52">
        <v>300</v>
      </c>
      <c r="E9" s="52">
        <v>300</v>
      </c>
      <c r="F9" s="52">
        <v>300</v>
      </c>
      <c r="G9" s="52">
        <v>300</v>
      </c>
      <c r="H9" s="52">
        <v>3097</v>
      </c>
      <c r="I9" s="52">
        <v>3097</v>
      </c>
      <c r="J9" s="52">
        <v>3097</v>
      </c>
      <c r="K9" s="100">
        <v>16920</v>
      </c>
      <c r="L9" s="100">
        <v>16920</v>
      </c>
      <c r="M9" s="100">
        <v>16920</v>
      </c>
      <c r="N9" s="100">
        <v>16920</v>
      </c>
      <c r="O9" s="100">
        <v>16920</v>
      </c>
      <c r="P9" s="100">
        <v>16920</v>
      </c>
      <c r="Q9" s="100">
        <v>16920</v>
      </c>
      <c r="R9" s="100">
        <v>16920</v>
      </c>
      <c r="S9" s="100">
        <v>16920</v>
      </c>
      <c r="T9" s="100">
        <v>400</v>
      </c>
      <c r="U9" s="100">
        <v>400</v>
      </c>
      <c r="V9" s="100">
        <v>400</v>
      </c>
      <c r="W9" s="100">
        <v>400</v>
      </c>
      <c r="X9" s="100">
        <v>400</v>
      </c>
      <c r="Y9" s="100">
        <v>400</v>
      </c>
      <c r="Z9" s="100">
        <v>400</v>
      </c>
      <c r="AA9" s="100">
        <v>400</v>
      </c>
      <c r="AB9" s="100">
        <v>400</v>
      </c>
      <c r="AC9" s="100"/>
      <c r="AD9" s="100"/>
      <c r="AE9" s="100"/>
      <c r="AF9" s="100"/>
      <c r="AG9" s="100"/>
      <c r="AH9" s="232"/>
      <c r="AI9" s="4"/>
    </row>
    <row r="10" spans="1:35" x14ac:dyDescent="0.25">
      <c r="A10" s="14"/>
      <c r="B10" s="19"/>
      <c r="C10" s="18"/>
      <c r="D10" s="25">
        <v>13211</v>
      </c>
      <c r="E10" s="25">
        <v>13211</v>
      </c>
      <c r="F10" s="25">
        <v>13211</v>
      </c>
      <c r="G10" s="25">
        <v>13211</v>
      </c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>
        <v>300</v>
      </c>
      <c r="X10" s="25">
        <v>300</v>
      </c>
      <c r="Y10" s="25">
        <v>300</v>
      </c>
      <c r="Z10" s="25">
        <v>300</v>
      </c>
      <c r="AA10" s="25"/>
      <c r="AB10" s="25"/>
      <c r="AC10" s="25"/>
      <c r="AD10" s="25"/>
      <c r="AE10" s="25"/>
      <c r="AF10" s="25"/>
      <c r="AG10" s="25"/>
      <c r="AH10" s="62"/>
      <c r="AI10" s="5"/>
    </row>
    <row r="11" spans="1:35" x14ac:dyDescent="0.25">
      <c r="A11" s="14" t="s">
        <v>3</v>
      </c>
      <c r="B11" s="19">
        <f>B12+B31+B53+B68</f>
        <v>52992.9</v>
      </c>
      <c r="C11" s="18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4"/>
      <c r="X11" s="24">
        <v>13655</v>
      </c>
      <c r="Y11" s="24">
        <v>13655</v>
      </c>
      <c r="Z11" s="24">
        <v>13655</v>
      </c>
      <c r="AA11" s="24">
        <v>13655</v>
      </c>
      <c r="AB11" s="24">
        <v>13655</v>
      </c>
      <c r="AC11" s="24">
        <v>13655</v>
      </c>
      <c r="AD11" s="24">
        <v>13655</v>
      </c>
      <c r="AE11" s="24">
        <v>13655</v>
      </c>
      <c r="AF11" s="24">
        <v>13655</v>
      </c>
      <c r="AG11" s="24">
        <v>13655</v>
      </c>
      <c r="AH11" s="64"/>
    </row>
    <row r="12" spans="1:35" x14ac:dyDescent="0.25">
      <c r="A12" s="14" t="s">
        <v>4</v>
      </c>
      <c r="B12" s="19">
        <f>SUM(B13:B30)</f>
        <v>10860.199999999999</v>
      </c>
      <c r="C12" s="1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64"/>
    </row>
    <row r="13" spans="1:35" x14ac:dyDescent="0.25">
      <c r="A13" s="8" t="s">
        <v>5</v>
      </c>
      <c r="B13" s="17">
        <v>167.7</v>
      </c>
      <c r="C13" s="17">
        <f t="shared" ref="C13:C73" si="0">SUM(D13:AH13)</f>
        <v>167.7</v>
      </c>
      <c r="D13" s="17">
        <v>167.7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  <c r="Y13" s="24"/>
      <c r="Z13" s="24"/>
      <c r="AA13" s="24"/>
      <c r="AB13" s="24"/>
      <c r="AC13" s="24"/>
      <c r="AD13" s="24"/>
      <c r="AE13" s="25"/>
      <c r="AF13" s="24"/>
      <c r="AG13" s="24"/>
      <c r="AH13" s="64"/>
    </row>
    <row r="14" spans="1:35" x14ac:dyDescent="0.25">
      <c r="A14" s="8" t="s">
        <v>6</v>
      </c>
      <c r="B14" s="17">
        <v>79.7</v>
      </c>
      <c r="C14" s="17">
        <f t="shared" si="0"/>
        <v>0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64"/>
    </row>
    <row r="15" spans="1:35" x14ac:dyDescent="0.25">
      <c r="A15" s="8" t="s">
        <v>7</v>
      </c>
      <c r="B15" s="17">
        <v>30.1</v>
      </c>
      <c r="C15" s="17">
        <f t="shared" si="0"/>
        <v>0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64"/>
    </row>
    <row r="16" spans="1:35" x14ac:dyDescent="0.25">
      <c r="A16" s="8" t="s">
        <v>8</v>
      </c>
      <c r="B16" s="17">
        <v>482</v>
      </c>
      <c r="C16" s="17">
        <f t="shared" si="0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64"/>
    </row>
    <row r="17" spans="1:34" s="2" customFormat="1" x14ac:dyDescent="0.25">
      <c r="A17" s="8" t="s">
        <v>9</v>
      </c>
      <c r="B17" s="17">
        <v>620</v>
      </c>
      <c r="C17" s="17">
        <f t="shared" si="0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64"/>
    </row>
    <row r="18" spans="1:34" s="2" customFormat="1" x14ac:dyDescent="0.25">
      <c r="A18" s="8" t="s">
        <v>10</v>
      </c>
      <c r="B18" s="17">
        <v>291.60000000000002</v>
      </c>
      <c r="C18" s="17">
        <f t="shared" si="0"/>
        <v>0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64"/>
    </row>
    <row r="19" spans="1:34" s="2" customFormat="1" x14ac:dyDescent="0.25">
      <c r="A19" s="8" t="s">
        <v>11</v>
      </c>
      <c r="B19" s="17">
        <v>4237.8999999999996</v>
      </c>
      <c r="C19" s="17">
        <f t="shared" si="0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64"/>
    </row>
    <row r="20" spans="1:34" s="2" customFormat="1" x14ac:dyDescent="0.25">
      <c r="A20" s="8" t="s">
        <v>12</v>
      </c>
      <c r="B20" s="17">
        <v>388.9</v>
      </c>
      <c r="C20" s="17">
        <f t="shared" si="0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64"/>
    </row>
    <row r="21" spans="1:34" s="2" customFormat="1" x14ac:dyDescent="0.25">
      <c r="A21" s="8" t="s">
        <v>13</v>
      </c>
      <c r="B21" s="17">
        <v>119.5</v>
      </c>
      <c r="C21" s="17">
        <f t="shared" si="0"/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64"/>
    </row>
    <row r="22" spans="1:34" s="2" customFormat="1" x14ac:dyDescent="0.25">
      <c r="A22" s="8" t="s">
        <v>14</v>
      </c>
      <c r="B22" s="17">
        <v>381.8</v>
      </c>
      <c r="C22" s="17">
        <f t="shared" si="0"/>
        <v>0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64"/>
    </row>
    <row r="23" spans="1:34" s="2" customFormat="1" x14ac:dyDescent="0.25">
      <c r="A23" s="8" t="s">
        <v>15</v>
      </c>
      <c r="B23" s="17">
        <v>153.19999999999999</v>
      </c>
      <c r="C23" s="17">
        <f t="shared" si="0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64"/>
    </row>
    <row r="24" spans="1:34" s="2" customFormat="1" x14ac:dyDescent="0.25">
      <c r="A24" s="8" t="s">
        <v>16</v>
      </c>
      <c r="B24" s="17">
        <v>134.1</v>
      </c>
      <c r="C24" s="17">
        <f t="shared" si="0"/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64"/>
    </row>
    <row r="25" spans="1:34" s="2" customFormat="1" x14ac:dyDescent="0.25">
      <c r="A25" s="8" t="s">
        <v>17</v>
      </c>
      <c r="B25" s="17">
        <v>104.6</v>
      </c>
      <c r="C25" s="17">
        <f t="shared" si="0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64"/>
    </row>
    <row r="26" spans="1:34" s="2" customFormat="1" x14ac:dyDescent="0.25">
      <c r="A26" s="8" t="s">
        <v>18</v>
      </c>
      <c r="B26" s="17">
        <v>1445.5</v>
      </c>
      <c r="C26" s="17">
        <f t="shared" si="0"/>
        <v>2891</v>
      </c>
      <c r="D26" s="17">
        <v>1445.5</v>
      </c>
      <c r="E26" s="24"/>
      <c r="F26" s="24"/>
      <c r="G26" s="24"/>
      <c r="H26" s="24"/>
      <c r="I26" s="24"/>
      <c r="J26" s="24"/>
      <c r="K26" s="24"/>
      <c r="L26" s="24"/>
      <c r="M26" s="24"/>
      <c r="N26" s="17"/>
      <c r="O26" s="24"/>
      <c r="P26" s="24"/>
      <c r="Q26" s="24"/>
      <c r="R26" s="24"/>
      <c r="S26" s="24"/>
      <c r="T26" s="17">
        <v>1445.5</v>
      </c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17"/>
      <c r="AG26" s="24"/>
      <c r="AH26" s="64"/>
    </row>
    <row r="27" spans="1:34" s="2" customFormat="1" x14ac:dyDescent="0.25">
      <c r="A27" s="8" t="s">
        <v>19</v>
      </c>
      <c r="B27" s="17">
        <v>402.8</v>
      </c>
      <c r="C27" s="17">
        <f t="shared" si="0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64"/>
    </row>
    <row r="28" spans="1:34" s="2" customFormat="1" x14ac:dyDescent="0.25">
      <c r="A28" s="8" t="s">
        <v>20</v>
      </c>
      <c r="B28" s="17">
        <v>185</v>
      </c>
      <c r="C28" s="17">
        <f t="shared" si="0"/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64"/>
    </row>
    <row r="29" spans="1:34" s="2" customFormat="1" x14ac:dyDescent="0.25">
      <c r="A29" s="8" t="s">
        <v>21</v>
      </c>
      <c r="B29" s="17">
        <v>1560</v>
      </c>
      <c r="C29" s="17">
        <f t="shared" si="0"/>
        <v>0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64"/>
    </row>
    <row r="30" spans="1:34" x14ac:dyDescent="0.25">
      <c r="A30" s="8" t="s">
        <v>22</v>
      </c>
      <c r="B30" s="17">
        <v>75.8</v>
      </c>
      <c r="C30" s="17">
        <f t="shared" si="0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64"/>
    </row>
    <row r="31" spans="1:34" x14ac:dyDescent="0.25">
      <c r="A31" s="14" t="s">
        <v>23</v>
      </c>
      <c r="B31" s="19">
        <f>SUM(B32:B52)-B33-B36</f>
        <v>30366.1</v>
      </c>
      <c r="C31" s="17">
        <f t="shared" si="0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64"/>
    </row>
    <row r="32" spans="1:34" x14ac:dyDescent="0.25">
      <c r="A32" s="8" t="s">
        <v>24</v>
      </c>
      <c r="B32" s="17">
        <v>236.8</v>
      </c>
      <c r="C32" s="17">
        <f t="shared" si="0"/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64"/>
    </row>
    <row r="33" spans="1:34" x14ac:dyDescent="0.25">
      <c r="A33" s="8" t="s">
        <v>25</v>
      </c>
      <c r="B33" s="17">
        <v>236.8</v>
      </c>
      <c r="C33" s="17">
        <f t="shared" si="0"/>
        <v>7104.0000000000036</v>
      </c>
      <c r="D33" s="24">
        <v>236.8</v>
      </c>
      <c r="E33" s="24">
        <v>236.8</v>
      </c>
      <c r="F33" s="24">
        <v>236.8</v>
      </c>
      <c r="G33" s="24">
        <v>236.8</v>
      </c>
      <c r="H33" s="24">
        <v>236.8</v>
      </c>
      <c r="I33" s="24">
        <v>236.8</v>
      </c>
      <c r="J33" s="24">
        <v>236.8</v>
      </c>
      <c r="K33" s="24">
        <v>236.8</v>
      </c>
      <c r="L33" s="24">
        <v>236.8</v>
      </c>
      <c r="M33" s="24">
        <v>236.8</v>
      </c>
      <c r="N33" s="24">
        <v>236.8</v>
      </c>
      <c r="O33" s="24">
        <v>236.8</v>
      </c>
      <c r="P33" s="24">
        <v>236.8</v>
      </c>
      <c r="Q33" s="24">
        <v>236.8</v>
      </c>
      <c r="R33" s="24">
        <v>236.8</v>
      </c>
      <c r="S33" s="24">
        <v>236.8</v>
      </c>
      <c r="T33" s="24">
        <v>236.8</v>
      </c>
      <c r="U33" s="24">
        <v>236.8</v>
      </c>
      <c r="V33" s="24">
        <v>236.8</v>
      </c>
      <c r="W33" s="24">
        <v>236.8</v>
      </c>
      <c r="X33" s="24">
        <v>236.8</v>
      </c>
      <c r="Y33" s="24">
        <v>236.8</v>
      </c>
      <c r="Z33" s="24">
        <v>236.8</v>
      </c>
      <c r="AA33" s="24">
        <v>236.8</v>
      </c>
      <c r="AB33" s="24">
        <v>236.8</v>
      </c>
      <c r="AC33" s="24">
        <v>236.8</v>
      </c>
      <c r="AD33" s="24">
        <v>236.8</v>
      </c>
      <c r="AE33" s="24">
        <v>236.8</v>
      </c>
      <c r="AF33" s="24">
        <v>236.8</v>
      </c>
      <c r="AG33" s="24">
        <v>236.8</v>
      </c>
      <c r="AH33" s="64"/>
    </row>
    <row r="34" spans="1:34" x14ac:dyDescent="0.25">
      <c r="A34" s="8" t="s">
        <v>26</v>
      </c>
      <c r="B34" s="17">
        <v>44.3</v>
      </c>
      <c r="C34" s="17">
        <f t="shared" si="0"/>
        <v>1328.9999999999993</v>
      </c>
      <c r="D34" s="17">
        <v>44.3</v>
      </c>
      <c r="E34" s="17">
        <v>44.3</v>
      </c>
      <c r="F34" s="17">
        <v>44.3</v>
      </c>
      <c r="G34" s="17">
        <v>44.3</v>
      </c>
      <c r="H34" s="17">
        <v>44.3</v>
      </c>
      <c r="I34" s="17">
        <v>44.3</v>
      </c>
      <c r="J34" s="17">
        <v>44.3</v>
      </c>
      <c r="K34" s="17">
        <v>44.3</v>
      </c>
      <c r="L34" s="17">
        <v>44.3</v>
      </c>
      <c r="M34" s="17">
        <v>44.3</v>
      </c>
      <c r="N34" s="17">
        <v>44.3</v>
      </c>
      <c r="O34" s="17">
        <v>44.3</v>
      </c>
      <c r="P34" s="17">
        <v>44.3</v>
      </c>
      <c r="Q34" s="17">
        <v>44.3</v>
      </c>
      <c r="R34" s="17">
        <v>44.3</v>
      </c>
      <c r="S34" s="17">
        <v>44.3</v>
      </c>
      <c r="T34" s="17">
        <v>44.3</v>
      </c>
      <c r="U34" s="17">
        <v>44.3</v>
      </c>
      <c r="V34" s="17">
        <v>44.3</v>
      </c>
      <c r="W34" s="17">
        <v>44.3</v>
      </c>
      <c r="X34" s="17">
        <v>44.3</v>
      </c>
      <c r="Y34" s="17">
        <v>44.3</v>
      </c>
      <c r="Z34" s="17">
        <v>44.3</v>
      </c>
      <c r="AA34" s="17">
        <v>44.3</v>
      </c>
      <c r="AB34" s="17">
        <v>44.3</v>
      </c>
      <c r="AC34" s="17">
        <v>44.3</v>
      </c>
      <c r="AD34" s="17">
        <v>44.3</v>
      </c>
      <c r="AE34" s="17">
        <v>44.3</v>
      </c>
      <c r="AF34" s="17">
        <v>44.3</v>
      </c>
      <c r="AG34" s="17">
        <v>44.3</v>
      </c>
      <c r="AH34" s="66"/>
    </row>
    <row r="35" spans="1:34" x14ac:dyDescent="0.25">
      <c r="A35" s="8" t="s">
        <v>56</v>
      </c>
      <c r="B35" s="17">
        <v>507.8</v>
      </c>
      <c r="C35" s="17">
        <f t="shared" si="0"/>
        <v>0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64"/>
    </row>
    <row r="36" spans="1:34" x14ac:dyDescent="0.25">
      <c r="A36" s="8" t="s">
        <v>27</v>
      </c>
      <c r="B36" s="17">
        <v>507.8</v>
      </c>
      <c r="C36" s="17">
        <f t="shared" si="0"/>
        <v>15233.999999999993</v>
      </c>
      <c r="D36" s="24">
        <v>507.8</v>
      </c>
      <c r="E36" s="24">
        <v>507.8</v>
      </c>
      <c r="F36" s="24">
        <v>507.8</v>
      </c>
      <c r="G36" s="24">
        <v>507.8</v>
      </c>
      <c r="H36" s="24">
        <v>507.8</v>
      </c>
      <c r="I36" s="24">
        <v>507.8</v>
      </c>
      <c r="J36" s="24">
        <v>507.8</v>
      </c>
      <c r="K36" s="24">
        <v>507.8</v>
      </c>
      <c r="L36" s="24">
        <v>507.8</v>
      </c>
      <c r="M36" s="24">
        <v>507.8</v>
      </c>
      <c r="N36" s="24">
        <v>507.8</v>
      </c>
      <c r="O36" s="24">
        <v>507.8</v>
      </c>
      <c r="P36" s="24">
        <v>507.8</v>
      </c>
      <c r="Q36" s="24">
        <v>507.8</v>
      </c>
      <c r="R36" s="24">
        <v>507.8</v>
      </c>
      <c r="S36" s="24">
        <v>507.8</v>
      </c>
      <c r="T36" s="24">
        <v>507.8</v>
      </c>
      <c r="U36" s="24">
        <v>507.8</v>
      </c>
      <c r="V36" s="24">
        <v>507.8</v>
      </c>
      <c r="W36" s="24">
        <v>507.8</v>
      </c>
      <c r="X36" s="24">
        <v>507.8</v>
      </c>
      <c r="Y36" s="24">
        <v>507.8</v>
      </c>
      <c r="Z36" s="24">
        <v>507.8</v>
      </c>
      <c r="AA36" s="24">
        <v>507.8</v>
      </c>
      <c r="AB36" s="24">
        <v>507.8</v>
      </c>
      <c r="AC36" s="24">
        <v>507.8</v>
      </c>
      <c r="AD36" s="24">
        <v>507.8</v>
      </c>
      <c r="AE36" s="24">
        <v>507.8</v>
      </c>
      <c r="AF36" s="24">
        <v>507.8</v>
      </c>
      <c r="AG36" s="24">
        <v>507.8</v>
      </c>
      <c r="AH36" s="64"/>
    </row>
    <row r="37" spans="1:34" x14ac:dyDescent="0.25">
      <c r="A37" s="8" t="s">
        <v>14</v>
      </c>
      <c r="B37" s="17">
        <v>116.1</v>
      </c>
      <c r="C37" s="17">
        <f t="shared" si="0"/>
        <v>3482.9999999999982</v>
      </c>
      <c r="D37" s="24">
        <v>116.1</v>
      </c>
      <c r="E37" s="24">
        <v>116.1</v>
      </c>
      <c r="F37" s="24">
        <v>116.1</v>
      </c>
      <c r="G37" s="24">
        <v>116.1</v>
      </c>
      <c r="H37" s="24">
        <v>116.1</v>
      </c>
      <c r="I37" s="24">
        <v>116.1</v>
      </c>
      <c r="J37" s="24">
        <v>116.1</v>
      </c>
      <c r="K37" s="24">
        <v>116.1</v>
      </c>
      <c r="L37" s="24">
        <v>116.1</v>
      </c>
      <c r="M37" s="24">
        <v>116.1</v>
      </c>
      <c r="N37" s="24">
        <v>116.1</v>
      </c>
      <c r="O37" s="24">
        <v>116.1</v>
      </c>
      <c r="P37" s="24">
        <v>116.1</v>
      </c>
      <c r="Q37" s="24">
        <v>116.1</v>
      </c>
      <c r="R37" s="24">
        <v>116.1</v>
      </c>
      <c r="S37" s="24">
        <v>116.1</v>
      </c>
      <c r="T37" s="24">
        <v>116.1</v>
      </c>
      <c r="U37" s="24">
        <v>116.1</v>
      </c>
      <c r="V37" s="24">
        <v>116.1</v>
      </c>
      <c r="W37" s="24">
        <v>116.1</v>
      </c>
      <c r="X37" s="24">
        <v>116.1</v>
      </c>
      <c r="Y37" s="24">
        <v>116.1</v>
      </c>
      <c r="Z37" s="24">
        <v>116.1</v>
      </c>
      <c r="AA37" s="24">
        <v>116.1</v>
      </c>
      <c r="AB37" s="24">
        <v>116.1</v>
      </c>
      <c r="AC37" s="24">
        <v>116.1</v>
      </c>
      <c r="AD37" s="24">
        <v>116.1</v>
      </c>
      <c r="AE37" s="24">
        <v>116.1</v>
      </c>
      <c r="AF37" s="24">
        <v>116.1</v>
      </c>
      <c r="AG37" s="24">
        <v>116.1</v>
      </c>
      <c r="AH37" s="64"/>
    </row>
    <row r="38" spans="1:34" ht="30" x14ac:dyDescent="0.25">
      <c r="A38" s="8" t="s">
        <v>28</v>
      </c>
      <c r="B38" s="19">
        <v>27472</v>
      </c>
      <c r="C38" s="17">
        <f t="shared" si="0"/>
        <v>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64"/>
    </row>
    <row r="39" spans="1:34" x14ac:dyDescent="0.25">
      <c r="A39" s="8" t="s">
        <v>29</v>
      </c>
      <c r="B39" s="17">
        <f>564.1+75</f>
        <v>639.1</v>
      </c>
      <c r="C39" s="17">
        <f t="shared" si="0"/>
        <v>19172.411</v>
      </c>
      <c r="D39" s="17">
        <f t="shared" ref="D39:AG39" si="1">564.1+75</f>
        <v>639.1</v>
      </c>
      <c r="E39" s="17">
        <f t="shared" si="1"/>
        <v>639.1</v>
      </c>
      <c r="F39" s="17">
        <f t="shared" si="1"/>
        <v>639.1</v>
      </c>
      <c r="G39" s="17">
        <f t="shared" si="1"/>
        <v>639.1</v>
      </c>
      <c r="H39" s="17">
        <f t="shared" si="1"/>
        <v>639.1</v>
      </c>
      <c r="I39" s="17">
        <v>638.51099999999997</v>
      </c>
      <c r="J39" s="17">
        <f t="shared" si="1"/>
        <v>639.1</v>
      </c>
      <c r="K39" s="17">
        <f t="shared" si="1"/>
        <v>639.1</v>
      </c>
      <c r="L39" s="17">
        <f t="shared" si="1"/>
        <v>639.1</v>
      </c>
      <c r="M39" s="17">
        <f t="shared" si="1"/>
        <v>639.1</v>
      </c>
      <c r="N39" s="17">
        <f t="shared" si="1"/>
        <v>639.1</v>
      </c>
      <c r="O39" s="17">
        <f t="shared" si="1"/>
        <v>639.1</v>
      </c>
      <c r="P39" s="17">
        <f t="shared" si="1"/>
        <v>639.1</v>
      </c>
      <c r="Q39" s="17">
        <f t="shared" si="1"/>
        <v>639.1</v>
      </c>
      <c r="R39" s="17">
        <f t="shared" si="1"/>
        <v>639.1</v>
      </c>
      <c r="S39" s="17">
        <f t="shared" si="1"/>
        <v>639.1</v>
      </c>
      <c r="T39" s="17">
        <f t="shared" si="1"/>
        <v>639.1</v>
      </c>
      <c r="U39" s="17">
        <f t="shared" si="1"/>
        <v>639.1</v>
      </c>
      <c r="V39" s="17">
        <f t="shared" si="1"/>
        <v>639.1</v>
      </c>
      <c r="W39" s="17">
        <f t="shared" si="1"/>
        <v>639.1</v>
      </c>
      <c r="X39" s="17">
        <f t="shared" si="1"/>
        <v>639.1</v>
      </c>
      <c r="Y39" s="17">
        <f t="shared" si="1"/>
        <v>639.1</v>
      </c>
      <c r="Z39" s="17">
        <f t="shared" si="1"/>
        <v>639.1</v>
      </c>
      <c r="AA39" s="17">
        <f t="shared" si="1"/>
        <v>639.1</v>
      </c>
      <c r="AB39" s="17">
        <f t="shared" si="1"/>
        <v>639.1</v>
      </c>
      <c r="AC39" s="17">
        <f t="shared" si="1"/>
        <v>639.1</v>
      </c>
      <c r="AD39" s="17">
        <f t="shared" si="1"/>
        <v>639.1</v>
      </c>
      <c r="AE39" s="17">
        <f t="shared" si="1"/>
        <v>639.1</v>
      </c>
      <c r="AF39" s="17">
        <f t="shared" si="1"/>
        <v>639.1</v>
      </c>
      <c r="AG39" s="17">
        <f t="shared" si="1"/>
        <v>639.1</v>
      </c>
      <c r="AH39" s="64"/>
    </row>
    <row r="40" spans="1:34" x14ac:dyDescent="0.25">
      <c r="A40" s="8" t="s">
        <v>30</v>
      </c>
      <c r="B40" s="17">
        <f>145.9+31+31+31+31+12+32.4</f>
        <v>314.29999999999995</v>
      </c>
      <c r="C40" s="17">
        <f t="shared" si="0"/>
        <v>6914.6000000000022</v>
      </c>
      <c r="D40" s="24">
        <f t="shared" ref="D40:I40" si="2">145.9+31+31+31+31+12+32.4</f>
        <v>314.29999999999995</v>
      </c>
      <c r="E40" s="24"/>
      <c r="F40" s="24"/>
      <c r="G40" s="24">
        <f t="shared" si="2"/>
        <v>314.29999999999995</v>
      </c>
      <c r="H40" s="24">
        <f t="shared" si="2"/>
        <v>314.29999999999995</v>
      </c>
      <c r="I40" s="24">
        <f t="shared" si="2"/>
        <v>314.29999999999995</v>
      </c>
      <c r="J40" s="35">
        <v>314.3</v>
      </c>
      <c r="K40" s="35">
        <v>314.3</v>
      </c>
      <c r="L40" s="24"/>
      <c r="M40" s="35"/>
      <c r="N40" s="35">
        <v>314.3</v>
      </c>
      <c r="O40" s="35">
        <v>314.3</v>
      </c>
      <c r="P40" s="35">
        <v>314.3</v>
      </c>
      <c r="Q40" s="35">
        <v>314.3</v>
      </c>
      <c r="R40" s="35">
        <v>314.3</v>
      </c>
      <c r="S40" s="35"/>
      <c r="T40" s="35"/>
      <c r="U40" s="35">
        <v>314.3</v>
      </c>
      <c r="V40" s="35">
        <v>314.3</v>
      </c>
      <c r="W40" s="35">
        <v>314.3</v>
      </c>
      <c r="X40" s="35">
        <v>314.3</v>
      </c>
      <c r="Y40" s="35">
        <v>314.3</v>
      </c>
      <c r="Z40" s="24"/>
      <c r="AA40" s="35"/>
      <c r="AB40" s="35">
        <v>314.3</v>
      </c>
      <c r="AC40" s="35">
        <v>314.3</v>
      </c>
      <c r="AD40" s="35">
        <v>314.3</v>
      </c>
      <c r="AE40" s="35">
        <v>314.3</v>
      </c>
      <c r="AF40" s="35">
        <v>314.3</v>
      </c>
      <c r="AG40" s="24">
        <f t="shared" ref="AG40" si="3">145.9+31+31+31+31+12+32.4</f>
        <v>314.29999999999995</v>
      </c>
      <c r="AH40" s="64"/>
    </row>
    <row r="41" spans="1:34" x14ac:dyDescent="0.25">
      <c r="A41" s="8" t="s">
        <v>31</v>
      </c>
      <c r="B41" s="17">
        <v>103</v>
      </c>
      <c r="C41" s="17">
        <f t="shared" si="0"/>
        <v>0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64"/>
    </row>
    <row r="42" spans="1:34" x14ac:dyDescent="0.25">
      <c r="A42" s="8" t="s">
        <v>7</v>
      </c>
      <c r="B42" s="17">
        <f>28.9+4.2+19+65</f>
        <v>117.1</v>
      </c>
      <c r="C42" s="17">
        <f t="shared" si="0"/>
        <v>0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64"/>
    </row>
    <row r="43" spans="1:34" x14ac:dyDescent="0.25">
      <c r="A43" s="8" t="s">
        <v>32</v>
      </c>
      <c r="B43" s="17">
        <v>18.399999999999999</v>
      </c>
      <c r="C43" s="17">
        <f t="shared" si="0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64"/>
    </row>
    <row r="44" spans="1:34" x14ac:dyDescent="0.25">
      <c r="A44" s="8" t="s">
        <v>33</v>
      </c>
      <c r="B44" s="17">
        <v>10</v>
      </c>
      <c r="C44" s="17">
        <f t="shared" si="0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64"/>
    </row>
    <row r="45" spans="1:34" x14ac:dyDescent="0.25">
      <c r="A45" s="8" t="s">
        <v>34</v>
      </c>
      <c r="B45" s="17">
        <v>46.8</v>
      </c>
      <c r="C45" s="17">
        <f t="shared" si="0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64"/>
    </row>
    <row r="46" spans="1:34" x14ac:dyDescent="0.25">
      <c r="A46" s="8" t="s">
        <v>35</v>
      </c>
      <c r="B46" s="17">
        <v>60.3</v>
      </c>
      <c r="C46" s="17">
        <f t="shared" si="0"/>
        <v>0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64"/>
    </row>
    <row r="47" spans="1:34" x14ac:dyDescent="0.25">
      <c r="A47" s="8" t="s">
        <v>36</v>
      </c>
      <c r="B47" s="17">
        <v>15.7</v>
      </c>
      <c r="C47" s="17">
        <f t="shared" si="0"/>
        <v>0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64"/>
    </row>
    <row r="48" spans="1:34" x14ac:dyDescent="0.25">
      <c r="A48" s="8" t="s">
        <v>37</v>
      </c>
      <c r="B48" s="17">
        <v>17</v>
      </c>
      <c r="C48" s="17">
        <f t="shared" si="0"/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64"/>
    </row>
    <row r="49" spans="1:34" x14ac:dyDescent="0.25">
      <c r="A49" s="8" t="s">
        <v>38</v>
      </c>
      <c r="B49" s="17">
        <f>76.9+72.5</f>
        <v>149.4</v>
      </c>
      <c r="C49" s="17">
        <f t="shared" si="0"/>
        <v>0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64"/>
    </row>
    <row r="50" spans="1:34" x14ac:dyDescent="0.25">
      <c r="A50" s="8" t="s">
        <v>39</v>
      </c>
      <c r="B50" s="17">
        <f>66.7+63</f>
        <v>129.69999999999999</v>
      </c>
      <c r="C50" s="17">
        <f t="shared" si="0"/>
        <v>0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64"/>
    </row>
    <row r="51" spans="1:34" x14ac:dyDescent="0.25">
      <c r="A51" s="8" t="s">
        <v>40</v>
      </c>
      <c r="B51" s="17">
        <f>19.5+5.7+3.2+30+165+6.9</f>
        <v>230.3</v>
      </c>
      <c r="C51" s="17">
        <f t="shared" si="0"/>
        <v>0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64"/>
    </row>
    <row r="52" spans="1:34" x14ac:dyDescent="0.25">
      <c r="A52" s="8" t="s">
        <v>41</v>
      </c>
      <c r="B52" s="17">
        <f>60+78</f>
        <v>138</v>
      </c>
      <c r="C52" s="17">
        <f t="shared" si="0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64"/>
    </row>
    <row r="53" spans="1:34" x14ac:dyDescent="0.25">
      <c r="A53" s="14" t="s">
        <v>42</v>
      </c>
      <c r="B53" s="19">
        <f>SUM(B54:B67)-B55-B60</f>
        <v>7644.8</v>
      </c>
      <c r="C53" s="17">
        <f t="shared" si="0"/>
        <v>0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64"/>
    </row>
    <row r="54" spans="1:34" x14ac:dyDescent="0.25">
      <c r="A54" s="8" t="s">
        <v>24</v>
      </c>
      <c r="B54" s="17">
        <f>26.1+14.7+14.6+23.2+24+23.8+25.1+13.4+23.3+24.6+24.5+14+17.7</f>
        <v>269</v>
      </c>
      <c r="C54" s="17">
        <f t="shared" si="0"/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64"/>
    </row>
    <row r="55" spans="1:34" x14ac:dyDescent="0.25">
      <c r="A55" s="33" t="s">
        <v>25</v>
      </c>
      <c r="B55" s="17">
        <v>269</v>
      </c>
      <c r="C55" s="17">
        <f t="shared" si="0"/>
        <v>8070</v>
      </c>
      <c r="D55" s="24">
        <v>269</v>
      </c>
      <c r="E55" s="24">
        <v>269</v>
      </c>
      <c r="F55" s="24">
        <v>269</v>
      </c>
      <c r="G55" s="24">
        <v>269</v>
      </c>
      <c r="H55" s="24">
        <v>269</v>
      </c>
      <c r="I55" s="24">
        <v>269</v>
      </c>
      <c r="J55" s="24">
        <v>269</v>
      </c>
      <c r="K55" s="24">
        <v>269</v>
      </c>
      <c r="L55" s="24">
        <v>269</v>
      </c>
      <c r="M55" s="24">
        <v>269</v>
      </c>
      <c r="N55" s="24">
        <v>269</v>
      </c>
      <c r="O55" s="24">
        <v>269</v>
      </c>
      <c r="P55" s="24">
        <v>269</v>
      </c>
      <c r="Q55" s="24">
        <v>269</v>
      </c>
      <c r="R55" s="24">
        <v>269</v>
      </c>
      <c r="S55" s="24">
        <v>269</v>
      </c>
      <c r="T55" s="24">
        <v>269</v>
      </c>
      <c r="U55" s="24">
        <v>269</v>
      </c>
      <c r="V55" s="24">
        <v>269</v>
      </c>
      <c r="W55" s="24">
        <v>269</v>
      </c>
      <c r="X55" s="24">
        <v>269</v>
      </c>
      <c r="Y55" s="24">
        <v>269</v>
      </c>
      <c r="Z55" s="24">
        <v>269</v>
      </c>
      <c r="AA55" s="24">
        <v>269</v>
      </c>
      <c r="AB55" s="24">
        <v>269</v>
      </c>
      <c r="AC55" s="24">
        <v>269</v>
      </c>
      <c r="AD55" s="24">
        <v>269</v>
      </c>
      <c r="AE55" s="24">
        <v>269</v>
      </c>
      <c r="AF55" s="24">
        <v>269</v>
      </c>
      <c r="AG55" s="24">
        <v>269</v>
      </c>
      <c r="AH55" s="64"/>
    </row>
    <row r="56" spans="1:34" x14ac:dyDescent="0.25">
      <c r="A56" s="33" t="s">
        <v>43</v>
      </c>
      <c r="B56" s="17">
        <f>526.4+4.6+29.5+15+16.2+19.5+52.7+14.4+7.1+70.1+70.4+70.8+139.7+66.6+5.4+5.5+9.7+9.8+13.5+13.1+65.2+35.2+177.8+396.6+21.7+371.9</f>
        <v>2228.4</v>
      </c>
      <c r="C56" s="17">
        <f t="shared" si="0"/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64"/>
    </row>
    <row r="57" spans="1:34" x14ac:dyDescent="0.25">
      <c r="A57" s="33" t="s">
        <v>44</v>
      </c>
      <c r="B57" s="17">
        <v>287</v>
      </c>
      <c r="C57" s="17">
        <f t="shared" si="0"/>
        <v>0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64"/>
    </row>
    <row r="58" spans="1:34" x14ac:dyDescent="0.25">
      <c r="A58" s="33" t="s">
        <v>45</v>
      </c>
      <c r="B58" s="17">
        <v>726.2</v>
      </c>
      <c r="C58" s="17">
        <f t="shared" si="0"/>
        <v>2904.8</v>
      </c>
      <c r="D58" s="17">
        <v>726.2</v>
      </c>
      <c r="E58" s="24"/>
      <c r="F58" s="24"/>
      <c r="G58" s="24"/>
      <c r="H58" s="24"/>
      <c r="I58" s="24"/>
      <c r="J58" s="24"/>
      <c r="K58" s="24"/>
      <c r="L58" s="17">
        <v>726.2</v>
      </c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17">
        <v>726.2</v>
      </c>
      <c r="Y58" s="24"/>
      <c r="Z58" s="24"/>
      <c r="AA58" s="24"/>
      <c r="AB58" s="24"/>
      <c r="AC58" s="17">
        <v>726.2</v>
      </c>
      <c r="AD58" s="24"/>
      <c r="AE58" s="24"/>
      <c r="AF58" s="24"/>
      <c r="AG58" s="24"/>
      <c r="AH58" s="64"/>
    </row>
    <row r="59" spans="1:34" x14ac:dyDescent="0.25">
      <c r="A59" s="33" t="s">
        <v>56</v>
      </c>
      <c r="B59" s="17">
        <f>18.2+32+15+16.3+52.6+3.9+6.7+47.3+11.5+11.5+143.9+14.4+103.4</f>
        <v>476.69999999999993</v>
      </c>
      <c r="C59" s="17">
        <f t="shared" si="0"/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64"/>
    </row>
    <row r="60" spans="1:34" x14ac:dyDescent="0.25">
      <c r="A60" s="33" t="s">
        <v>27</v>
      </c>
      <c r="B60" s="17">
        <v>476.7</v>
      </c>
      <c r="C60" s="17">
        <f t="shared" si="0"/>
        <v>14301.000000000007</v>
      </c>
      <c r="D60" s="24">
        <v>476.7</v>
      </c>
      <c r="E60" s="24">
        <v>476.7</v>
      </c>
      <c r="F60" s="24">
        <v>476.7</v>
      </c>
      <c r="G60" s="24">
        <v>476.7</v>
      </c>
      <c r="H60" s="24">
        <v>476.7</v>
      </c>
      <c r="I60" s="24">
        <v>476.7</v>
      </c>
      <c r="J60" s="24">
        <v>476.7</v>
      </c>
      <c r="K60" s="24">
        <v>476.7</v>
      </c>
      <c r="L60" s="24">
        <v>476.7</v>
      </c>
      <c r="M60" s="24">
        <v>476.7</v>
      </c>
      <c r="N60" s="24">
        <v>476.7</v>
      </c>
      <c r="O60" s="24">
        <v>476.7</v>
      </c>
      <c r="P60" s="24">
        <v>476.7</v>
      </c>
      <c r="Q60" s="24">
        <v>476.7</v>
      </c>
      <c r="R60" s="24">
        <v>476.7</v>
      </c>
      <c r="S60" s="24">
        <v>476.7</v>
      </c>
      <c r="T60" s="24">
        <v>476.7</v>
      </c>
      <c r="U60" s="24">
        <v>476.7</v>
      </c>
      <c r="V60" s="24">
        <v>476.7</v>
      </c>
      <c r="W60" s="24">
        <v>476.7</v>
      </c>
      <c r="X60" s="24">
        <v>476.7</v>
      </c>
      <c r="Y60" s="24">
        <v>476.7</v>
      </c>
      <c r="Z60" s="24">
        <v>476.7</v>
      </c>
      <c r="AA60" s="24">
        <v>476.7</v>
      </c>
      <c r="AB60" s="24">
        <v>476.7</v>
      </c>
      <c r="AC60" s="24">
        <v>476.7</v>
      </c>
      <c r="AD60" s="24">
        <v>476.7</v>
      </c>
      <c r="AE60" s="24">
        <v>476.7</v>
      </c>
      <c r="AF60" s="24">
        <v>476.7</v>
      </c>
      <c r="AG60" s="24">
        <v>476.7</v>
      </c>
      <c r="AH60" s="64"/>
    </row>
    <row r="61" spans="1:34" x14ac:dyDescent="0.25">
      <c r="A61" s="33" t="s">
        <v>46</v>
      </c>
      <c r="B61" s="17">
        <v>2231.9</v>
      </c>
      <c r="C61" s="17">
        <f t="shared" si="0"/>
        <v>0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64"/>
    </row>
    <row r="62" spans="1:34" x14ac:dyDescent="0.25">
      <c r="A62" s="33" t="s">
        <v>14</v>
      </c>
      <c r="B62" s="17">
        <f>21.1+23.5+13.3+12.1+2.7+2.7</f>
        <v>75.400000000000006</v>
      </c>
      <c r="C62" s="17">
        <f t="shared" si="0"/>
        <v>2262.0000000000014</v>
      </c>
      <c r="D62" s="17">
        <f t="shared" ref="D62:AG62" si="4">21.1+23.5+13.3+12.1+2.7+2.7</f>
        <v>75.400000000000006</v>
      </c>
      <c r="E62" s="17">
        <f t="shared" si="4"/>
        <v>75.400000000000006</v>
      </c>
      <c r="F62" s="17">
        <f t="shared" si="4"/>
        <v>75.400000000000006</v>
      </c>
      <c r="G62" s="17">
        <f t="shared" si="4"/>
        <v>75.400000000000006</v>
      </c>
      <c r="H62" s="17">
        <f t="shared" si="4"/>
        <v>75.400000000000006</v>
      </c>
      <c r="I62" s="17">
        <f t="shared" si="4"/>
        <v>75.400000000000006</v>
      </c>
      <c r="J62" s="17">
        <f t="shared" si="4"/>
        <v>75.400000000000006</v>
      </c>
      <c r="K62" s="17">
        <f t="shared" si="4"/>
        <v>75.400000000000006</v>
      </c>
      <c r="L62" s="17">
        <f t="shared" si="4"/>
        <v>75.400000000000006</v>
      </c>
      <c r="M62" s="17">
        <f t="shared" si="4"/>
        <v>75.400000000000006</v>
      </c>
      <c r="N62" s="17">
        <f t="shared" si="4"/>
        <v>75.400000000000006</v>
      </c>
      <c r="O62" s="17">
        <f t="shared" si="4"/>
        <v>75.400000000000006</v>
      </c>
      <c r="P62" s="17">
        <f t="shared" si="4"/>
        <v>75.400000000000006</v>
      </c>
      <c r="Q62" s="17">
        <f t="shared" si="4"/>
        <v>75.400000000000006</v>
      </c>
      <c r="R62" s="17">
        <f t="shared" si="4"/>
        <v>75.400000000000006</v>
      </c>
      <c r="S62" s="17">
        <f t="shared" si="4"/>
        <v>75.400000000000006</v>
      </c>
      <c r="T62" s="17">
        <f t="shared" si="4"/>
        <v>75.400000000000006</v>
      </c>
      <c r="U62" s="17">
        <f t="shared" si="4"/>
        <v>75.400000000000006</v>
      </c>
      <c r="V62" s="17">
        <f t="shared" si="4"/>
        <v>75.400000000000006</v>
      </c>
      <c r="W62" s="17">
        <f t="shared" si="4"/>
        <v>75.400000000000006</v>
      </c>
      <c r="X62" s="17">
        <f t="shared" si="4"/>
        <v>75.400000000000006</v>
      </c>
      <c r="Y62" s="17">
        <f t="shared" si="4"/>
        <v>75.400000000000006</v>
      </c>
      <c r="Z62" s="17">
        <f t="shared" si="4"/>
        <v>75.400000000000006</v>
      </c>
      <c r="AA62" s="17">
        <f t="shared" si="4"/>
        <v>75.400000000000006</v>
      </c>
      <c r="AB62" s="17">
        <f t="shared" si="4"/>
        <v>75.400000000000006</v>
      </c>
      <c r="AC62" s="17">
        <f t="shared" si="4"/>
        <v>75.400000000000006</v>
      </c>
      <c r="AD62" s="17">
        <f t="shared" si="4"/>
        <v>75.400000000000006</v>
      </c>
      <c r="AE62" s="17">
        <f t="shared" si="4"/>
        <v>75.400000000000006</v>
      </c>
      <c r="AF62" s="17">
        <f t="shared" si="4"/>
        <v>75.400000000000006</v>
      </c>
      <c r="AG62" s="17">
        <f t="shared" si="4"/>
        <v>75.400000000000006</v>
      </c>
      <c r="AH62" s="66"/>
    </row>
    <row r="63" spans="1:34" x14ac:dyDescent="0.25">
      <c r="A63" s="33" t="s">
        <v>7</v>
      </c>
      <c r="B63" s="17">
        <f>16.5+55.6+26.1+57.8+54.4+16.1+25.6+55.5+0.7+38.1+73.2+40.2+32+7.4+15.3+7.8+9.6+8.2</f>
        <v>540.1</v>
      </c>
      <c r="C63" s="17">
        <f t="shared" si="0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64"/>
    </row>
    <row r="64" spans="1:34" x14ac:dyDescent="0.25">
      <c r="A64" s="33" t="s">
        <v>30</v>
      </c>
      <c r="B64" s="17">
        <f>181.7+25.8+23.3+84.4+66.7+69.6+43.3+10.8+16.1+15.6</f>
        <v>537.30000000000007</v>
      </c>
      <c r="C64" s="17">
        <f t="shared" si="0"/>
        <v>0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64"/>
    </row>
    <row r="65" spans="1:34" x14ac:dyDescent="0.25">
      <c r="A65" s="33" t="s">
        <v>21</v>
      </c>
      <c r="B65" s="17">
        <f>49.6+49.7+15.4+13.1+8+7.6+7.2+6.6+5.9</f>
        <v>163.1</v>
      </c>
      <c r="C65" s="17">
        <f t="shared" si="0"/>
        <v>0</v>
      </c>
      <c r="D65" s="17"/>
      <c r="E65" s="24"/>
      <c r="F65" s="24"/>
      <c r="G65" s="24"/>
      <c r="H65" s="17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64"/>
    </row>
    <row r="66" spans="1:34" x14ac:dyDescent="0.25">
      <c r="A66" s="8" t="s">
        <v>47</v>
      </c>
      <c r="B66" s="17">
        <f>17.9+17.9+8.3+7.6+22.4+2.7+3.7+7.7</f>
        <v>88.2</v>
      </c>
      <c r="C66" s="17">
        <f t="shared" si="0"/>
        <v>0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64"/>
    </row>
    <row r="67" spans="1:34" x14ac:dyDescent="0.25">
      <c r="A67" s="8" t="s">
        <v>48</v>
      </c>
      <c r="B67" s="17">
        <f>0.7+1.6+2.9+1.2+1.3+1.2+0.5+1.3+0.3+0.3+0.5+1.8+1.2+0.4+1.5+0.4+0.4+0.7+0.7+0.4+0.4+0.7+0.7+0.4</f>
        <v>21.499999999999993</v>
      </c>
      <c r="C67" s="17">
        <f t="shared" si="0"/>
        <v>0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64"/>
    </row>
    <row r="68" spans="1:34" x14ac:dyDescent="0.25">
      <c r="A68" s="14" t="s">
        <v>49</v>
      </c>
      <c r="B68" s="19">
        <f>SUM(B69:B70)</f>
        <v>4121.8</v>
      </c>
      <c r="C68" s="17">
        <f t="shared" si="0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64"/>
    </row>
    <row r="69" spans="1:34" x14ac:dyDescent="0.25">
      <c r="A69" s="8" t="s">
        <v>9</v>
      </c>
      <c r="B69" s="17">
        <f>155.5+930+38.4+464.4+178+132+814.5+107.5+1054+116</f>
        <v>3990.3</v>
      </c>
      <c r="C69" s="17">
        <f t="shared" si="0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64"/>
    </row>
    <row r="70" spans="1:34" x14ac:dyDescent="0.25">
      <c r="A70" s="8" t="s">
        <v>5</v>
      </c>
      <c r="B70" s="17">
        <f>23+23+23+23+23+16.5</f>
        <v>131.5</v>
      </c>
      <c r="C70" s="17">
        <f t="shared" si="0"/>
        <v>131.5</v>
      </c>
      <c r="D70" s="17">
        <f>23+23+23+23+23+16.5</f>
        <v>131.5</v>
      </c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64"/>
    </row>
    <row r="71" spans="1:34" x14ac:dyDescent="0.25">
      <c r="A71" s="14" t="s">
        <v>50</v>
      </c>
      <c r="B71" s="17"/>
      <c r="C71" s="17">
        <f t="shared" si="0"/>
        <v>0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64"/>
    </row>
    <row r="72" spans="1:34" ht="30" x14ac:dyDescent="0.25">
      <c r="A72" s="8" t="s">
        <v>158</v>
      </c>
      <c r="B72" s="17"/>
      <c r="C72" s="17">
        <f t="shared" si="0"/>
        <v>224635</v>
      </c>
      <c r="D72" s="43"/>
      <c r="E72" s="43"/>
      <c r="F72" s="43"/>
      <c r="G72" s="24">
        <v>13211</v>
      </c>
      <c r="H72" s="43">
        <f>3097+300</f>
        <v>3397</v>
      </c>
      <c r="I72" s="43"/>
      <c r="J72" s="24">
        <v>3097</v>
      </c>
      <c r="K72" s="43">
        <v>16920</v>
      </c>
      <c r="L72" s="43">
        <v>16920</v>
      </c>
      <c r="M72" s="43"/>
      <c r="N72" s="43"/>
      <c r="O72" s="43"/>
      <c r="P72" s="43"/>
      <c r="Q72" s="43"/>
      <c r="R72" s="43">
        <v>16920</v>
      </c>
      <c r="S72" s="43">
        <v>16920</v>
      </c>
      <c r="T72" s="43">
        <v>400</v>
      </c>
      <c r="U72" s="43"/>
      <c r="V72" s="43"/>
      <c r="W72" s="43">
        <v>300</v>
      </c>
      <c r="X72" s="43">
        <v>13655</v>
      </c>
      <c r="Y72" s="43">
        <v>13655</v>
      </c>
      <c r="Z72" s="43">
        <v>13655</v>
      </c>
      <c r="AA72" s="43">
        <v>13655</v>
      </c>
      <c r="AB72" s="43">
        <v>13655</v>
      </c>
      <c r="AC72" s="43">
        <v>13655</v>
      </c>
      <c r="AD72" s="43">
        <v>13655</v>
      </c>
      <c r="AE72" s="43">
        <v>13655</v>
      </c>
      <c r="AF72" s="43">
        <v>13655</v>
      </c>
      <c r="AG72" s="43">
        <v>13655</v>
      </c>
      <c r="AH72" s="64"/>
    </row>
    <row r="73" spans="1:34" x14ac:dyDescent="0.25">
      <c r="A73" s="8" t="s">
        <v>160</v>
      </c>
      <c r="B73" s="17"/>
      <c r="C73" s="17">
        <f t="shared" si="0"/>
        <v>124233</v>
      </c>
      <c r="D73" s="24">
        <v>13211</v>
      </c>
      <c r="E73" s="24">
        <v>13211</v>
      </c>
      <c r="F73" s="24">
        <v>13211</v>
      </c>
      <c r="G73" s="24"/>
      <c r="H73" s="24"/>
      <c r="I73" s="24"/>
      <c r="J73" s="24"/>
      <c r="K73" s="24"/>
      <c r="L73" s="24"/>
      <c r="M73" s="43">
        <v>16920</v>
      </c>
      <c r="N73" s="43">
        <v>16920</v>
      </c>
      <c r="O73" s="43">
        <v>16920</v>
      </c>
      <c r="P73" s="43">
        <v>16920</v>
      </c>
      <c r="Q73" s="43">
        <v>16920</v>
      </c>
      <c r="R73" s="24"/>
      <c r="S73" s="24"/>
      <c r="T73" s="24"/>
      <c r="U73" s="24"/>
      <c r="V73" s="24"/>
      <c r="W73" s="43"/>
      <c r="X73" s="43"/>
      <c r="Y73" s="43"/>
      <c r="Z73" s="43"/>
      <c r="AG73" s="24"/>
      <c r="AH73" s="64"/>
    </row>
    <row r="74" spans="1:34" ht="34.5" customHeight="1" x14ac:dyDescent="0.25">
      <c r="A74" s="8" t="s">
        <v>54</v>
      </c>
      <c r="B74" s="17"/>
      <c r="C74" s="17">
        <f t="shared" ref="C74" si="5">SUM(D74:AH74)</f>
        <v>48996</v>
      </c>
      <c r="D74" s="24"/>
      <c r="E74" s="24"/>
      <c r="F74" s="24"/>
      <c r="G74" s="24"/>
      <c r="H74" s="24">
        <v>21524</v>
      </c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>
        <f>B38</f>
        <v>27472</v>
      </c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64"/>
    </row>
    <row r="75" spans="1:34" ht="30" x14ac:dyDescent="0.25">
      <c r="A75" s="8" t="s">
        <v>55</v>
      </c>
      <c r="B75" s="17"/>
      <c r="C75" s="17">
        <f>SUM(D75:AH75)</f>
        <v>27072</v>
      </c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>
        <f>27472-400</f>
        <v>27072</v>
      </c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64"/>
    </row>
    <row r="76" spans="1:34" s="3" customFormat="1" thickBot="1" x14ac:dyDescent="0.25">
      <c r="A76" s="15" t="s">
        <v>57</v>
      </c>
      <c r="B76" s="22"/>
      <c r="C76" s="23">
        <f>SUM(C13:C30)+SUM(C32:C52)+SUM(C54:C67)+SUM(C69:C70)+SUM(C72:C75)</f>
        <v>508901.011</v>
      </c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3"/>
    </row>
    <row r="77" spans="1:34" s="5" customFormat="1" x14ac:dyDescent="0.25">
      <c r="A77" s="12"/>
      <c r="B77" s="4"/>
      <c r="C77" s="4"/>
    </row>
    <row r="78" spans="1:34" s="5" customFormat="1" x14ac:dyDescent="0.25">
      <c r="A78" s="12"/>
      <c r="B78" s="4"/>
      <c r="C78" s="4"/>
    </row>
    <row r="79" spans="1:34" s="5" customFormat="1" x14ac:dyDescent="0.25">
      <c r="A79" s="12"/>
      <c r="B79" s="4"/>
      <c r="C79" s="4"/>
    </row>
    <row r="80" spans="1:34" s="5" customFormat="1" x14ac:dyDescent="0.25">
      <c r="A80" s="12"/>
      <c r="B80" s="4"/>
      <c r="C80" s="4"/>
    </row>
    <row r="81" spans="1:3" s="5" customFormat="1" x14ac:dyDescent="0.25">
      <c r="A81" s="10"/>
      <c r="B81" s="13"/>
      <c r="C81" s="11"/>
    </row>
    <row r="82" spans="1:3" s="5" customFormat="1" x14ac:dyDescent="0.25">
      <c r="A82" s="12"/>
      <c r="B82" s="4"/>
      <c r="C82" s="4"/>
    </row>
    <row r="83" spans="1:3" s="5" customFormat="1" x14ac:dyDescent="0.25">
      <c r="A83" s="12"/>
      <c r="B83" s="4"/>
      <c r="C83" s="4"/>
    </row>
    <row r="84" spans="1:3" s="5" customFormat="1" x14ac:dyDescent="0.25">
      <c r="A84" s="12"/>
      <c r="B84" s="4"/>
      <c r="C84" s="4"/>
    </row>
    <row r="85" spans="1:3" s="5" customFormat="1" x14ac:dyDescent="0.25">
      <c r="A85" s="12"/>
      <c r="B85" s="4"/>
      <c r="C85" s="4"/>
    </row>
    <row r="86" spans="1:3" s="5" customFormat="1" x14ac:dyDescent="0.25">
      <c r="A86" s="12"/>
      <c r="B86" s="4"/>
      <c r="C86" s="4"/>
    </row>
    <row r="87" spans="1:3" s="5" customFormat="1" x14ac:dyDescent="0.25">
      <c r="A87" s="12"/>
      <c r="B87" s="4"/>
      <c r="C87" s="4"/>
    </row>
    <row r="88" spans="1:3" s="5" customFormat="1" x14ac:dyDescent="0.25">
      <c r="A88" s="12"/>
      <c r="B88" s="4"/>
      <c r="C88" s="4"/>
    </row>
    <row r="89" spans="1:3" s="5" customFormat="1" x14ac:dyDescent="0.25">
      <c r="A89" s="12"/>
      <c r="B89" s="4"/>
      <c r="C89" s="4"/>
    </row>
    <row r="90" spans="1:3" s="5" customFormat="1" x14ac:dyDescent="0.25">
      <c r="A90" s="12"/>
      <c r="B90" s="4"/>
      <c r="C90" s="4"/>
    </row>
    <row r="91" spans="1:3" s="5" customFormat="1" x14ac:dyDescent="0.25">
      <c r="A91" s="12"/>
      <c r="B91" s="4"/>
      <c r="C91" s="4"/>
    </row>
    <row r="92" spans="1:3" s="5" customFormat="1" x14ac:dyDescent="0.25">
      <c r="A92" s="12"/>
      <c r="B92" s="4"/>
      <c r="C92" s="4"/>
    </row>
    <row r="93" spans="1:3" s="5" customFormat="1" x14ac:dyDescent="0.25">
      <c r="A93" s="12"/>
      <c r="B93" s="4"/>
      <c r="C93" s="4"/>
    </row>
    <row r="94" spans="1:3" s="5" customFormat="1" x14ac:dyDescent="0.25">
      <c r="A94" s="10"/>
      <c r="B94" s="13"/>
      <c r="C94" s="11"/>
    </row>
    <row r="95" spans="1:3" s="5" customFormat="1" x14ac:dyDescent="0.25">
      <c r="A95" s="12"/>
      <c r="B95" s="4"/>
      <c r="C95" s="4"/>
    </row>
    <row r="96" spans="1:3" s="5" customFormat="1" x14ac:dyDescent="0.25">
      <c r="A96" s="12"/>
      <c r="B96" s="4"/>
      <c r="C96" s="4"/>
    </row>
    <row r="97" spans="1:3" s="5" customFormat="1" x14ac:dyDescent="0.25">
      <c r="A97" s="12"/>
      <c r="B97" s="4"/>
      <c r="C97" s="4"/>
    </row>
    <row r="98" spans="1:3" s="5" customFormat="1" x14ac:dyDescent="0.25">
      <c r="A98" s="12"/>
      <c r="B98" s="4"/>
      <c r="C98" s="4"/>
    </row>
    <row r="99" spans="1:3" s="5" customFormat="1" x14ac:dyDescent="0.25">
      <c r="A99" s="12"/>
      <c r="B99" s="4"/>
      <c r="C99" s="4"/>
    </row>
    <row r="100" spans="1:3" s="5" customFormat="1" x14ac:dyDescent="0.25">
      <c r="A100" s="12"/>
      <c r="B100" s="4"/>
      <c r="C100" s="4"/>
    </row>
    <row r="101" spans="1:3" s="5" customFormat="1" x14ac:dyDescent="0.25">
      <c r="A101" s="12"/>
      <c r="B101" s="4"/>
      <c r="C101" s="4"/>
    </row>
    <row r="102" spans="1:3" s="5" customFormat="1" x14ac:dyDescent="0.25">
      <c r="A102" s="12"/>
      <c r="B102" s="4"/>
      <c r="C102" s="4"/>
    </row>
    <row r="103" spans="1:3" s="5" customFormat="1" x14ac:dyDescent="0.25">
      <c r="A103" s="12"/>
      <c r="B103" s="4"/>
      <c r="C103" s="4"/>
    </row>
    <row r="104" spans="1:3" s="5" customFormat="1" x14ac:dyDescent="0.25">
      <c r="A104" s="10"/>
      <c r="B104" s="13"/>
      <c r="C104" s="11"/>
    </row>
    <row r="105" spans="1:3" s="5" customFormat="1" x14ac:dyDescent="0.25">
      <c r="A105" s="12"/>
      <c r="B105" s="4"/>
      <c r="C105" s="4"/>
    </row>
    <row r="106" spans="1:3" s="5" customFormat="1" x14ac:dyDescent="0.25">
      <c r="A106" s="12"/>
      <c r="B106" s="4"/>
      <c r="C106" s="4"/>
    </row>
    <row r="107" spans="1:3" s="5" customFormat="1" x14ac:dyDescent="0.25">
      <c r="A107" s="12"/>
      <c r="B107" s="4"/>
      <c r="C107" s="4"/>
    </row>
    <row r="108" spans="1:3" s="5" customFormat="1" x14ac:dyDescent="0.25">
      <c r="A108" s="12"/>
      <c r="B108" s="4"/>
      <c r="C108" s="4"/>
    </row>
    <row r="109" spans="1:3" s="5" customFormat="1" x14ac:dyDescent="0.25">
      <c r="A109" s="12"/>
      <c r="B109" s="4"/>
      <c r="C109" s="4"/>
    </row>
    <row r="110" spans="1:3" s="5" customFormat="1" x14ac:dyDescent="0.25">
      <c r="A110" s="12"/>
      <c r="B110" s="4"/>
      <c r="C110" s="4"/>
    </row>
    <row r="111" spans="1:3" s="5" customFormat="1" x14ac:dyDescent="0.25">
      <c r="A111" s="10"/>
      <c r="B111" s="13"/>
      <c r="C111" s="11"/>
    </row>
    <row r="112" spans="1:3" s="5" customFormat="1" x14ac:dyDescent="0.25">
      <c r="A112" s="12"/>
      <c r="B112" s="4"/>
      <c r="C112" s="4"/>
    </row>
    <row r="113" spans="1:3" s="5" customFormat="1" x14ac:dyDescent="0.25">
      <c r="A113" s="12"/>
      <c r="B113" s="4"/>
      <c r="C113" s="4"/>
    </row>
    <row r="114" spans="1:3" s="5" customFormat="1" x14ac:dyDescent="0.25">
      <c r="A114" s="12"/>
      <c r="B114" s="4"/>
      <c r="C114" s="4"/>
    </row>
    <row r="115" spans="1:3" s="5" customFormat="1" x14ac:dyDescent="0.25">
      <c r="A115" s="10"/>
      <c r="B115" s="13"/>
      <c r="C115" s="11"/>
    </row>
    <row r="116" spans="1:3" s="5" customFormat="1" x14ac:dyDescent="0.25">
      <c r="A116" s="12"/>
      <c r="B116" s="4"/>
      <c r="C116" s="4"/>
    </row>
    <row r="117" spans="1:3" s="5" customFormat="1" x14ac:dyDescent="0.25">
      <c r="A117" s="12"/>
      <c r="B117" s="4"/>
      <c r="C117" s="4"/>
    </row>
    <row r="118" spans="1:3" s="5" customFormat="1" x14ac:dyDescent="0.25">
      <c r="A118" s="10"/>
      <c r="B118" s="13"/>
      <c r="C118" s="11"/>
    </row>
    <row r="119" spans="1:3" s="5" customFormat="1" x14ac:dyDescent="0.25">
      <c r="A119" s="12"/>
      <c r="B119" s="4"/>
      <c r="C119" s="4"/>
    </row>
    <row r="120" spans="1:3" s="5" customFormat="1" x14ac:dyDescent="0.25">
      <c r="A120" s="12"/>
      <c r="B120" s="4"/>
      <c r="C120" s="11"/>
    </row>
    <row r="121" spans="1:3" s="5" customFormat="1" x14ac:dyDescent="0.25">
      <c r="A121" s="12"/>
      <c r="B121" s="4"/>
      <c r="C121" s="11"/>
    </row>
    <row r="122" spans="1:3" s="5" customFormat="1" x14ac:dyDescent="0.25">
      <c r="A122" s="12"/>
      <c r="B122" s="4"/>
      <c r="C122" s="11"/>
    </row>
    <row r="123" spans="1:3" s="5" customFormat="1" x14ac:dyDescent="0.25">
      <c r="A123" s="12"/>
      <c r="B123" s="4"/>
      <c r="C123" s="11"/>
    </row>
    <row r="124" spans="1:3" s="5" customFormat="1" x14ac:dyDescent="0.25">
      <c r="A124" s="12"/>
      <c r="B124" s="4"/>
      <c r="C124" s="11"/>
    </row>
    <row r="125" spans="1:3" s="5" customFormat="1" x14ac:dyDescent="0.25">
      <c r="A125" s="12"/>
      <c r="B125" s="4"/>
      <c r="C125" s="11"/>
    </row>
    <row r="126" spans="1:3" s="5" customFormat="1" x14ac:dyDescent="0.25">
      <c r="A126" s="12"/>
      <c r="B126" s="4"/>
      <c r="C126" s="11"/>
    </row>
    <row r="127" spans="1:3" s="5" customFormat="1" x14ac:dyDescent="0.25">
      <c r="A127" s="12"/>
      <c r="B127" s="4"/>
      <c r="C127" s="11"/>
    </row>
    <row r="128" spans="1:3" s="5" customFormat="1" x14ac:dyDescent="0.25">
      <c r="A128" s="12"/>
      <c r="B128" s="4"/>
      <c r="C128" s="11"/>
    </row>
    <row r="129" spans="1:3" s="5" customFormat="1" x14ac:dyDescent="0.25">
      <c r="A129" s="12"/>
      <c r="B129" s="4"/>
      <c r="C129" s="11"/>
    </row>
    <row r="130" spans="1:3" s="5" customFormat="1" x14ac:dyDescent="0.25">
      <c r="A130" s="12"/>
      <c r="B130" s="4"/>
      <c r="C130" s="11"/>
    </row>
    <row r="131" spans="1:3" s="5" customFormat="1" x14ac:dyDescent="0.25">
      <c r="A131" s="12"/>
      <c r="B131" s="4"/>
      <c r="C131" s="11"/>
    </row>
    <row r="132" spans="1:3" s="5" customFormat="1" x14ac:dyDescent="0.25">
      <c r="A132" s="12"/>
      <c r="B132" s="4"/>
      <c r="C132" s="11"/>
    </row>
    <row r="133" spans="1:3" s="5" customFormat="1" x14ac:dyDescent="0.25">
      <c r="A133" s="12"/>
      <c r="B133" s="4"/>
      <c r="C133" s="11"/>
    </row>
    <row r="134" spans="1:3" s="5" customFormat="1" x14ac:dyDescent="0.25">
      <c r="A134" s="12"/>
      <c r="B134" s="4"/>
      <c r="C134" s="11"/>
    </row>
    <row r="135" spans="1:3" s="5" customFormat="1" x14ac:dyDescent="0.25">
      <c r="A135" s="12"/>
      <c r="B135" s="4"/>
      <c r="C135" s="11"/>
    </row>
    <row r="136" spans="1:3" s="5" customFormat="1" x14ac:dyDescent="0.25">
      <c r="A136" s="12"/>
      <c r="B136" s="4"/>
      <c r="C136" s="11"/>
    </row>
    <row r="137" spans="1:3" s="5" customFormat="1" x14ac:dyDescent="0.25">
      <c r="A137" s="12"/>
      <c r="B137" s="4"/>
      <c r="C137" s="11"/>
    </row>
    <row r="138" spans="1:3" s="5" customFormat="1" x14ac:dyDescent="0.25">
      <c r="A138" s="12"/>
      <c r="B138" s="4"/>
      <c r="C138" s="11"/>
    </row>
    <row r="139" spans="1:3" s="5" customFormat="1" x14ac:dyDescent="0.25">
      <c r="A139" s="12"/>
      <c r="B139" s="4"/>
      <c r="C139" s="11"/>
    </row>
    <row r="140" spans="1:3" s="5" customFormat="1" x14ac:dyDescent="0.25">
      <c r="A140" s="12"/>
      <c r="B140" s="4"/>
      <c r="C140" s="11"/>
    </row>
    <row r="141" spans="1:3" s="5" customFormat="1" x14ac:dyDescent="0.25">
      <c r="A141" s="12"/>
      <c r="B141" s="4"/>
      <c r="C141" s="11"/>
    </row>
    <row r="142" spans="1:3" s="5" customFormat="1" x14ac:dyDescent="0.25">
      <c r="A142" s="12"/>
      <c r="B142" s="4"/>
      <c r="C142" s="11"/>
    </row>
    <row r="143" spans="1:3" s="5" customFormat="1" x14ac:dyDescent="0.25">
      <c r="A143" s="12"/>
      <c r="B143" s="4"/>
      <c r="C143" s="11"/>
    </row>
    <row r="144" spans="1:3" s="5" customFormat="1" x14ac:dyDescent="0.25">
      <c r="A144" s="12"/>
      <c r="B144" s="4"/>
      <c r="C144" s="11"/>
    </row>
    <row r="145" spans="1:3" s="5" customFormat="1" x14ac:dyDescent="0.25">
      <c r="A145" s="12"/>
      <c r="B145" s="4"/>
      <c r="C145" s="11"/>
    </row>
    <row r="146" spans="1:3" s="5" customFormat="1" x14ac:dyDescent="0.25">
      <c r="A146" s="12"/>
      <c r="B146" s="4"/>
      <c r="C146" s="11"/>
    </row>
    <row r="147" spans="1:3" s="5" customFormat="1" x14ac:dyDescent="0.25">
      <c r="A147" s="12"/>
      <c r="B147" s="4"/>
      <c r="C147" s="11"/>
    </row>
    <row r="148" spans="1:3" s="5" customFormat="1" x14ac:dyDescent="0.25">
      <c r="A148" s="12"/>
      <c r="B148" s="4"/>
      <c r="C148" s="11"/>
    </row>
    <row r="149" spans="1:3" s="5" customFormat="1" x14ac:dyDescent="0.25">
      <c r="A149" s="12"/>
      <c r="B149" s="4"/>
      <c r="C149" s="11"/>
    </row>
    <row r="150" spans="1:3" s="5" customFormat="1" x14ac:dyDescent="0.25">
      <c r="A150" s="12"/>
      <c r="B150" s="4"/>
      <c r="C150" s="11"/>
    </row>
  </sheetData>
  <mergeCells count="13">
    <mergeCell ref="X7:AG7"/>
    <mergeCell ref="A1:AH1"/>
    <mergeCell ref="A3:A4"/>
    <mergeCell ref="B3:B4"/>
    <mergeCell ref="D3:AH3"/>
    <mergeCell ref="B5:B6"/>
    <mergeCell ref="C5:C6"/>
    <mergeCell ref="D5:G5"/>
    <mergeCell ref="H5:J5"/>
    <mergeCell ref="K5:S5"/>
    <mergeCell ref="T5:AB5"/>
    <mergeCell ref="D6:G6"/>
    <mergeCell ref="W6:Z6"/>
  </mergeCells>
  <pageMargins left="0.75" right="0.75" top="1" bottom="1" header="0.5" footer="0.5"/>
  <pageSetup paperSize="9" scale="34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43"/>
  <sheetViews>
    <sheetView windowProtection="1" topLeftCell="A55" workbookViewId="0">
      <selection activeCell="B75" sqref="B75"/>
    </sheetView>
  </sheetViews>
  <sheetFormatPr defaultColWidth="8.875" defaultRowHeight="15" x14ac:dyDescent="0.25"/>
  <cols>
    <col min="1" max="1" width="37" style="7" bestFit="1" customWidth="1"/>
    <col min="2" max="2" width="9.875" style="2" customWidth="1"/>
    <col min="3" max="3" width="10.375" style="6" bestFit="1" customWidth="1"/>
    <col min="4" max="17" width="8.875" style="1"/>
    <col min="18" max="18" width="11" style="1" bestFit="1" customWidth="1"/>
    <col min="19" max="19" width="9.375" style="1" customWidth="1"/>
    <col min="20" max="21" width="11" style="1" bestFit="1" customWidth="1"/>
    <col min="22" max="25" width="8.875" style="1"/>
    <col min="26" max="26" width="12.125" style="1" customWidth="1"/>
    <col min="27" max="29" width="8.875" style="1"/>
    <col min="30" max="30" width="7.875" style="1" customWidth="1"/>
    <col min="31" max="31" width="7.625" style="1" customWidth="1"/>
    <col min="32" max="32" width="9.125" style="1" customWidth="1"/>
    <col min="33" max="33" width="7.875" style="1" customWidth="1"/>
    <col min="34" max="34" width="9.375" style="1" customWidth="1"/>
    <col min="35" max="39" width="8.875" style="1"/>
    <col min="40" max="40" width="15.875" style="1" bestFit="1" customWidth="1"/>
    <col min="41" max="16384" width="8.875" style="1"/>
  </cols>
  <sheetData>
    <row r="1" spans="1:35" ht="30" x14ac:dyDescent="0.4">
      <c r="A1" s="271" t="s">
        <v>131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</row>
    <row r="2" spans="1:35" ht="15.75" thickBot="1" x14ac:dyDescent="0.3"/>
    <row r="3" spans="1:35" x14ac:dyDescent="0.25">
      <c r="A3" s="310"/>
      <c r="B3" s="269"/>
      <c r="C3" s="21"/>
      <c r="D3" s="274" t="s">
        <v>69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5"/>
    </row>
    <row r="4" spans="1:35" ht="15.75" thickBot="1" x14ac:dyDescent="0.3">
      <c r="A4" s="311"/>
      <c r="B4" s="270"/>
      <c r="C4" s="20"/>
      <c r="D4" s="16">
        <v>1</v>
      </c>
      <c r="E4" s="16">
        <v>2</v>
      </c>
      <c r="F4" s="16">
        <v>3</v>
      </c>
      <c r="G4" s="16">
        <v>4</v>
      </c>
      <c r="H4" s="16">
        <v>5</v>
      </c>
      <c r="I4" s="16">
        <v>6</v>
      </c>
      <c r="J4" s="16">
        <v>7</v>
      </c>
      <c r="K4" s="16">
        <v>8</v>
      </c>
      <c r="L4" s="16">
        <v>9</v>
      </c>
      <c r="M4" s="16">
        <v>10</v>
      </c>
      <c r="N4" s="16">
        <v>11</v>
      </c>
      <c r="O4" s="16">
        <v>12</v>
      </c>
      <c r="P4" s="16">
        <v>13</v>
      </c>
      <c r="Q4" s="16">
        <v>14</v>
      </c>
      <c r="R4" s="16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5"/>
    </row>
    <row r="5" spans="1:35" ht="72.75" thickBot="1" x14ac:dyDescent="0.3">
      <c r="A5" s="14" t="s">
        <v>0</v>
      </c>
      <c r="B5" s="267" t="s">
        <v>132</v>
      </c>
      <c r="C5" s="268" t="s">
        <v>129</v>
      </c>
      <c r="D5" s="300" t="s">
        <v>70</v>
      </c>
      <c r="E5" s="301"/>
      <c r="F5" s="301"/>
      <c r="G5" s="301"/>
      <c r="H5" s="301"/>
      <c r="I5" s="301"/>
      <c r="J5" s="312"/>
      <c r="K5" s="104"/>
      <c r="L5" s="104"/>
      <c r="M5" s="104"/>
      <c r="N5" s="104"/>
      <c r="O5" s="104"/>
      <c r="P5" s="105"/>
      <c r="Q5" s="105"/>
      <c r="R5" s="105"/>
      <c r="S5" s="302" t="s">
        <v>71</v>
      </c>
      <c r="T5" s="303"/>
      <c r="U5" s="304"/>
      <c r="V5" s="314"/>
      <c r="W5" s="106"/>
      <c r="X5" s="300" t="s">
        <v>72</v>
      </c>
      <c r="Y5" s="301"/>
      <c r="Z5" s="107" t="s">
        <v>73</v>
      </c>
      <c r="AA5" s="106"/>
      <c r="AB5" s="106"/>
      <c r="AC5" s="106"/>
      <c r="AD5" s="106"/>
      <c r="AE5" s="106"/>
      <c r="AF5" s="105"/>
      <c r="AG5" s="105"/>
      <c r="AH5" s="108"/>
      <c r="AI5" s="5"/>
    </row>
    <row r="6" spans="1:35" ht="42" customHeight="1" thickBot="1" x14ac:dyDescent="0.3">
      <c r="A6" s="14" t="s">
        <v>1</v>
      </c>
      <c r="B6" s="267"/>
      <c r="C6" s="268"/>
      <c r="D6" s="109"/>
      <c r="E6" s="110"/>
      <c r="F6" s="110"/>
      <c r="G6" s="110"/>
      <c r="H6" s="110"/>
      <c r="I6" s="110"/>
      <c r="J6" s="315" t="s">
        <v>74</v>
      </c>
      <c r="K6" s="304"/>
      <c r="L6" s="304"/>
      <c r="M6" s="304"/>
      <c r="N6" s="304"/>
      <c r="O6" s="304"/>
      <c r="P6" s="304"/>
      <c r="Q6" s="314"/>
      <c r="R6" s="111"/>
      <c r="S6" s="112"/>
      <c r="T6" s="112"/>
      <c r="U6" s="300" t="s">
        <v>75</v>
      </c>
      <c r="V6" s="309"/>
      <c r="W6" s="112"/>
      <c r="X6" s="112"/>
      <c r="Y6" s="112"/>
      <c r="Z6" s="300" t="s">
        <v>76</v>
      </c>
      <c r="AA6" s="301"/>
      <c r="AB6" s="301"/>
      <c r="AC6" s="312"/>
      <c r="AD6" s="113"/>
      <c r="AE6" s="114"/>
      <c r="AF6" s="114"/>
      <c r="AG6" s="114"/>
      <c r="AH6" s="115"/>
      <c r="AI6" s="5"/>
    </row>
    <row r="7" spans="1:35" ht="57.75" customHeight="1" thickBot="1" x14ac:dyDescent="0.3">
      <c r="A7" s="30"/>
      <c r="B7" s="31"/>
      <c r="C7" s="32"/>
      <c r="D7" s="116"/>
      <c r="E7" s="110"/>
      <c r="F7" s="110"/>
      <c r="G7" s="110"/>
      <c r="H7" s="110"/>
      <c r="I7" s="110"/>
      <c r="J7" s="112"/>
      <c r="K7" s="293" t="s">
        <v>77</v>
      </c>
      <c r="L7" s="294"/>
      <c r="M7" s="294"/>
      <c r="N7" s="294"/>
      <c r="O7" s="294"/>
      <c r="P7" s="294"/>
      <c r="Q7" s="294"/>
      <c r="R7" s="294"/>
      <c r="S7" s="295"/>
      <c r="T7" s="112"/>
      <c r="U7" s="112"/>
      <c r="V7" s="300" t="s">
        <v>78</v>
      </c>
      <c r="W7" s="312"/>
      <c r="X7" s="112"/>
      <c r="Y7" s="112"/>
      <c r="Z7" s="110"/>
      <c r="AA7" s="110"/>
      <c r="AB7" s="112"/>
      <c r="AC7" s="112"/>
      <c r="AD7" s="112"/>
      <c r="AE7" s="112"/>
      <c r="AF7" s="293" t="s">
        <v>79</v>
      </c>
      <c r="AG7" s="294"/>
      <c r="AH7" s="295"/>
      <c r="AI7" s="5"/>
    </row>
    <row r="8" spans="1:35" ht="32.25" customHeight="1" thickBot="1" x14ac:dyDescent="0.3">
      <c r="A8" s="30"/>
      <c r="B8" s="31"/>
      <c r="C8" s="32"/>
      <c r="D8" s="117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277" t="s">
        <v>80</v>
      </c>
      <c r="X8" s="294"/>
      <c r="Y8" s="294"/>
      <c r="Z8" s="294"/>
      <c r="AA8" s="294"/>
      <c r="AB8" s="294"/>
      <c r="AC8" s="294"/>
      <c r="AD8" s="294"/>
      <c r="AE8" s="294"/>
      <c r="AF8" s="278"/>
      <c r="AG8" s="313"/>
      <c r="AH8" s="119"/>
      <c r="AI8" s="5"/>
    </row>
    <row r="9" spans="1:35" s="2" customFormat="1" x14ac:dyDescent="0.25">
      <c r="A9" s="8" t="s">
        <v>2</v>
      </c>
      <c r="B9" s="17"/>
      <c r="C9" s="19"/>
      <c r="D9" s="52">
        <v>15070</v>
      </c>
      <c r="E9" s="52">
        <v>15070</v>
      </c>
      <c r="F9" s="52">
        <v>15070</v>
      </c>
      <c r="G9" s="52">
        <v>15070</v>
      </c>
      <c r="H9" s="52">
        <v>15070</v>
      </c>
      <c r="I9" s="52">
        <v>15070</v>
      </c>
      <c r="J9" s="52">
        <v>15070</v>
      </c>
      <c r="K9" s="100"/>
      <c r="L9" s="100"/>
      <c r="M9" s="100"/>
      <c r="N9" s="100"/>
      <c r="O9" s="100"/>
      <c r="P9" s="100"/>
      <c r="Q9" s="100"/>
      <c r="R9" s="100"/>
      <c r="S9" s="100">
        <v>10000</v>
      </c>
      <c r="T9" s="100">
        <v>10000</v>
      </c>
      <c r="U9" s="100">
        <v>10000</v>
      </c>
      <c r="V9" s="100">
        <v>10000</v>
      </c>
      <c r="W9" s="100"/>
      <c r="X9" s="100">
        <v>11500</v>
      </c>
      <c r="Y9" s="100">
        <v>11500</v>
      </c>
      <c r="Z9" s="100">
        <v>700</v>
      </c>
      <c r="AA9" s="100"/>
      <c r="AB9" s="100"/>
      <c r="AC9" s="100"/>
      <c r="AD9" s="100"/>
      <c r="AE9" s="100"/>
      <c r="AF9" s="100"/>
      <c r="AG9" s="100"/>
      <c r="AH9" s="231"/>
      <c r="AI9" s="4"/>
    </row>
    <row r="10" spans="1:35" x14ac:dyDescent="0.25">
      <c r="A10" s="14"/>
      <c r="B10" s="19"/>
      <c r="C10" s="18"/>
      <c r="D10" s="25"/>
      <c r="E10" s="25"/>
      <c r="F10" s="25"/>
      <c r="G10" s="25"/>
      <c r="H10" s="25"/>
      <c r="I10" s="25"/>
      <c r="J10" s="25">
        <v>13287</v>
      </c>
      <c r="K10" s="25">
        <v>13287</v>
      </c>
      <c r="L10" s="25">
        <v>13287</v>
      </c>
      <c r="M10" s="25">
        <v>13287</v>
      </c>
      <c r="N10" s="25">
        <v>13287</v>
      </c>
      <c r="O10" s="25">
        <v>13287</v>
      </c>
      <c r="P10" s="25">
        <v>13287</v>
      </c>
      <c r="Q10" s="25">
        <v>13287</v>
      </c>
      <c r="R10" s="25"/>
      <c r="S10" s="25"/>
      <c r="T10" s="25"/>
      <c r="U10" s="25">
        <v>4500</v>
      </c>
      <c r="V10" s="242">
        <v>4500</v>
      </c>
      <c r="W10" s="242">
        <v>7000</v>
      </c>
      <c r="X10" s="25"/>
      <c r="Y10" s="25"/>
      <c r="Z10" s="25">
        <v>9500</v>
      </c>
      <c r="AA10" s="25">
        <v>9500</v>
      </c>
      <c r="AB10" s="25">
        <v>9500</v>
      </c>
      <c r="AC10" s="25">
        <v>9500</v>
      </c>
      <c r="AD10" s="25"/>
      <c r="AE10" s="25"/>
      <c r="AF10" s="25">
        <v>300</v>
      </c>
      <c r="AG10" s="25">
        <v>300</v>
      </c>
      <c r="AH10" s="172">
        <v>300</v>
      </c>
      <c r="AI10" s="5"/>
    </row>
    <row r="11" spans="1:35" x14ac:dyDescent="0.25">
      <c r="A11" s="14" t="s">
        <v>3</v>
      </c>
      <c r="B11" s="19">
        <f>B12+B31+B53+B68</f>
        <v>52992.9</v>
      </c>
      <c r="C11" s="18"/>
      <c r="D11" s="25"/>
      <c r="E11" s="25"/>
      <c r="F11" s="25"/>
      <c r="G11" s="25"/>
      <c r="H11" s="25"/>
      <c r="I11" s="25"/>
      <c r="J11" s="25"/>
      <c r="K11" s="25">
        <v>6063</v>
      </c>
      <c r="L11" s="25">
        <v>6063</v>
      </c>
      <c r="M11" s="25">
        <v>6063</v>
      </c>
      <c r="N11" s="25">
        <v>6063</v>
      </c>
      <c r="O11" s="25">
        <v>6063</v>
      </c>
      <c r="P11" s="25">
        <v>6063</v>
      </c>
      <c r="Q11" s="25">
        <v>6063</v>
      </c>
      <c r="R11" s="37">
        <v>6063</v>
      </c>
      <c r="S11" s="37">
        <v>6063</v>
      </c>
      <c r="T11" s="25"/>
      <c r="U11" s="25"/>
      <c r="V11" s="242">
        <v>7000</v>
      </c>
      <c r="W11" s="243">
        <v>400</v>
      </c>
      <c r="X11" s="24">
        <v>400</v>
      </c>
      <c r="Y11" s="24">
        <v>400</v>
      </c>
      <c r="Z11" s="24">
        <v>400</v>
      </c>
      <c r="AA11" s="24">
        <v>400</v>
      </c>
      <c r="AB11" s="24">
        <v>400</v>
      </c>
      <c r="AC11" s="24">
        <v>400</v>
      </c>
      <c r="AD11" s="24">
        <v>400</v>
      </c>
      <c r="AE11" s="24">
        <v>400</v>
      </c>
      <c r="AF11" s="24">
        <v>400</v>
      </c>
      <c r="AG11" s="24">
        <v>400</v>
      </c>
      <c r="AH11" s="121"/>
    </row>
    <row r="12" spans="1:35" x14ac:dyDescent="0.25">
      <c r="A12" s="14" t="s">
        <v>4</v>
      </c>
      <c r="B12" s="19">
        <f>SUM(B13:B30)</f>
        <v>10860.199999999999</v>
      </c>
      <c r="C12" s="1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21"/>
    </row>
    <row r="13" spans="1:35" x14ac:dyDescent="0.25">
      <c r="A13" s="8" t="s">
        <v>5</v>
      </c>
      <c r="B13" s="17">
        <v>167.7</v>
      </c>
      <c r="C13" s="17">
        <f t="shared" ref="C13:C72" si="0">SUM(D13:AH13)</f>
        <v>0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  <c r="Y13" s="24"/>
      <c r="Z13" s="24"/>
      <c r="AA13" s="24"/>
      <c r="AB13" s="24"/>
      <c r="AC13" s="24"/>
      <c r="AD13" s="24"/>
      <c r="AE13" s="25"/>
      <c r="AF13" s="24"/>
      <c r="AG13" s="24"/>
      <c r="AH13" s="121"/>
    </row>
    <row r="14" spans="1:35" x14ac:dyDescent="0.25">
      <c r="A14" s="8" t="s">
        <v>6</v>
      </c>
      <c r="B14" s="17">
        <v>79.7</v>
      </c>
      <c r="C14" s="17">
        <f t="shared" si="0"/>
        <v>0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21"/>
    </row>
    <row r="15" spans="1:35" x14ac:dyDescent="0.25">
      <c r="A15" s="8" t="s">
        <v>7</v>
      </c>
      <c r="B15" s="17">
        <v>30.1</v>
      </c>
      <c r="C15" s="17">
        <f t="shared" si="0"/>
        <v>0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121"/>
    </row>
    <row r="16" spans="1:35" x14ac:dyDescent="0.25">
      <c r="A16" s="8" t="s">
        <v>8</v>
      </c>
      <c r="B16" s="17">
        <v>482</v>
      </c>
      <c r="C16" s="17">
        <f t="shared" si="0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121"/>
    </row>
    <row r="17" spans="1:34" s="2" customFormat="1" x14ac:dyDescent="0.25">
      <c r="A17" s="8" t="s">
        <v>9</v>
      </c>
      <c r="B17" s="17">
        <v>620</v>
      </c>
      <c r="C17" s="17">
        <f t="shared" si="0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121"/>
    </row>
    <row r="18" spans="1:34" s="2" customFormat="1" x14ac:dyDescent="0.25">
      <c r="A18" s="8" t="s">
        <v>10</v>
      </c>
      <c r="B18" s="17">
        <v>291.60000000000002</v>
      </c>
      <c r="C18" s="17">
        <f t="shared" si="0"/>
        <v>0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121"/>
    </row>
    <row r="19" spans="1:34" s="2" customFormat="1" x14ac:dyDescent="0.25">
      <c r="A19" s="8" t="s">
        <v>11</v>
      </c>
      <c r="B19" s="17">
        <v>4237.8999999999996</v>
      </c>
      <c r="C19" s="17">
        <f t="shared" si="0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121"/>
    </row>
    <row r="20" spans="1:34" s="2" customFormat="1" x14ac:dyDescent="0.25">
      <c r="A20" s="8" t="s">
        <v>12</v>
      </c>
      <c r="B20" s="17">
        <v>388.9</v>
      </c>
      <c r="C20" s="17">
        <f t="shared" si="0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121"/>
    </row>
    <row r="21" spans="1:34" s="2" customFormat="1" x14ac:dyDescent="0.25">
      <c r="A21" s="8" t="s">
        <v>13</v>
      </c>
      <c r="B21" s="17">
        <v>119.5</v>
      </c>
      <c r="C21" s="17">
        <f t="shared" si="0"/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121"/>
    </row>
    <row r="22" spans="1:34" s="2" customFormat="1" x14ac:dyDescent="0.25">
      <c r="A22" s="8" t="s">
        <v>14</v>
      </c>
      <c r="B22" s="17">
        <v>381.8</v>
      </c>
      <c r="C22" s="17">
        <f t="shared" si="0"/>
        <v>0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121"/>
    </row>
    <row r="23" spans="1:34" s="2" customFormat="1" x14ac:dyDescent="0.25">
      <c r="A23" s="8" t="s">
        <v>15</v>
      </c>
      <c r="B23" s="17">
        <v>153.19999999999999</v>
      </c>
      <c r="C23" s="17">
        <f t="shared" si="0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121"/>
    </row>
    <row r="24" spans="1:34" s="2" customFormat="1" x14ac:dyDescent="0.25">
      <c r="A24" s="8" t="s">
        <v>16</v>
      </c>
      <c r="B24" s="17">
        <v>134.1</v>
      </c>
      <c r="C24" s="17">
        <f t="shared" si="0"/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121"/>
    </row>
    <row r="25" spans="1:34" s="2" customFormat="1" x14ac:dyDescent="0.25">
      <c r="A25" s="8" t="s">
        <v>17</v>
      </c>
      <c r="B25" s="17">
        <v>104.6</v>
      </c>
      <c r="C25" s="17">
        <f t="shared" si="0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121"/>
    </row>
    <row r="26" spans="1:34" s="2" customFormat="1" x14ac:dyDescent="0.25">
      <c r="A26" s="8" t="s">
        <v>18</v>
      </c>
      <c r="B26" s="17">
        <v>1445.5</v>
      </c>
      <c r="C26" s="17">
        <f t="shared" si="0"/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17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17"/>
      <c r="AG26" s="24"/>
      <c r="AH26" s="121"/>
    </row>
    <row r="27" spans="1:34" s="2" customFormat="1" x14ac:dyDescent="0.25">
      <c r="A27" s="8" t="s">
        <v>19</v>
      </c>
      <c r="B27" s="17">
        <v>402.8</v>
      </c>
      <c r="C27" s="17">
        <f t="shared" si="0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121"/>
    </row>
    <row r="28" spans="1:34" s="2" customFormat="1" x14ac:dyDescent="0.25">
      <c r="A28" s="8" t="s">
        <v>20</v>
      </c>
      <c r="B28" s="17">
        <v>185</v>
      </c>
      <c r="C28" s="17">
        <f t="shared" si="0"/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121"/>
    </row>
    <row r="29" spans="1:34" s="2" customFormat="1" x14ac:dyDescent="0.25">
      <c r="A29" s="8" t="s">
        <v>21</v>
      </c>
      <c r="B29" s="17">
        <v>1560</v>
      </c>
      <c r="C29" s="17">
        <f t="shared" si="0"/>
        <v>0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121"/>
    </row>
    <row r="30" spans="1:34" x14ac:dyDescent="0.25">
      <c r="A30" s="8" t="s">
        <v>22</v>
      </c>
      <c r="B30" s="17">
        <v>75.8</v>
      </c>
      <c r="C30" s="17">
        <f t="shared" si="0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121"/>
    </row>
    <row r="31" spans="1:34" x14ac:dyDescent="0.25">
      <c r="A31" s="14" t="s">
        <v>23</v>
      </c>
      <c r="B31" s="19">
        <f>SUM(B32:B52)-B33-B36</f>
        <v>30366.1</v>
      </c>
      <c r="C31" s="17">
        <f t="shared" si="0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121"/>
    </row>
    <row r="32" spans="1:34" x14ac:dyDescent="0.25">
      <c r="A32" s="8" t="s">
        <v>24</v>
      </c>
      <c r="B32" s="17">
        <v>236.8</v>
      </c>
      <c r="C32" s="17">
        <f t="shared" si="0"/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121"/>
    </row>
    <row r="33" spans="1:34" x14ac:dyDescent="0.25">
      <c r="A33" s="8" t="s">
        <v>25</v>
      </c>
      <c r="B33" s="17">
        <v>236.8</v>
      </c>
      <c r="C33" s="17">
        <f t="shared" si="0"/>
        <v>7340.8000000000038</v>
      </c>
      <c r="D33" s="24">
        <v>236.8</v>
      </c>
      <c r="E33" s="24">
        <v>236.8</v>
      </c>
      <c r="F33" s="24">
        <v>236.8</v>
      </c>
      <c r="G33" s="24">
        <v>236.8</v>
      </c>
      <c r="H33" s="24">
        <v>236.8</v>
      </c>
      <c r="I33" s="24">
        <v>236.8</v>
      </c>
      <c r="J33" s="24">
        <v>236.8</v>
      </c>
      <c r="K33" s="24">
        <v>236.8</v>
      </c>
      <c r="L33" s="24">
        <v>236.8</v>
      </c>
      <c r="M33" s="24">
        <v>236.8</v>
      </c>
      <c r="N33" s="24">
        <v>236.8</v>
      </c>
      <c r="O33" s="24">
        <v>236.8</v>
      </c>
      <c r="P33" s="24">
        <v>236.8</v>
      </c>
      <c r="Q33" s="24">
        <v>236.8</v>
      </c>
      <c r="R33" s="24">
        <v>236.8</v>
      </c>
      <c r="S33" s="24">
        <v>236.8</v>
      </c>
      <c r="T33" s="24">
        <v>236.8</v>
      </c>
      <c r="U33" s="24">
        <v>236.8</v>
      </c>
      <c r="V33" s="24">
        <v>236.8</v>
      </c>
      <c r="W33" s="24">
        <v>236.8</v>
      </c>
      <c r="X33" s="24">
        <v>236.8</v>
      </c>
      <c r="Y33" s="24">
        <v>236.8</v>
      </c>
      <c r="Z33" s="24">
        <v>236.8</v>
      </c>
      <c r="AA33" s="24">
        <v>236.8</v>
      </c>
      <c r="AB33" s="24">
        <v>236.8</v>
      </c>
      <c r="AC33" s="24">
        <v>236.8</v>
      </c>
      <c r="AD33" s="24">
        <v>236.8</v>
      </c>
      <c r="AE33" s="24">
        <v>236.8</v>
      </c>
      <c r="AF33" s="24">
        <v>236.8</v>
      </c>
      <c r="AG33" s="24">
        <v>236.8</v>
      </c>
      <c r="AH33" s="121">
        <v>236.8</v>
      </c>
    </row>
    <row r="34" spans="1:34" x14ac:dyDescent="0.25">
      <c r="A34" s="8" t="s">
        <v>26</v>
      </c>
      <c r="B34" s="17">
        <v>44.3</v>
      </c>
      <c r="C34" s="17">
        <f t="shared" si="0"/>
        <v>1373.2999999999993</v>
      </c>
      <c r="D34" s="17">
        <v>44.3</v>
      </c>
      <c r="E34" s="17">
        <v>44.3</v>
      </c>
      <c r="F34" s="17">
        <v>44.3</v>
      </c>
      <c r="G34" s="17">
        <v>44.3</v>
      </c>
      <c r="H34" s="17">
        <v>44.3</v>
      </c>
      <c r="I34" s="17">
        <v>44.3</v>
      </c>
      <c r="J34" s="17">
        <v>44.3</v>
      </c>
      <c r="K34" s="17">
        <v>44.3</v>
      </c>
      <c r="L34" s="17">
        <v>44.3</v>
      </c>
      <c r="M34" s="17">
        <v>44.3</v>
      </c>
      <c r="N34" s="17">
        <v>44.3</v>
      </c>
      <c r="O34" s="17">
        <v>44.3</v>
      </c>
      <c r="P34" s="17">
        <v>44.3</v>
      </c>
      <c r="Q34" s="17">
        <v>44.3</v>
      </c>
      <c r="R34" s="17">
        <v>44.3</v>
      </c>
      <c r="S34" s="17">
        <v>44.3</v>
      </c>
      <c r="T34" s="17">
        <v>44.3</v>
      </c>
      <c r="U34" s="17">
        <v>44.3</v>
      </c>
      <c r="V34" s="17">
        <v>44.3</v>
      </c>
      <c r="W34" s="17">
        <v>44.3</v>
      </c>
      <c r="X34" s="17">
        <v>44.3</v>
      </c>
      <c r="Y34" s="17">
        <v>44.3</v>
      </c>
      <c r="Z34" s="17">
        <v>44.3</v>
      </c>
      <c r="AA34" s="17">
        <v>44.3</v>
      </c>
      <c r="AB34" s="17">
        <v>44.3</v>
      </c>
      <c r="AC34" s="17">
        <v>44.3</v>
      </c>
      <c r="AD34" s="17">
        <v>44.3</v>
      </c>
      <c r="AE34" s="17">
        <v>44.3</v>
      </c>
      <c r="AF34" s="17">
        <v>44.3</v>
      </c>
      <c r="AG34" s="17">
        <v>44.3</v>
      </c>
      <c r="AH34" s="122">
        <v>44.3</v>
      </c>
    </row>
    <row r="35" spans="1:34" x14ac:dyDescent="0.25">
      <c r="A35" s="8" t="s">
        <v>56</v>
      </c>
      <c r="B35" s="17">
        <v>507.8</v>
      </c>
      <c r="C35" s="17">
        <f t="shared" si="0"/>
        <v>0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121"/>
    </row>
    <row r="36" spans="1:34" x14ac:dyDescent="0.25">
      <c r="A36" s="8" t="s">
        <v>27</v>
      </c>
      <c r="B36" s="17">
        <v>507.8</v>
      </c>
      <c r="C36" s="17">
        <f t="shared" si="0"/>
        <v>15741.799999999992</v>
      </c>
      <c r="D36" s="24">
        <v>507.8</v>
      </c>
      <c r="E36" s="24">
        <v>507.8</v>
      </c>
      <c r="F36" s="24">
        <v>507.8</v>
      </c>
      <c r="G36" s="24">
        <v>507.8</v>
      </c>
      <c r="H36" s="24">
        <v>507.8</v>
      </c>
      <c r="I36" s="24">
        <v>507.8</v>
      </c>
      <c r="J36" s="24">
        <v>507.8</v>
      </c>
      <c r="K36" s="24">
        <v>507.8</v>
      </c>
      <c r="L36" s="24">
        <v>507.8</v>
      </c>
      <c r="M36" s="24">
        <v>507.8</v>
      </c>
      <c r="N36" s="24">
        <v>507.8</v>
      </c>
      <c r="O36" s="24">
        <v>507.8</v>
      </c>
      <c r="P36" s="24">
        <v>507.8</v>
      </c>
      <c r="Q36" s="24">
        <v>507.8</v>
      </c>
      <c r="R36" s="24">
        <v>507.8</v>
      </c>
      <c r="S36" s="24">
        <v>507.8</v>
      </c>
      <c r="T36" s="24">
        <v>507.8</v>
      </c>
      <c r="U36" s="24">
        <v>507.8</v>
      </c>
      <c r="V36" s="24">
        <v>507.8</v>
      </c>
      <c r="W36" s="24">
        <v>507.8</v>
      </c>
      <c r="X36" s="24">
        <v>507.8</v>
      </c>
      <c r="Y36" s="24">
        <v>507.8</v>
      </c>
      <c r="Z36" s="24">
        <v>507.8</v>
      </c>
      <c r="AA36" s="24">
        <v>507.8</v>
      </c>
      <c r="AB36" s="24">
        <v>507.8</v>
      </c>
      <c r="AC36" s="24">
        <v>507.8</v>
      </c>
      <c r="AD36" s="24">
        <v>507.8</v>
      </c>
      <c r="AE36" s="24">
        <v>507.8</v>
      </c>
      <c r="AF36" s="24">
        <v>507.8</v>
      </c>
      <c r="AG36" s="24">
        <v>507.8</v>
      </c>
      <c r="AH36" s="121">
        <v>507.8</v>
      </c>
    </row>
    <row r="37" spans="1:34" x14ac:dyDescent="0.25">
      <c r="A37" s="8" t="s">
        <v>14</v>
      </c>
      <c r="B37" s="17">
        <v>116.1</v>
      </c>
      <c r="C37" s="17">
        <f t="shared" si="0"/>
        <v>3599.0999999999981</v>
      </c>
      <c r="D37" s="24">
        <v>116.1</v>
      </c>
      <c r="E37" s="24">
        <v>116.1</v>
      </c>
      <c r="F37" s="24">
        <v>116.1</v>
      </c>
      <c r="G37" s="24">
        <v>116.1</v>
      </c>
      <c r="H37" s="24">
        <v>116.1</v>
      </c>
      <c r="I37" s="24">
        <v>116.1</v>
      </c>
      <c r="J37" s="24">
        <v>116.1</v>
      </c>
      <c r="K37" s="24">
        <v>116.1</v>
      </c>
      <c r="L37" s="24">
        <v>116.1</v>
      </c>
      <c r="M37" s="24">
        <v>116.1</v>
      </c>
      <c r="N37" s="24">
        <v>116.1</v>
      </c>
      <c r="O37" s="24">
        <v>116.1</v>
      </c>
      <c r="P37" s="24">
        <v>116.1</v>
      </c>
      <c r="Q37" s="24">
        <v>116.1</v>
      </c>
      <c r="R37" s="24">
        <v>116.1</v>
      </c>
      <c r="S37" s="24">
        <v>116.1</v>
      </c>
      <c r="T37" s="24">
        <v>116.1</v>
      </c>
      <c r="U37" s="24">
        <v>116.1</v>
      </c>
      <c r="V37" s="24">
        <v>116.1</v>
      </c>
      <c r="W37" s="24">
        <v>116.1</v>
      </c>
      <c r="X37" s="24">
        <v>116.1</v>
      </c>
      <c r="Y37" s="24">
        <v>116.1</v>
      </c>
      <c r="Z37" s="24">
        <v>116.1</v>
      </c>
      <c r="AA37" s="24">
        <v>116.1</v>
      </c>
      <c r="AB37" s="24">
        <v>116.1</v>
      </c>
      <c r="AC37" s="24">
        <v>116.1</v>
      </c>
      <c r="AD37" s="24">
        <v>116.1</v>
      </c>
      <c r="AE37" s="24">
        <v>116.1</v>
      </c>
      <c r="AF37" s="24">
        <v>116.1</v>
      </c>
      <c r="AG37" s="24">
        <v>116.1</v>
      </c>
      <c r="AH37" s="121">
        <v>116.1</v>
      </c>
    </row>
    <row r="38" spans="1:34" ht="30" x14ac:dyDescent="0.25">
      <c r="A38" s="8" t="s">
        <v>28</v>
      </c>
      <c r="B38" s="19">
        <v>27472</v>
      </c>
      <c r="C38" s="17">
        <f t="shared" si="0"/>
        <v>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121"/>
    </row>
    <row r="39" spans="1:34" x14ac:dyDescent="0.25">
      <c r="A39" s="8" t="s">
        <v>29</v>
      </c>
      <c r="B39" s="17">
        <f>564.1+75</f>
        <v>639.1</v>
      </c>
      <c r="C39" s="17">
        <f t="shared" si="0"/>
        <v>5112.2110000000002</v>
      </c>
      <c r="D39" s="17"/>
      <c r="E39" s="17">
        <f t="shared" ref="E39:AC39" si="1">564.1+75</f>
        <v>639.1</v>
      </c>
      <c r="F39" s="17"/>
      <c r="G39" s="17"/>
      <c r="H39" s="17"/>
      <c r="I39" s="17">
        <v>638.51099999999997</v>
      </c>
      <c r="J39" s="17"/>
      <c r="K39" s="17">
        <f t="shared" si="1"/>
        <v>639.1</v>
      </c>
      <c r="L39" s="17"/>
      <c r="M39" s="17"/>
      <c r="N39" s="17"/>
      <c r="O39" s="17">
        <f t="shared" si="1"/>
        <v>639.1</v>
      </c>
      <c r="P39" s="17"/>
      <c r="Q39" s="17"/>
      <c r="R39" s="17"/>
      <c r="S39" s="17">
        <f t="shared" si="1"/>
        <v>639.1</v>
      </c>
      <c r="T39" s="17"/>
      <c r="U39" s="17"/>
      <c r="V39" s="17"/>
      <c r="W39" s="17">
        <f t="shared" si="1"/>
        <v>639.1</v>
      </c>
      <c r="X39" s="17"/>
      <c r="Y39" s="17">
        <f t="shared" si="1"/>
        <v>639.1</v>
      </c>
      <c r="Z39" s="17"/>
      <c r="AA39" s="17"/>
      <c r="AB39" s="17"/>
      <c r="AC39" s="17">
        <f t="shared" si="1"/>
        <v>639.1</v>
      </c>
      <c r="AD39" s="17"/>
      <c r="AE39" s="17"/>
      <c r="AF39" s="24"/>
      <c r="AG39" s="24"/>
      <c r="AH39" s="121"/>
    </row>
    <row r="40" spans="1:34" x14ac:dyDescent="0.25">
      <c r="A40" s="8" t="s">
        <v>30</v>
      </c>
      <c r="B40" s="17">
        <f>145.9+31+31+31+31+12+32.4</f>
        <v>314.29999999999995</v>
      </c>
      <c r="C40" s="17">
        <f t="shared" si="0"/>
        <v>6914.6000000000022</v>
      </c>
      <c r="D40" s="24"/>
      <c r="E40" s="24">
        <f t="shared" ref="E40:S40" si="2">145.9+31+31+31+31+12+32.4</f>
        <v>314.29999999999995</v>
      </c>
      <c r="F40" s="24">
        <f t="shared" si="2"/>
        <v>314.29999999999995</v>
      </c>
      <c r="G40" s="24">
        <f t="shared" si="2"/>
        <v>314.29999999999995</v>
      </c>
      <c r="H40" s="24">
        <f t="shared" si="2"/>
        <v>314.29999999999995</v>
      </c>
      <c r="I40" s="24">
        <f t="shared" si="2"/>
        <v>314.29999999999995</v>
      </c>
      <c r="J40" s="35"/>
      <c r="K40" s="35"/>
      <c r="L40" s="24">
        <f t="shared" si="2"/>
        <v>314.29999999999995</v>
      </c>
      <c r="M40" s="35">
        <v>314.3</v>
      </c>
      <c r="N40" s="35">
        <v>314.3</v>
      </c>
      <c r="O40" s="35">
        <v>314.3</v>
      </c>
      <c r="P40" s="35">
        <v>314.3</v>
      </c>
      <c r="Q40" s="35"/>
      <c r="R40" s="35"/>
      <c r="S40" s="24">
        <f t="shared" si="2"/>
        <v>314.29999999999995</v>
      </c>
      <c r="T40" s="35">
        <v>314.3</v>
      </c>
      <c r="U40" s="35">
        <v>314.3</v>
      </c>
      <c r="V40" s="35">
        <v>314.3</v>
      </c>
      <c r="W40" s="35">
        <v>314.3</v>
      </c>
      <c r="X40" s="35"/>
      <c r="Y40" s="35"/>
      <c r="Z40" s="24">
        <f t="shared" ref="Z40" si="3">145.9+31+31+31+31+12+32.4</f>
        <v>314.29999999999995</v>
      </c>
      <c r="AA40" s="35">
        <v>314.3</v>
      </c>
      <c r="AB40" s="35">
        <v>314.3</v>
      </c>
      <c r="AC40" s="35">
        <v>314.3</v>
      </c>
      <c r="AD40" s="35">
        <v>314.3</v>
      </c>
      <c r="AE40" s="35"/>
      <c r="AF40" s="35"/>
      <c r="AG40" s="24">
        <f t="shared" ref="AG40" si="4">145.9+31+31+31+31+12+32.4</f>
        <v>314.29999999999995</v>
      </c>
      <c r="AH40" s="121">
        <v>314.3</v>
      </c>
    </row>
    <row r="41" spans="1:34" x14ac:dyDescent="0.25">
      <c r="A41" s="8" t="s">
        <v>31</v>
      </c>
      <c r="B41" s="17">
        <v>103</v>
      </c>
      <c r="C41" s="17">
        <f t="shared" si="0"/>
        <v>0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121"/>
    </row>
    <row r="42" spans="1:34" x14ac:dyDescent="0.25">
      <c r="A42" s="8" t="s">
        <v>7</v>
      </c>
      <c r="B42" s="17">
        <f>28.9+4.2+19+65</f>
        <v>117.1</v>
      </c>
      <c r="C42" s="17">
        <f t="shared" si="0"/>
        <v>0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121"/>
    </row>
    <row r="43" spans="1:34" x14ac:dyDescent="0.25">
      <c r="A43" s="8" t="s">
        <v>32</v>
      </c>
      <c r="B43" s="17">
        <v>18.399999999999999</v>
      </c>
      <c r="C43" s="17">
        <f t="shared" si="0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121"/>
    </row>
    <row r="44" spans="1:34" x14ac:dyDescent="0.25">
      <c r="A44" s="8" t="s">
        <v>33</v>
      </c>
      <c r="B44" s="17">
        <v>10</v>
      </c>
      <c r="C44" s="17">
        <f t="shared" si="0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121"/>
    </row>
    <row r="45" spans="1:34" x14ac:dyDescent="0.25">
      <c r="A45" s="8" t="s">
        <v>34</v>
      </c>
      <c r="B45" s="17">
        <v>46.8</v>
      </c>
      <c r="C45" s="17">
        <f t="shared" si="0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121"/>
    </row>
    <row r="46" spans="1:34" x14ac:dyDescent="0.25">
      <c r="A46" s="8" t="s">
        <v>35</v>
      </c>
      <c r="B46" s="17">
        <v>60.3</v>
      </c>
      <c r="C46" s="17">
        <f t="shared" si="0"/>
        <v>0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121"/>
    </row>
    <row r="47" spans="1:34" x14ac:dyDescent="0.25">
      <c r="A47" s="8" t="s">
        <v>36</v>
      </c>
      <c r="B47" s="17">
        <v>15.7</v>
      </c>
      <c r="C47" s="17">
        <f t="shared" si="0"/>
        <v>0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121"/>
    </row>
    <row r="48" spans="1:34" x14ac:dyDescent="0.25">
      <c r="A48" s="8" t="s">
        <v>37</v>
      </c>
      <c r="B48" s="17">
        <v>17</v>
      </c>
      <c r="C48" s="17">
        <f t="shared" si="0"/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121"/>
    </row>
    <row r="49" spans="1:34" x14ac:dyDescent="0.25">
      <c r="A49" s="8" t="s">
        <v>38</v>
      </c>
      <c r="B49" s="17">
        <f>76.9+72.5</f>
        <v>149.4</v>
      </c>
      <c r="C49" s="17">
        <f t="shared" si="0"/>
        <v>0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121"/>
    </row>
    <row r="50" spans="1:34" x14ac:dyDescent="0.25">
      <c r="A50" s="8" t="s">
        <v>39</v>
      </c>
      <c r="B50" s="17">
        <f>66.7+63</f>
        <v>129.69999999999999</v>
      </c>
      <c r="C50" s="17">
        <f t="shared" si="0"/>
        <v>0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121"/>
    </row>
    <row r="51" spans="1:34" x14ac:dyDescent="0.25">
      <c r="A51" s="8" t="s">
        <v>40</v>
      </c>
      <c r="B51" s="17">
        <f>19.5+5.7+3.2+30+165+6.9</f>
        <v>230.3</v>
      </c>
      <c r="C51" s="17">
        <f t="shared" si="0"/>
        <v>0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121"/>
    </row>
    <row r="52" spans="1:34" x14ac:dyDescent="0.25">
      <c r="A52" s="8" t="s">
        <v>41</v>
      </c>
      <c r="B52" s="17">
        <f>60+78</f>
        <v>138</v>
      </c>
      <c r="C52" s="17">
        <f t="shared" si="0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121"/>
    </row>
    <row r="53" spans="1:34" x14ac:dyDescent="0.25">
      <c r="A53" s="14" t="s">
        <v>42</v>
      </c>
      <c r="B53" s="19">
        <f>SUM(B54:B67)-B55-B60</f>
        <v>7644.8</v>
      </c>
      <c r="C53" s="17">
        <f t="shared" si="0"/>
        <v>0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121"/>
    </row>
    <row r="54" spans="1:34" x14ac:dyDescent="0.25">
      <c r="A54" s="8" t="s">
        <v>24</v>
      </c>
      <c r="B54" s="17">
        <f>26.1+14.7+14.6+23.2+24+23.8+25.1+13.4+23.3+24.6+24.5+14+17.7</f>
        <v>269</v>
      </c>
      <c r="C54" s="17">
        <f t="shared" si="0"/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121"/>
    </row>
    <row r="55" spans="1:34" x14ac:dyDescent="0.25">
      <c r="A55" s="33" t="s">
        <v>25</v>
      </c>
      <c r="B55" s="17">
        <v>269</v>
      </c>
      <c r="C55" s="17">
        <f t="shared" si="0"/>
        <v>8339</v>
      </c>
      <c r="D55" s="24">
        <v>269</v>
      </c>
      <c r="E55" s="24">
        <v>269</v>
      </c>
      <c r="F55" s="24">
        <v>269</v>
      </c>
      <c r="G55" s="24">
        <v>269</v>
      </c>
      <c r="H55" s="24">
        <v>269</v>
      </c>
      <c r="I55" s="24">
        <v>269</v>
      </c>
      <c r="J55" s="24">
        <v>269</v>
      </c>
      <c r="K55" s="24">
        <v>269</v>
      </c>
      <c r="L55" s="24">
        <v>269</v>
      </c>
      <c r="M55" s="24">
        <v>269</v>
      </c>
      <c r="N55" s="24">
        <v>269</v>
      </c>
      <c r="O55" s="24">
        <v>269</v>
      </c>
      <c r="P55" s="24">
        <v>269</v>
      </c>
      <c r="Q55" s="24">
        <v>269</v>
      </c>
      <c r="R55" s="24">
        <v>269</v>
      </c>
      <c r="S55" s="24">
        <v>269</v>
      </c>
      <c r="T55" s="24">
        <v>269</v>
      </c>
      <c r="U55" s="24">
        <v>269</v>
      </c>
      <c r="V55" s="24">
        <v>269</v>
      </c>
      <c r="W55" s="24">
        <v>269</v>
      </c>
      <c r="X55" s="24">
        <v>269</v>
      </c>
      <c r="Y55" s="24">
        <v>269</v>
      </c>
      <c r="Z55" s="24">
        <v>269</v>
      </c>
      <c r="AA55" s="24">
        <v>269</v>
      </c>
      <c r="AB55" s="24">
        <v>269</v>
      </c>
      <c r="AC55" s="24">
        <v>269</v>
      </c>
      <c r="AD55" s="24">
        <v>269</v>
      </c>
      <c r="AE55" s="24">
        <v>269</v>
      </c>
      <c r="AF55" s="24">
        <v>269</v>
      </c>
      <c r="AG55" s="24">
        <v>269</v>
      </c>
      <c r="AH55" s="121">
        <v>269</v>
      </c>
    </row>
    <row r="56" spans="1:34" x14ac:dyDescent="0.25">
      <c r="A56" s="33" t="s">
        <v>43</v>
      </c>
      <c r="B56" s="17">
        <f>526.4+4.6+29.5+15+16.2+19.5+52.7+14.4+7.1+70.1+70.4+70.8+139.7+66.6+5.4+5.5+9.7+9.8+13.5+13.1+65.2+35.2+177.8+396.6+21.7+371.9</f>
        <v>2228.4</v>
      </c>
      <c r="C56" s="17">
        <f t="shared" si="0"/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121"/>
    </row>
    <row r="57" spans="1:34" x14ac:dyDescent="0.25">
      <c r="A57" s="33" t="s">
        <v>44</v>
      </c>
      <c r="B57" s="17">
        <v>287</v>
      </c>
      <c r="C57" s="17">
        <f t="shared" si="0"/>
        <v>0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121"/>
    </row>
    <row r="58" spans="1:34" x14ac:dyDescent="0.25">
      <c r="A58" s="33" t="s">
        <v>45</v>
      </c>
      <c r="B58" s="17">
        <v>726.2</v>
      </c>
      <c r="C58" s="17">
        <f t="shared" si="0"/>
        <v>0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121"/>
    </row>
    <row r="59" spans="1:34" x14ac:dyDescent="0.25">
      <c r="A59" s="33" t="s">
        <v>56</v>
      </c>
      <c r="B59" s="17">
        <f>18.2+32+15+16.3+52.6+3.9+6.7+47.3+11.5+11.5+143.9+14.4+103.4</f>
        <v>476.69999999999993</v>
      </c>
      <c r="C59" s="17">
        <f t="shared" si="0"/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121"/>
    </row>
    <row r="60" spans="1:34" x14ac:dyDescent="0.25">
      <c r="A60" s="33" t="s">
        <v>27</v>
      </c>
      <c r="B60" s="17">
        <v>476.7</v>
      </c>
      <c r="C60" s="17">
        <f t="shared" si="0"/>
        <v>14777.700000000008</v>
      </c>
      <c r="D60" s="24">
        <v>476.7</v>
      </c>
      <c r="E60" s="24">
        <v>476.7</v>
      </c>
      <c r="F60" s="24">
        <v>476.7</v>
      </c>
      <c r="G60" s="24">
        <v>476.7</v>
      </c>
      <c r="H60" s="24">
        <v>476.7</v>
      </c>
      <c r="I60" s="24">
        <v>476.7</v>
      </c>
      <c r="J60" s="24">
        <v>476.7</v>
      </c>
      <c r="K60" s="24">
        <v>476.7</v>
      </c>
      <c r="L60" s="24">
        <v>476.7</v>
      </c>
      <c r="M60" s="24">
        <v>476.7</v>
      </c>
      <c r="N60" s="24">
        <v>476.7</v>
      </c>
      <c r="O60" s="24">
        <v>476.7</v>
      </c>
      <c r="P60" s="24">
        <v>476.7</v>
      </c>
      <c r="Q60" s="24">
        <v>476.7</v>
      </c>
      <c r="R60" s="24">
        <v>476.7</v>
      </c>
      <c r="S60" s="24">
        <v>476.7</v>
      </c>
      <c r="T60" s="24">
        <v>476.7</v>
      </c>
      <c r="U60" s="24">
        <v>476.7</v>
      </c>
      <c r="V60" s="24">
        <v>476.7</v>
      </c>
      <c r="W60" s="24">
        <v>476.7</v>
      </c>
      <c r="X60" s="24">
        <v>476.7</v>
      </c>
      <c r="Y60" s="24">
        <v>476.7</v>
      </c>
      <c r="Z60" s="24">
        <v>476.7</v>
      </c>
      <c r="AA60" s="24">
        <v>476.7</v>
      </c>
      <c r="AB60" s="24">
        <v>476.7</v>
      </c>
      <c r="AC60" s="24">
        <v>476.7</v>
      </c>
      <c r="AD60" s="24">
        <v>476.7</v>
      </c>
      <c r="AE60" s="24">
        <v>476.7</v>
      </c>
      <c r="AF60" s="24">
        <v>476.7</v>
      </c>
      <c r="AG60" s="24">
        <v>476.7</v>
      </c>
      <c r="AH60" s="121">
        <v>476.7</v>
      </c>
    </row>
    <row r="61" spans="1:34" x14ac:dyDescent="0.25">
      <c r="A61" s="33" t="s">
        <v>46</v>
      </c>
      <c r="B61" s="17">
        <v>2231.9</v>
      </c>
      <c r="C61" s="17">
        <f t="shared" si="0"/>
        <v>0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121"/>
    </row>
    <row r="62" spans="1:34" x14ac:dyDescent="0.25">
      <c r="A62" s="33" t="s">
        <v>14</v>
      </c>
      <c r="B62" s="17">
        <f>21.1+23.5+13.3+12.1+2.7+2.7</f>
        <v>75.400000000000006</v>
      </c>
      <c r="C62" s="17">
        <f t="shared" si="0"/>
        <v>2337.4000000000015</v>
      </c>
      <c r="D62" s="17">
        <f t="shared" ref="D62:AH62" si="5">21.1+23.5+13.3+12.1+2.7+2.7</f>
        <v>75.400000000000006</v>
      </c>
      <c r="E62" s="17">
        <f t="shared" si="5"/>
        <v>75.400000000000006</v>
      </c>
      <c r="F62" s="17">
        <f t="shared" si="5"/>
        <v>75.400000000000006</v>
      </c>
      <c r="G62" s="17">
        <f t="shared" si="5"/>
        <v>75.400000000000006</v>
      </c>
      <c r="H62" s="17">
        <f t="shared" si="5"/>
        <v>75.400000000000006</v>
      </c>
      <c r="I62" s="17">
        <f t="shared" si="5"/>
        <v>75.400000000000006</v>
      </c>
      <c r="J62" s="17">
        <f t="shared" si="5"/>
        <v>75.400000000000006</v>
      </c>
      <c r="K62" s="17">
        <f t="shared" si="5"/>
        <v>75.400000000000006</v>
      </c>
      <c r="L62" s="17">
        <f t="shared" si="5"/>
        <v>75.400000000000006</v>
      </c>
      <c r="M62" s="17">
        <f t="shared" si="5"/>
        <v>75.400000000000006</v>
      </c>
      <c r="N62" s="17">
        <f t="shared" si="5"/>
        <v>75.400000000000006</v>
      </c>
      <c r="O62" s="17">
        <f t="shared" si="5"/>
        <v>75.400000000000006</v>
      </c>
      <c r="P62" s="17">
        <f t="shared" si="5"/>
        <v>75.400000000000006</v>
      </c>
      <c r="Q62" s="17">
        <f t="shared" si="5"/>
        <v>75.400000000000006</v>
      </c>
      <c r="R62" s="17">
        <f t="shared" si="5"/>
        <v>75.400000000000006</v>
      </c>
      <c r="S62" s="17">
        <f t="shared" si="5"/>
        <v>75.400000000000006</v>
      </c>
      <c r="T62" s="17">
        <f t="shared" si="5"/>
        <v>75.400000000000006</v>
      </c>
      <c r="U62" s="17">
        <f t="shared" si="5"/>
        <v>75.400000000000006</v>
      </c>
      <c r="V62" s="17">
        <f t="shared" si="5"/>
        <v>75.400000000000006</v>
      </c>
      <c r="W62" s="17">
        <f t="shared" si="5"/>
        <v>75.400000000000006</v>
      </c>
      <c r="X62" s="17">
        <f t="shared" si="5"/>
        <v>75.400000000000006</v>
      </c>
      <c r="Y62" s="17">
        <f t="shared" si="5"/>
        <v>75.400000000000006</v>
      </c>
      <c r="Z62" s="17">
        <f t="shared" si="5"/>
        <v>75.400000000000006</v>
      </c>
      <c r="AA62" s="17">
        <f t="shared" si="5"/>
        <v>75.400000000000006</v>
      </c>
      <c r="AB62" s="17">
        <f t="shared" si="5"/>
        <v>75.400000000000006</v>
      </c>
      <c r="AC62" s="17">
        <f t="shared" si="5"/>
        <v>75.400000000000006</v>
      </c>
      <c r="AD62" s="17">
        <f t="shared" si="5"/>
        <v>75.400000000000006</v>
      </c>
      <c r="AE62" s="17">
        <f t="shared" si="5"/>
        <v>75.400000000000006</v>
      </c>
      <c r="AF62" s="17">
        <f t="shared" si="5"/>
        <v>75.400000000000006</v>
      </c>
      <c r="AG62" s="17">
        <f t="shared" si="5"/>
        <v>75.400000000000006</v>
      </c>
      <c r="AH62" s="122">
        <f t="shared" si="5"/>
        <v>75.400000000000006</v>
      </c>
    </row>
    <row r="63" spans="1:34" x14ac:dyDescent="0.25">
      <c r="A63" s="33" t="s">
        <v>7</v>
      </c>
      <c r="B63" s="17">
        <f>16.5+55.6+26.1+57.8+54.4+16.1+25.6+55.5+0.7+38.1+73.2+40.2+32+7.4+15.3+7.8+9.6+8.2</f>
        <v>540.1</v>
      </c>
      <c r="C63" s="17">
        <f t="shared" si="0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121"/>
    </row>
    <row r="64" spans="1:34" x14ac:dyDescent="0.25">
      <c r="A64" s="33" t="s">
        <v>30</v>
      </c>
      <c r="B64" s="17">
        <f>181.7+25.8+23.3+84.4+66.7+69.6+43.3+10.8+16.1+15.6</f>
        <v>537.30000000000007</v>
      </c>
      <c r="C64" s="17">
        <f t="shared" si="0"/>
        <v>0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121"/>
    </row>
    <row r="65" spans="1:34" x14ac:dyDescent="0.25">
      <c r="A65" s="33" t="s">
        <v>21</v>
      </c>
      <c r="B65" s="17">
        <f>49.6+49.7+15.4+13.1+8+7.6+7.2+6.6+5.9</f>
        <v>163.1</v>
      </c>
      <c r="C65" s="17">
        <f t="shared" si="0"/>
        <v>0</v>
      </c>
      <c r="D65" s="17"/>
      <c r="E65" s="24"/>
      <c r="F65" s="24"/>
      <c r="G65" s="24"/>
      <c r="H65" s="17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121"/>
    </row>
    <row r="66" spans="1:34" x14ac:dyDescent="0.25">
      <c r="A66" s="8" t="s">
        <v>47</v>
      </c>
      <c r="B66" s="17">
        <f>17.9+17.9+8.3+7.6+22.4+2.7+3.7+7.7</f>
        <v>88.2</v>
      </c>
      <c r="C66" s="17">
        <f t="shared" si="0"/>
        <v>0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121"/>
    </row>
    <row r="67" spans="1:34" x14ac:dyDescent="0.25">
      <c r="A67" s="8" t="s">
        <v>48</v>
      </c>
      <c r="B67" s="17">
        <f>0.7+1.6+2.9+1.2+1.3+1.2+0.5+1.3+0.3+0.3+0.5+1.8+1.2+0.4+1.5+0.4+0.4+0.7+0.7+0.4+0.4+0.7+0.7+0.4</f>
        <v>21.499999999999993</v>
      </c>
      <c r="C67" s="17">
        <f t="shared" si="0"/>
        <v>0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121"/>
    </row>
    <row r="68" spans="1:34" x14ac:dyDescent="0.25">
      <c r="A68" s="14" t="s">
        <v>49</v>
      </c>
      <c r="B68" s="19">
        <f>SUM(B69:B70)</f>
        <v>4121.8</v>
      </c>
      <c r="C68" s="17">
        <f t="shared" si="0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121"/>
    </row>
    <row r="69" spans="1:34" x14ac:dyDescent="0.25">
      <c r="A69" s="8" t="s">
        <v>9</v>
      </c>
      <c r="B69" s="17">
        <f>155.5+930+38.4+464.4+178+132+814.5+107.5+1054+116</f>
        <v>3990.3</v>
      </c>
      <c r="C69" s="17">
        <f t="shared" si="0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121"/>
    </row>
    <row r="70" spans="1:34" x14ac:dyDescent="0.25">
      <c r="A70" s="8" t="s">
        <v>5</v>
      </c>
      <c r="B70" s="17">
        <f>23+23+23+23+23+16.5</f>
        <v>131.5</v>
      </c>
      <c r="C70" s="17">
        <f t="shared" si="0"/>
        <v>0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121"/>
    </row>
    <row r="71" spans="1:34" x14ac:dyDescent="0.25">
      <c r="A71" s="14" t="s">
        <v>50</v>
      </c>
      <c r="B71" s="17"/>
      <c r="C71" s="17">
        <f t="shared" si="0"/>
        <v>0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121"/>
    </row>
    <row r="72" spans="1:34" ht="30" x14ac:dyDescent="0.25">
      <c r="A72" s="8" t="s">
        <v>51</v>
      </c>
      <c r="B72" s="17"/>
      <c r="C72" s="17">
        <f t="shared" si="0"/>
        <v>194090</v>
      </c>
      <c r="D72" s="43">
        <v>15070</v>
      </c>
      <c r="E72" s="43"/>
      <c r="F72" s="43"/>
      <c r="G72" s="43"/>
      <c r="H72" s="43"/>
      <c r="I72" s="43"/>
      <c r="J72" s="43">
        <v>28357</v>
      </c>
      <c r="K72" s="43">
        <f>K10+K11</f>
        <v>19350</v>
      </c>
      <c r="L72" s="43">
        <v>6063</v>
      </c>
      <c r="M72" s="43"/>
      <c r="N72" s="43"/>
      <c r="O72" s="43"/>
      <c r="P72" s="43"/>
      <c r="Q72" s="38">
        <v>13287</v>
      </c>
      <c r="R72" s="43"/>
      <c r="S72" s="43">
        <f>10000+6063</f>
        <v>16063</v>
      </c>
      <c r="T72" s="43">
        <v>10000</v>
      </c>
      <c r="U72" s="43">
        <v>4500</v>
      </c>
      <c r="V72" s="43">
        <f>7000+14500</f>
        <v>21500</v>
      </c>
      <c r="W72" s="43">
        <v>7000</v>
      </c>
      <c r="X72" s="43">
        <v>11500</v>
      </c>
      <c r="Y72" s="43">
        <v>11500</v>
      </c>
      <c r="Z72" s="24">
        <v>10900</v>
      </c>
      <c r="AA72" s="24">
        <v>9500</v>
      </c>
      <c r="AB72" s="24"/>
      <c r="AC72" s="24">
        <v>9500</v>
      </c>
      <c r="AD72" s="24"/>
      <c r="AE72" s="24"/>
      <c r="AF72" s="24"/>
      <c r="AG72" s="24"/>
      <c r="AH72" s="121"/>
    </row>
    <row r="73" spans="1:34" x14ac:dyDescent="0.25">
      <c r="A73" s="8" t="s">
        <v>52</v>
      </c>
      <c r="B73" s="17"/>
      <c r="C73" s="17">
        <f>SUM(D73:AH73)</f>
        <v>235163</v>
      </c>
      <c r="D73" s="24"/>
      <c r="E73" s="43">
        <v>15070</v>
      </c>
      <c r="F73" s="43">
        <v>15070</v>
      </c>
      <c r="G73" s="43">
        <v>15070</v>
      </c>
      <c r="H73" s="43">
        <v>15070</v>
      </c>
      <c r="I73" s="43">
        <v>15070</v>
      </c>
      <c r="J73" s="24"/>
      <c r="K73" s="24"/>
      <c r="L73" s="43">
        <v>13287</v>
      </c>
      <c r="M73" s="43">
        <v>19350</v>
      </c>
      <c r="N73" s="43">
        <v>19350</v>
      </c>
      <c r="O73" s="43">
        <v>19350</v>
      </c>
      <c r="P73" s="43">
        <v>19350</v>
      </c>
      <c r="Q73" s="24">
        <v>6063</v>
      </c>
      <c r="R73" s="24">
        <v>6063</v>
      </c>
      <c r="S73" s="24"/>
      <c r="T73" s="24"/>
      <c r="U73" s="43">
        <v>10000</v>
      </c>
      <c r="V73" s="43">
        <v>4500</v>
      </c>
      <c r="W73" s="43">
        <v>7000</v>
      </c>
      <c r="X73" s="43">
        <v>400</v>
      </c>
      <c r="Y73" s="43">
        <v>11900</v>
      </c>
      <c r="Z73" s="43">
        <v>1200</v>
      </c>
      <c r="AA73" s="43">
        <v>400</v>
      </c>
      <c r="AB73" s="43">
        <v>9900</v>
      </c>
      <c r="AC73" s="24">
        <v>9900</v>
      </c>
      <c r="AD73" s="24">
        <v>400</v>
      </c>
      <c r="AE73" s="24">
        <v>400</v>
      </c>
      <c r="AF73" s="24">
        <v>400</v>
      </c>
      <c r="AG73" s="24">
        <v>300</v>
      </c>
      <c r="AH73" s="121">
        <v>300</v>
      </c>
    </row>
    <row r="74" spans="1:34" ht="30" x14ac:dyDescent="0.25">
      <c r="A74" s="8" t="s">
        <v>54</v>
      </c>
      <c r="B74" s="17"/>
      <c r="C74" s="17">
        <f t="shared" ref="C74" si="6">SUM(D74:AH74)</f>
        <v>109588</v>
      </c>
      <c r="D74" s="24">
        <v>27472</v>
      </c>
      <c r="E74" s="24"/>
      <c r="F74" s="24"/>
      <c r="G74" s="24"/>
      <c r="H74" s="24"/>
      <c r="I74" s="24"/>
      <c r="J74" s="24"/>
      <c r="K74" s="24">
        <v>27472</v>
      </c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>
        <v>27472</v>
      </c>
      <c r="Y74" s="24"/>
      <c r="Z74" s="24"/>
      <c r="AA74" s="24"/>
      <c r="AB74" s="24"/>
      <c r="AC74" s="24"/>
      <c r="AD74" s="24"/>
      <c r="AE74" s="24"/>
      <c r="AF74" s="24"/>
      <c r="AG74" s="24"/>
      <c r="AH74" s="121">
        <v>27172</v>
      </c>
    </row>
    <row r="75" spans="1:34" ht="30" x14ac:dyDescent="0.25">
      <c r="A75" s="8" t="s">
        <v>55</v>
      </c>
      <c r="B75" s="17"/>
      <c r="C75" s="17">
        <f>SUM(D75:AH75)</f>
        <v>27472</v>
      </c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>
        <v>27472</v>
      </c>
      <c r="AF75" s="24"/>
      <c r="AG75" s="24"/>
      <c r="AH75" s="121"/>
    </row>
    <row r="76" spans="1:34" s="3" customFormat="1" thickBot="1" x14ac:dyDescent="0.25">
      <c r="A76" s="15" t="s">
        <v>57</v>
      </c>
      <c r="B76" s="22"/>
      <c r="C76" s="23">
        <f>SUM(C13:C30)+SUM(C32:C52)+SUM(C54:C67)+SUM(C69:C70)+SUM(C72:C75)</f>
        <v>631848.91099999996</v>
      </c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3"/>
    </row>
    <row r="77" spans="1:34" s="5" customFormat="1" x14ac:dyDescent="0.25">
      <c r="A77" s="12"/>
      <c r="B77" s="4"/>
      <c r="C77" s="4"/>
    </row>
    <row r="78" spans="1:34" s="5" customFormat="1" x14ac:dyDescent="0.25">
      <c r="A78" s="12"/>
      <c r="B78" s="4"/>
      <c r="C78" s="4"/>
    </row>
    <row r="79" spans="1:34" s="5" customFormat="1" x14ac:dyDescent="0.25">
      <c r="A79" s="12"/>
      <c r="B79" s="4"/>
      <c r="C79" s="4"/>
    </row>
    <row r="80" spans="1:34" s="5" customFormat="1" x14ac:dyDescent="0.25">
      <c r="A80" s="12"/>
      <c r="B80" s="4"/>
      <c r="C80" s="4"/>
    </row>
    <row r="81" spans="1:3" s="5" customFormat="1" x14ac:dyDescent="0.25">
      <c r="A81" s="12"/>
      <c r="B81" s="4"/>
      <c r="C81" s="4"/>
    </row>
    <row r="82" spans="1:3" s="5" customFormat="1" x14ac:dyDescent="0.25">
      <c r="A82" s="12"/>
      <c r="B82" s="4"/>
      <c r="C82" s="4"/>
    </row>
    <row r="83" spans="1:3" s="5" customFormat="1" x14ac:dyDescent="0.25">
      <c r="A83" s="12"/>
      <c r="B83" s="4"/>
      <c r="C83" s="4"/>
    </row>
    <row r="84" spans="1:3" s="5" customFormat="1" x14ac:dyDescent="0.25">
      <c r="A84" s="12"/>
      <c r="B84" s="4"/>
      <c r="C84" s="4"/>
    </row>
    <row r="85" spans="1:3" s="5" customFormat="1" x14ac:dyDescent="0.25">
      <c r="A85" s="12"/>
      <c r="B85" s="4"/>
      <c r="C85" s="4"/>
    </row>
    <row r="86" spans="1:3" s="5" customFormat="1" x14ac:dyDescent="0.25">
      <c r="A86" s="12"/>
      <c r="B86" s="4"/>
      <c r="C86" s="4"/>
    </row>
    <row r="87" spans="1:3" s="5" customFormat="1" x14ac:dyDescent="0.25">
      <c r="A87" s="10"/>
      <c r="B87" s="13"/>
      <c r="C87" s="11"/>
    </row>
    <row r="88" spans="1:3" s="5" customFormat="1" x14ac:dyDescent="0.25">
      <c r="A88" s="12"/>
      <c r="B88" s="4"/>
      <c r="C88" s="4"/>
    </row>
    <row r="89" spans="1:3" s="5" customFormat="1" x14ac:dyDescent="0.25">
      <c r="A89" s="12"/>
      <c r="B89" s="4"/>
      <c r="C89" s="4"/>
    </row>
    <row r="90" spans="1:3" s="5" customFormat="1" x14ac:dyDescent="0.25">
      <c r="A90" s="12"/>
      <c r="B90" s="4"/>
      <c r="C90" s="4"/>
    </row>
    <row r="91" spans="1:3" s="5" customFormat="1" x14ac:dyDescent="0.25">
      <c r="A91" s="12"/>
      <c r="B91" s="4"/>
      <c r="C91" s="4"/>
    </row>
    <row r="92" spans="1:3" s="5" customFormat="1" x14ac:dyDescent="0.25">
      <c r="A92" s="12"/>
      <c r="B92" s="4"/>
      <c r="C92" s="4"/>
    </row>
    <row r="93" spans="1:3" s="5" customFormat="1" x14ac:dyDescent="0.25">
      <c r="A93" s="12"/>
      <c r="B93" s="4"/>
      <c r="C93" s="4"/>
    </row>
    <row r="94" spans="1:3" s="5" customFormat="1" x14ac:dyDescent="0.25">
      <c r="A94" s="12"/>
      <c r="B94" s="4"/>
      <c r="C94" s="4"/>
    </row>
    <row r="95" spans="1:3" s="5" customFormat="1" x14ac:dyDescent="0.25">
      <c r="A95" s="12"/>
      <c r="B95" s="4"/>
      <c r="C95" s="4"/>
    </row>
    <row r="96" spans="1:3" s="5" customFormat="1" x14ac:dyDescent="0.25">
      <c r="A96" s="12"/>
      <c r="B96" s="4"/>
      <c r="C96" s="4"/>
    </row>
    <row r="97" spans="1:3" s="5" customFormat="1" x14ac:dyDescent="0.25">
      <c r="A97" s="10"/>
      <c r="B97" s="13"/>
      <c r="C97" s="11"/>
    </row>
    <row r="98" spans="1:3" s="5" customFormat="1" x14ac:dyDescent="0.25">
      <c r="A98" s="12"/>
      <c r="B98" s="4"/>
      <c r="C98" s="4"/>
    </row>
    <row r="99" spans="1:3" s="5" customFormat="1" x14ac:dyDescent="0.25">
      <c r="A99" s="12"/>
      <c r="B99" s="4"/>
      <c r="C99" s="4"/>
    </row>
    <row r="100" spans="1:3" s="5" customFormat="1" x14ac:dyDescent="0.25">
      <c r="A100" s="12"/>
      <c r="B100" s="4"/>
      <c r="C100" s="4"/>
    </row>
    <row r="101" spans="1:3" s="5" customFormat="1" x14ac:dyDescent="0.25">
      <c r="A101" s="12"/>
      <c r="B101" s="4"/>
      <c r="C101" s="4"/>
    </row>
    <row r="102" spans="1:3" s="5" customFormat="1" x14ac:dyDescent="0.25">
      <c r="A102" s="12"/>
      <c r="B102" s="4"/>
      <c r="C102" s="4"/>
    </row>
    <row r="103" spans="1:3" s="5" customFormat="1" x14ac:dyDescent="0.25">
      <c r="A103" s="12"/>
      <c r="B103" s="4"/>
      <c r="C103" s="4"/>
    </row>
    <row r="104" spans="1:3" s="5" customFormat="1" x14ac:dyDescent="0.25">
      <c r="A104" s="10"/>
      <c r="B104" s="13"/>
      <c r="C104" s="11"/>
    </row>
    <row r="105" spans="1:3" s="5" customFormat="1" x14ac:dyDescent="0.25">
      <c r="A105" s="12"/>
      <c r="B105" s="4"/>
      <c r="C105" s="4"/>
    </row>
    <row r="106" spans="1:3" s="5" customFormat="1" x14ac:dyDescent="0.25">
      <c r="A106" s="12"/>
      <c r="B106" s="4"/>
      <c r="C106" s="4"/>
    </row>
    <row r="107" spans="1:3" s="5" customFormat="1" x14ac:dyDescent="0.25">
      <c r="A107" s="12"/>
      <c r="B107" s="4"/>
      <c r="C107" s="4"/>
    </row>
    <row r="108" spans="1:3" s="5" customFormat="1" x14ac:dyDescent="0.25">
      <c r="A108" s="10"/>
      <c r="B108" s="13"/>
      <c r="C108" s="11"/>
    </row>
    <row r="109" spans="1:3" s="5" customFormat="1" x14ac:dyDescent="0.25">
      <c r="A109" s="12"/>
      <c r="B109" s="4"/>
      <c r="C109" s="4"/>
    </row>
    <row r="110" spans="1:3" s="5" customFormat="1" x14ac:dyDescent="0.25">
      <c r="A110" s="12"/>
      <c r="B110" s="4"/>
      <c r="C110" s="4"/>
    </row>
    <row r="111" spans="1:3" s="5" customFormat="1" x14ac:dyDescent="0.25">
      <c r="A111" s="10"/>
      <c r="B111" s="13"/>
      <c r="C111" s="11"/>
    </row>
    <row r="112" spans="1:3" s="5" customFormat="1" x14ac:dyDescent="0.25">
      <c r="A112" s="12"/>
      <c r="B112" s="4"/>
      <c r="C112" s="4"/>
    </row>
    <row r="113" spans="1:3" s="5" customFormat="1" x14ac:dyDescent="0.25">
      <c r="A113" s="12"/>
      <c r="B113" s="4"/>
      <c r="C113" s="11"/>
    </row>
    <row r="114" spans="1:3" s="5" customFormat="1" x14ac:dyDescent="0.25">
      <c r="A114" s="12"/>
      <c r="B114" s="4"/>
      <c r="C114" s="11"/>
    </row>
    <row r="115" spans="1:3" s="5" customFormat="1" x14ac:dyDescent="0.25">
      <c r="A115" s="12"/>
      <c r="B115" s="4"/>
      <c r="C115" s="11"/>
    </row>
    <row r="116" spans="1:3" s="5" customFormat="1" x14ac:dyDescent="0.25">
      <c r="A116" s="12"/>
      <c r="B116" s="4"/>
      <c r="C116" s="11"/>
    </row>
    <row r="117" spans="1:3" s="5" customFormat="1" x14ac:dyDescent="0.25">
      <c r="A117" s="12"/>
      <c r="B117" s="4"/>
      <c r="C117" s="11"/>
    </row>
    <row r="118" spans="1:3" s="5" customFormat="1" x14ac:dyDescent="0.25">
      <c r="A118" s="12"/>
      <c r="B118" s="4"/>
      <c r="C118" s="11"/>
    </row>
    <row r="119" spans="1:3" s="5" customFormat="1" x14ac:dyDescent="0.25">
      <c r="A119" s="12"/>
      <c r="B119" s="4"/>
      <c r="C119" s="11"/>
    </row>
    <row r="120" spans="1:3" s="5" customFormat="1" x14ac:dyDescent="0.25">
      <c r="A120" s="12"/>
      <c r="B120" s="4"/>
      <c r="C120" s="11"/>
    </row>
    <row r="121" spans="1:3" s="5" customFormat="1" x14ac:dyDescent="0.25">
      <c r="A121" s="12"/>
      <c r="B121" s="4"/>
      <c r="C121" s="11"/>
    </row>
    <row r="122" spans="1:3" s="5" customFormat="1" x14ac:dyDescent="0.25">
      <c r="A122" s="12"/>
      <c r="B122" s="4"/>
      <c r="C122" s="11"/>
    </row>
    <row r="123" spans="1:3" s="5" customFormat="1" x14ac:dyDescent="0.25">
      <c r="A123" s="12"/>
      <c r="B123" s="4"/>
      <c r="C123" s="11"/>
    </row>
    <row r="124" spans="1:3" s="5" customFormat="1" x14ac:dyDescent="0.25">
      <c r="A124" s="12"/>
      <c r="B124" s="4"/>
      <c r="C124" s="11"/>
    </row>
    <row r="125" spans="1:3" s="5" customFormat="1" x14ac:dyDescent="0.25">
      <c r="A125" s="12"/>
      <c r="B125" s="4"/>
      <c r="C125" s="11"/>
    </row>
    <row r="126" spans="1:3" s="5" customFormat="1" x14ac:dyDescent="0.25">
      <c r="A126" s="12"/>
      <c r="B126" s="4"/>
      <c r="C126" s="11"/>
    </row>
    <row r="127" spans="1:3" s="5" customFormat="1" x14ac:dyDescent="0.25">
      <c r="A127" s="12"/>
      <c r="B127" s="4"/>
      <c r="C127" s="11"/>
    </row>
    <row r="128" spans="1:3" s="5" customFormat="1" x14ac:dyDescent="0.25">
      <c r="A128" s="12"/>
      <c r="B128" s="4"/>
      <c r="C128" s="11"/>
    </row>
    <row r="129" spans="1:3" s="5" customFormat="1" x14ac:dyDescent="0.25">
      <c r="A129" s="12"/>
      <c r="B129" s="4"/>
      <c r="C129" s="11"/>
    </row>
    <row r="130" spans="1:3" s="5" customFormat="1" x14ac:dyDescent="0.25">
      <c r="A130" s="12"/>
      <c r="B130" s="4"/>
      <c r="C130" s="11"/>
    </row>
    <row r="131" spans="1:3" s="5" customFormat="1" x14ac:dyDescent="0.25">
      <c r="A131" s="12"/>
      <c r="B131" s="4"/>
      <c r="C131" s="11"/>
    </row>
    <row r="132" spans="1:3" s="5" customFormat="1" x14ac:dyDescent="0.25">
      <c r="A132" s="12"/>
      <c r="B132" s="4"/>
      <c r="C132" s="11"/>
    </row>
    <row r="133" spans="1:3" s="5" customFormat="1" x14ac:dyDescent="0.25">
      <c r="A133" s="12"/>
      <c r="B133" s="4"/>
      <c r="C133" s="11"/>
    </row>
    <row r="134" spans="1:3" s="5" customFormat="1" x14ac:dyDescent="0.25">
      <c r="A134" s="12"/>
      <c r="B134" s="4"/>
      <c r="C134" s="11"/>
    </row>
    <row r="135" spans="1:3" s="5" customFormat="1" x14ac:dyDescent="0.25">
      <c r="A135" s="12"/>
      <c r="B135" s="4"/>
      <c r="C135" s="11"/>
    </row>
    <row r="136" spans="1:3" s="5" customFormat="1" x14ac:dyDescent="0.25">
      <c r="A136" s="12"/>
      <c r="B136" s="4"/>
      <c r="C136" s="11"/>
    </row>
    <row r="137" spans="1:3" s="5" customFormat="1" x14ac:dyDescent="0.25">
      <c r="A137" s="12"/>
      <c r="B137" s="4"/>
      <c r="C137" s="11"/>
    </row>
    <row r="138" spans="1:3" s="5" customFormat="1" x14ac:dyDescent="0.25">
      <c r="A138" s="12"/>
      <c r="B138" s="4"/>
      <c r="C138" s="11"/>
    </row>
    <row r="139" spans="1:3" s="5" customFormat="1" x14ac:dyDescent="0.25">
      <c r="A139" s="12"/>
      <c r="B139" s="4"/>
      <c r="C139" s="11"/>
    </row>
    <row r="140" spans="1:3" s="5" customFormat="1" x14ac:dyDescent="0.25">
      <c r="A140" s="12"/>
      <c r="B140" s="4"/>
      <c r="C140" s="11"/>
    </row>
    <row r="141" spans="1:3" s="5" customFormat="1" x14ac:dyDescent="0.25">
      <c r="A141" s="12"/>
      <c r="B141" s="4"/>
      <c r="C141" s="11"/>
    </row>
    <row r="142" spans="1:3" s="5" customFormat="1" x14ac:dyDescent="0.25">
      <c r="A142" s="12"/>
      <c r="B142" s="4"/>
      <c r="C142" s="11"/>
    </row>
    <row r="143" spans="1:3" s="5" customFormat="1" x14ac:dyDescent="0.25">
      <c r="A143" s="12"/>
      <c r="B143" s="4"/>
      <c r="C143" s="11"/>
    </row>
  </sheetData>
  <mergeCells count="16">
    <mergeCell ref="AF7:AH7"/>
    <mergeCell ref="W8:AG8"/>
    <mergeCell ref="S5:V5"/>
    <mergeCell ref="X5:Y5"/>
    <mergeCell ref="J6:Q6"/>
    <mergeCell ref="U6:V6"/>
    <mergeCell ref="Z6:AC6"/>
    <mergeCell ref="K7:S7"/>
    <mergeCell ref="V7:W7"/>
    <mergeCell ref="A1:AH1"/>
    <mergeCell ref="A3:A4"/>
    <mergeCell ref="B3:B4"/>
    <mergeCell ref="D3:AH3"/>
    <mergeCell ref="B5:B6"/>
    <mergeCell ref="C5:C6"/>
    <mergeCell ref="D5:J5"/>
  </mergeCells>
  <pageMargins left="0.75" right="0.75" top="1" bottom="1" header="0.5" footer="0.5"/>
  <pageSetup paperSize="9" scale="33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3"/>
  <sheetViews>
    <sheetView windowProtection="1" topLeftCell="A52" workbookViewId="0">
      <selection activeCell="A82" sqref="A82"/>
    </sheetView>
  </sheetViews>
  <sheetFormatPr defaultColWidth="8.875" defaultRowHeight="15" x14ac:dyDescent="0.25"/>
  <cols>
    <col min="1" max="1" width="37" style="7" bestFit="1" customWidth="1"/>
    <col min="2" max="2" width="10.25" style="2" customWidth="1"/>
    <col min="3" max="3" width="10.375" style="6" bestFit="1" customWidth="1"/>
    <col min="4" max="17" width="8.875" style="1"/>
    <col min="18" max="21" width="11" style="1" bestFit="1" customWidth="1"/>
    <col min="22" max="25" width="8.875" style="1"/>
    <col min="26" max="26" width="13.5" style="1" customWidth="1"/>
    <col min="27" max="30" width="8.875" style="1"/>
    <col min="31" max="31" width="9.125" style="1" bestFit="1" customWidth="1"/>
    <col min="32" max="33" width="10.125" style="1" bestFit="1" customWidth="1"/>
    <col min="34" max="34" width="10.875" style="1" bestFit="1" customWidth="1"/>
    <col min="35" max="39" width="8.875" style="1"/>
    <col min="40" max="40" width="15.875" style="1" bestFit="1" customWidth="1"/>
    <col min="41" max="16384" width="8.875" style="1"/>
  </cols>
  <sheetData>
    <row r="1" spans="1:35" ht="30" x14ac:dyDescent="0.4">
      <c r="A1" s="271" t="s">
        <v>133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</row>
    <row r="2" spans="1:35" ht="15.75" thickBot="1" x14ac:dyDescent="0.3"/>
    <row r="3" spans="1:35" x14ac:dyDescent="0.25">
      <c r="A3" s="272"/>
      <c r="B3" s="269"/>
      <c r="C3" s="21"/>
      <c r="D3" s="274" t="s">
        <v>87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29"/>
    </row>
    <row r="4" spans="1:35" ht="15.75" thickBot="1" x14ac:dyDescent="0.3">
      <c r="A4" s="273"/>
      <c r="B4" s="270"/>
      <c r="C4" s="20"/>
      <c r="D4" s="16">
        <v>1</v>
      </c>
      <c r="E4" s="16">
        <v>2</v>
      </c>
      <c r="F4" s="16">
        <v>3</v>
      </c>
      <c r="G4" s="16">
        <v>4</v>
      </c>
      <c r="H4" s="16">
        <v>5</v>
      </c>
      <c r="I4" s="16">
        <v>6</v>
      </c>
      <c r="J4" s="16">
        <v>7</v>
      </c>
      <c r="K4" s="16">
        <v>8</v>
      </c>
      <c r="L4" s="16">
        <v>9</v>
      </c>
      <c r="M4" s="16">
        <v>10</v>
      </c>
      <c r="N4" s="16">
        <v>11</v>
      </c>
      <c r="O4" s="16">
        <v>12</v>
      </c>
      <c r="P4" s="16">
        <v>13</v>
      </c>
      <c r="Q4" s="16">
        <v>14</v>
      </c>
      <c r="R4" s="16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29"/>
    </row>
    <row r="5" spans="1:35" ht="37.5" customHeight="1" thickBot="1" x14ac:dyDescent="0.3">
      <c r="A5" s="14" t="s">
        <v>0</v>
      </c>
      <c r="B5" s="267" t="s">
        <v>132</v>
      </c>
      <c r="C5" s="268" t="s">
        <v>129</v>
      </c>
      <c r="D5" s="154"/>
      <c r="E5" s="155"/>
      <c r="F5" s="298" t="s">
        <v>88</v>
      </c>
      <c r="G5" s="299"/>
      <c r="H5" s="299"/>
      <c r="I5" s="299"/>
      <c r="J5" s="299"/>
      <c r="K5" s="309"/>
      <c r="L5" s="156"/>
      <c r="M5" s="157"/>
      <c r="N5" s="158"/>
      <c r="O5" s="293" t="s">
        <v>89</v>
      </c>
      <c r="P5" s="294"/>
      <c r="Q5" s="294"/>
      <c r="R5" s="294"/>
      <c r="S5" s="294"/>
      <c r="T5" s="294"/>
      <c r="U5" s="294"/>
      <c r="V5" s="294"/>
      <c r="W5" s="294"/>
      <c r="X5" s="294"/>
      <c r="Y5" s="300" t="s">
        <v>90</v>
      </c>
      <c r="Z5" s="301"/>
      <c r="AA5" s="301"/>
      <c r="AB5" s="301"/>
      <c r="AC5" s="301"/>
      <c r="AD5" s="312"/>
      <c r="AE5" s="159"/>
      <c r="AF5" s="160"/>
      <c r="AG5" s="302" t="s">
        <v>91</v>
      </c>
      <c r="AH5" s="305"/>
      <c r="AI5" s="5"/>
    </row>
    <row r="6" spans="1:35" ht="21.75" customHeight="1" thickBot="1" x14ac:dyDescent="0.3">
      <c r="A6" s="14" t="s">
        <v>1</v>
      </c>
      <c r="B6" s="267"/>
      <c r="C6" s="268"/>
      <c r="D6" s="302" t="s">
        <v>79</v>
      </c>
      <c r="E6" s="303"/>
      <c r="F6" s="303"/>
      <c r="G6" s="303"/>
      <c r="H6" s="303"/>
      <c r="I6" s="303"/>
      <c r="J6" s="303"/>
      <c r="K6" s="303"/>
      <c r="L6" s="303"/>
      <c r="M6" s="303"/>
      <c r="N6" s="303"/>
      <c r="O6" s="291"/>
      <c r="P6" s="291"/>
      <c r="Q6" s="291"/>
      <c r="R6" s="291"/>
      <c r="S6" s="291"/>
      <c r="T6" s="316"/>
      <c r="U6" s="316"/>
      <c r="V6" s="291"/>
      <c r="W6" s="291"/>
      <c r="X6" s="316"/>
      <c r="Y6" s="316"/>
      <c r="Z6" s="316"/>
      <c r="AA6" s="316"/>
      <c r="AB6" s="316"/>
      <c r="AC6" s="316"/>
      <c r="AD6" s="317"/>
      <c r="AE6" s="161"/>
      <c r="AF6" s="162"/>
      <c r="AG6" s="50"/>
      <c r="AH6" s="163"/>
      <c r="AI6" s="5"/>
    </row>
    <row r="7" spans="1:35" ht="45.75" customHeight="1" thickBot="1" x14ac:dyDescent="0.3">
      <c r="A7" s="30"/>
      <c r="B7" s="31"/>
      <c r="C7" s="32"/>
      <c r="D7" s="164"/>
      <c r="E7" s="95"/>
      <c r="F7" s="95"/>
      <c r="G7" s="95"/>
      <c r="H7" s="95"/>
      <c r="I7" s="95"/>
      <c r="J7" s="48"/>
      <c r="K7" s="48"/>
      <c r="L7" s="48"/>
      <c r="M7" s="48"/>
      <c r="N7" s="48"/>
      <c r="O7" s="48"/>
      <c r="P7" s="48"/>
      <c r="Q7" s="48"/>
      <c r="R7" s="48"/>
      <c r="S7" s="49"/>
      <c r="T7" s="300" t="s">
        <v>92</v>
      </c>
      <c r="U7" s="312"/>
      <c r="V7" s="74"/>
      <c r="W7" s="165"/>
      <c r="X7" s="293" t="s">
        <v>93</v>
      </c>
      <c r="Y7" s="294"/>
      <c r="Z7" s="294"/>
      <c r="AA7" s="318"/>
      <c r="AB7" s="318"/>
      <c r="AC7" s="294"/>
      <c r="AD7" s="294"/>
      <c r="AE7" s="294"/>
      <c r="AF7" s="295"/>
      <c r="AG7" s="99"/>
      <c r="AH7" s="59"/>
      <c r="AI7" s="5"/>
    </row>
    <row r="8" spans="1:35" ht="68.25" customHeight="1" thickBot="1" x14ac:dyDescent="0.3">
      <c r="A8" s="30"/>
      <c r="B8" s="31"/>
      <c r="C8" s="32"/>
      <c r="D8" s="166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75"/>
      <c r="U8" s="75"/>
      <c r="V8" s="39"/>
      <c r="W8" s="40"/>
      <c r="X8" s="167"/>
      <c r="Y8" s="167"/>
      <c r="Z8" s="168"/>
      <c r="AA8" s="300" t="s">
        <v>94</v>
      </c>
      <c r="AB8" s="312"/>
      <c r="AC8" s="169"/>
      <c r="AD8" s="167"/>
      <c r="AE8" s="167"/>
      <c r="AF8" s="167"/>
      <c r="AG8" s="40"/>
      <c r="AH8" s="60"/>
      <c r="AI8" s="5"/>
    </row>
    <row r="9" spans="1:35" s="2" customFormat="1" x14ac:dyDescent="0.25">
      <c r="A9" s="8" t="s">
        <v>2</v>
      </c>
      <c r="B9" s="17"/>
      <c r="C9" s="19"/>
      <c r="D9" s="41"/>
      <c r="E9" s="41"/>
      <c r="F9" s="41">
        <v>200</v>
      </c>
      <c r="G9" s="41">
        <v>200</v>
      </c>
      <c r="H9" s="41">
        <v>200</v>
      </c>
      <c r="I9" s="41">
        <v>200</v>
      </c>
      <c r="J9" s="41">
        <v>200</v>
      </c>
      <c r="K9" s="41">
        <v>200</v>
      </c>
      <c r="L9" s="170"/>
      <c r="M9" s="170"/>
      <c r="N9" s="170"/>
      <c r="O9" s="170">
        <v>500</v>
      </c>
      <c r="P9" s="170">
        <v>500</v>
      </c>
      <c r="Q9" s="170">
        <v>500</v>
      </c>
      <c r="R9" s="170">
        <v>500</v>
      </c>
      <c r="S9" s="170">
        <v>500</v>
      </c>
      <c r="T9" s="170">
        <v>500</v>
      </c>
      <c r="U9" s="170">
        <v>500</v>
      </c>
      <c r="V9" s="170">
        <v>500</v>
      </c>
      <c r="W9" s="170">
        <v>500</v>
      </c>
      <c r="X9" s="170">
        <v>750</v>
      </c>
      <c r="Y9" s="170">
        <v>250</v>
      </c>
      <c r="Z9" s="170">
        <v>250</v>
      </c>
      <c r="AA9" s="170">
        <v>250</v>
      </c>
      <c r="AB9" s="170">
        <v>250</v>
      </c>
      <c r="AC9" s="170">
        <v>250</v>
      </c>
      <c r="AD9" s="170">
        <v>250</v>
      </c>
      <c r="AE9" s="170"/>
      <c r="AF9" s="170"/>
      <c r="AG9" s="170">
        <v>10000</v>
      </c>
      <c r="AH9" s="171">
        <v>10000</v>
      </c>
      <c r="AI9" s="4"/>
    </row>
    <row r="10" spans="1:35" x14ac:dyDescent="0.25">
      <c r="A10" s="14"/>
      <c r="B10" s="19"/>
      <c r="C10" s="18"/>
      <c r="D10" s="25">
        <v>300</v>
      </c>
      <c r="E10" s="25">
        <v>300</v>
      </c>
      <c r="F10" s="25">
        <v>300</v>
      </c>
      <c r="G10" s="25">
        <v>300</v>
      </c>
      <c r="H10" s="25">
        <v>300</v>
      </c>
      <c r="I10" s="25">
        <v>300</v>
      </c>
      <c r="J10" s="25">
        <v>300</v>
      </c>
      <c r="K10" s="25">
        <v>300</v>
      </c>
      <c r="L10" s="25">
        <v>300</v>
      </c>
      <c r="M10" s="25">
        <v>300</v>
      </c>
      <c r="N10" s="25">
        <v>300</v>
      </c>
      <c r="O10" s="25">
        <v>300</v>
      </c>
      <c r="P10" s="25">
        <v>300</v>
      </c>
      <c r="Q10" s="25">
        <v>300</v>
      </c>
      <c r="R10" s="25">
        <v>300</v>
      </c>
      <c r="S10" s="25">
        <v>300</v>
      </c>
      <c r="T10" s="25">
        <v>300</v>
      </c>
      <c r="U10" s="25">
        <v>300</v>
      </c>
      <c r="V10" s="25">
        <v>300</v>
      </c>
      <c r="W10" s="25">
        <v>300</v>
      </c>
      <c r="X10" s="25">
        <v>300</v>
      </c>
      <c r="Y10" s="25">
        <v>300</v>
      </c>
      <c r="Z10" s="25">
        <v>300</v>
      </c>
      <c r="AA10" s="25">
        <v>300</v>
      </c>
      <c r="AB10" s="25">
        <v>300</v>
      </c>
      <c r="AC10" s="25">
        <v>300</v>
      </c>
      <c r="AD10" s="25">
        <v>300</v>
      </c>
      <c r="AE10" s="25"/>
      <c r="AF10" s="25"/>
      <c r="AG10" s="25"/>
      <c r="AH10" s="172"/>
      <c r="AI10" s="5"/>
    </row>
    <row r="11" spans="1:35" x14ac:dyDescent="0.25">
      <c r="A11" s="14"/>
      <c r="B11" s="19"/>
      <c r="C11" s="18"/>
      <c r="D11" s="173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>
        <v>9000</v>
      </c>
      <c r="U11" s="25">
        <v>9000</v>
      </c>
      <c r="V11" s="120"/>
      <c r="W11" s="24"/>
      <c r="X11" s="24">
        <v>500</v>
      </c>
      <c r="Y11" s="24">
        <v>500</v>
      </c>
      <c r="Z11" s="24">
        <v>500</v>
      </c>
      <c r="AA11" s="24">
        <v>500</v>
      </c>
      <c r="AB11" s="24">
        <v>500</v>
      </c>
      <c r="AC11" s="24">
        <v>500</v>
      </c>
      <c r="AD11" s="24">
        <v>500</v>
      </c>
      <c r="AE11" s="24">
        <v>500</v>
      </c>
      <c r="AF11" s="24">
        <v>500</v>
      </c>
      <c r="AG11" s="24"/>
      <c r="AH11" s="121"/>
      <c r="AI11" s="5"/>
    </row>
    <row r="12" spans="1:35" x14ac:dyDescent="0.25">
      <c r="A12" s="14"/>
      <c r="B12" s="19"/>
      <c r="C12" s="18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>
        <v>6000</v>
      </c>
      <c r="AB12" s="25">
        <v>6000</v>
      </c>
      <c r="AC12" s="25"/>
      <c r="AD12" s="25"/>
      <c r="AE12" s="25"/>
      <c r="AF12" s="25"/>
      <c r="AG12" s="25"/>
      <c r="AH12" s="172"/>
      <c r="AI12" s="5"/>
    </row>
    <row r="13" spans="1:35" x14ac:dyDescent="0.25">
      <c r="A13" s="14" t="s">
        <v>3</v>
      </c>
      <c r="B13" s="19">
        <f>B14+B33+B55+B70</f>
        <v>52992.9</v>
      </c>
      <c r="C13" s="18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37"/>
      <c r="S13" s="37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174"/>
    </row>
    <row r="14" spans="1:35" x14ac:dyDescent="0.25">
      <c r="A14" s="14" t="s">
        <v>4</v>
      </c>
      <c r="B14" s="19">
        <f>SUM(B15:B32)</f>
        <v>10860.199999999999</v>
      </c>
      <c r="C14" s="19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21"/>
    </row>
    <row r="15" spans="1:35" x14ac:dyDescent="0.25">
      <c r="A15" s="8" t="s">
        <v>5</v>
      </c>
      <c r="B15" s="17">
        <v>167.7</v>
      </c>
      <c r="C15" s="17">
        <f t="shared" ref="C15:C73" si="0">SUM(D15:AH15)</f>
        <v>670.8</v>
      </c>
      <c r="D15" s="24"/>
      <c r="E15" s="17">
        <v>167.7</v>
      </c>
      <c r="F15" s="24"/>
      <c r="G15" s="24"/>
      <c r="H15" s="24"/>
      <c r="I15" s="24"/>
      <c r="J15" s="24"/>
      <c r="K15" s="24"/>
      <c r="L15" s="24"/>
      <c r="M15" s="17">
        <v>167.7</v>
      </c>
      <c r="N15" s="24"/>
      <c r="O15" s="24"/>
      <c r="P15" s="24"/>
      <c r="Q15" s="24"/>
      <c r="R15" s="24"/>
      <c r="S15" s="24"/>
      <c r="T15" s="24"/>
      <c r="U15" s="24"/>
      <c r="V15" s="24"/>
      <c r="W15" s="17">
        <v>167.7</v>
      </c>
      <c r="X15" s="25"/>
      <c r="Y15" s="24"/>
      <c r="Z15" s="24"/>
      <c r="AA15" s="24"/>
      <c r="AB15" s="24"/>
      <c r="AC15" s="24"/>
      <c r="AD15" s="17">
        <v>167.7</v>
      </c>
      <c r="AE15" s="25"/>
      <c r="AF15" s="24"/>
      <c r="AG15" s="24"/>
      <c r="AH15" s="121"/>
    </row>
    <row r="16" spans="1:35" x14ac:dyDescent="0.25">
      <c r="A16" s="8" t="s">
        <v>6</v>
      </c>
      <c r="B16" s="17">
        <v>79.7</v>
      </c>
      <c r="C16" s="17">
        <f t="shared" si="0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121"/>
    </row>
    <row r="17" spans="1:34" x14ac:dyDescent="0.25">
      <c r="A17" s="8" t="s">
        <v>7</v>
      </c>
      <c r="B17" s="17">
        <v>30.1</v>
      </c>
      <c r="C17" s="17">
        <f t="shared" si="0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121"/>
    </row>
    <row r="18" spans="1:34" x14ac:dyDescent="0.25">
      <c r="A18" s="8" t="s">
        <v>8</v>
      </c>
      <c r="B18" s="17">
        <v>482</v>
      </c>
      <c r="C18" s="17">
        <f t="shared" si="0"/>
        <v>2892</v>
      </c>
      <c r="D18" s="17">
        <v>482</v>
      </c>
      <c r="E18" s="24"/>
      <c r="F18" s="24"/>
      <c r="G18" s="24"/>
      <c r="H18" s="24"/>
      <c r="I18" s="24"/>
      <c r="J18" s="17">
        <v>482</v>
      </c>
      <c r="K18" s="24"/>
      <c r="L18" s="24"/>
      <c r="M18" s="24"/>
      <c r="N18" s="24"/>
      <c r="O18" s="24"/>
      <c r="P18" s="24"/>
      <c r="Q18" s="17">
        <v>482</v>
      </c>
      <c r="R18" s="24"/>
      <c r="S18" s="24"/>
      <c r="T18" s="24"/>
      <c r="U18" s="24"/>
      <c r="V18" s="17">
        <v>482</v>
      </c>
      <c r="W18" s="24"/>
      <c r="X18" s="24"/>
      <c r="Y18" s="24"/>
      <c r="Z18" s="24"/>
      <c r="AA18" s="17">
        <v>482</v>
      </c>
      <c r="AB18" s="24"/>
      <c r="AC18" s="24"/>
      <c r="AD18" s="24"/>
      <c r="AE18" s="24"/>
      <c r="AF18" s="24"/>
      <c r="AG18" s="17">
        <v>482</v>
      </c>
      <c r="AH18" s="121"/>
    </row>
    <row r="19" spans="1:34" s="2" customFormat="1" x14ac:dyDescent="0.25">
      <c r="A19" s="8" t="s">
        <v>9</v>
      </c>
      <c r="B19" s="17">
        <v>620</v>
      </c>
      <c r="C19" s="17">
        <f t="shared" si="0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121"/>
    </row>
    <row r="20" spans="1:34" s="2" customFormat="1" x14ac:dyDescent="0.25">
      <c r="A20" s="8" t="s">
        <v>10</v>
      </c>
      <c r="B20" s="17">
        <v>291.60000000000002</v>
      </c>
      <c r="C20" s="17">
        <f t="shared" si="0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121"/>
    </row>
    <row r="21" spans="1:34" s="2" customFormat="1" x14ac:dyDescent="0.25">
      <c r="A21" s="8" t="s">
        <v>11</v>
      </c>
      <c r="B21" s="17">
        <v>4237.8999999999996</v>
      </c>
      <c r="C21" s="17">
        <f t="shared" si="0"/>
        <v>12713.699999999999</v>
      </c>
      <c r="D21" s="24"/>
      <c r="E21" s="24"/>
      <c r="F21" s="24"/>
      <c r="G21" s="24"/>
      <c r="H21" s="24">
        <v>4237.8999999999996</v>
      </c>
      <c r="I21" s="24"/>
      <c r="J21" s="24"/>
      <c r="K21" s="24"/>
      <c r="L21" s="24"/>
      <c r="M21" s="24"/>
      <c r="N21" s="24"/>
      <c r="O21" s="24"/>
      <c r="P21" s="24"/>
      <c r="Q21" s="24">
        <v>4237.8999999999996</v>
      </c>
      <c r="R21" s="24"/>
      <c r="S21" s="24"/>
      <c r="T21" s="24"/>
      <c r="U21" s="24"/>
      <c r="V21" s="24"/>
      <c r="W21" s="24"/>
      <c r="X21" s="24"/>
      <c r="Y21" s="24">
        <v>4237.8999999999996</v>
      </c>
      <c r="Z21" s="24"/>
      <c r="AA21" s="24"/>
      <c r="AB21" s="24"/>
      <c r="AC21" s="24"/>
      <c r="AD21" s="24"/>
      <c r="AE21" s="24"/>
      <c r="AF21" s="24"/>
      <c r="AG21" s="24"/>
      <c r="AH21" s="121"/>
    </row>
    <row r="22" spans="1:34" s="2" customFormat="1" x14ac:dyDescent="0.25">
      <c r="A22" s="8" t="s">
        <v>12</v>
      </c>
      <c r="B22" s="17">
        <v>388.9</v>
      </c>
      <c r="C22" s="17">
        <f t="shared" si="0"/>
        <v>1555.6</v>
      </c>
      <c r="D22" s="24"/>
      <c r="E22" s="24"/>
      <c r="F22" s="17">
        <v>388.9</v>
      </c>
      <c r="G22" s="24"/>
      <c r="H22" s="24"/>
      <c r="I22" s="24"/>
      <c r="J22" s="24"/>
      <c r="K22" s="24"/>
      <c r="L22" s="24"/>
      <c r="M22" s="24"/>
      <c r="N22" s="24"/>
      <c r="O22" s="17">
        <v>388.9</v>
      </c>
      <c r="P22" s="24"/>
      <c r="Q22" s="24"/>
      <c r="R22" s="24"/>
      <c r="S22" s="24"/>
      <c r="T22" s="24"/>
      <c r="U22" s="24"/>
      <c r="V22" s="17">
        <v>388.9</v>
      </c>
      <c r="W22" s="24"/>
      <c r="X22" s="24"/>
      <c r="Y22" s="24"/>
      <c r="Z22" s="24"/>
      <c r="AA22" s="24"/>
      <c r="AB22" s="24"/>
      <c r="AC22" s="24"/>
      <c r="AD22" s="17">
        <v>388.9</v>
      </c>
      <c r="AE22" s="24"/>
      <c r="AF22" s="24"/>
      <c r="AG22" s="24"/>
      <c r="AH22" s="121"/>
    </row>
    <row r="23" spans="1:34" s="2" customFormat="1" x14ac:dyDescent="0.25">
      <c r="A23" s="8" t="s">
        <v>13</v>
      </c>
      <c r="B23" s="17">
        <v>119.5</v>
      </c>
      <c r="C23" s="17">
        <f t="shared" si="0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121"/>
    </row>
    <row r="24" spans="1:34" s="2" customFormat="1" x14ac:dyDescent="0.25">
      <c r="A24" s="8" t="s">
        <v>14</v>
      </c>
      <c r="B24" s="17">
        <v>381.8</v>
      </c>
      <c r="C24" s="17">
        <f t="shared" si="0"/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121"/>
    </row>
    <row r="25" spans="1:34" s="2" customFormat="1" x14ac:dyDescent="0.25">
      <c r="A25" s="8" t="s">
        <v>15</v>
      </c>
      <c r="B25" s="17">
        <v>153.19999999999999</v>
      </c>
      <c r="C25" s="17">
        <f t="shared" si="0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121"/>
    </row>
    <row r="26" spans="1:34" s="2" customFormat="1" x14ac:dyDescent="0.25">
      <c r="A26" s="8" t="s">
        <v>16</v>
      </c>
      <c r="B26" s="17">
        <v>134.1</v>
      </c>
      <c r="C26" s="17">
        <f t="shared" si="0"/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121"/>
    </row>
    <row r="27" spans="1:34" s="2" customFormat="1" x14ac:dyDescent="0.25">
      <c r="A27" s="8" t="s">
        <v>17</v>
      </c>
      <c r="B27" s="17">
        <v>104.6</v>
      </c>
      <c r="C27" s="17">
        <f t="shared" si="0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121"/>
    </row>
    <row r="28" spans="1:34" s="2" customFormat="1" x14ac:dyDescent="0.25">
      <c r="A28" s="8" t="s">
        <v>18</v>
      </c>
      <c r="B28" s="17">
        <v>1445.5</v>
      </c>
      <c r="C28" s="17">
        <f t="shared" si="0"/>
        <v>7227.5</v>
      </c>
      <c r="D28" s="24"/>
      <c r="E28" s="24"/>
      <c r="F28" s="24"/>
      <c r="G28" s="24">
        <v>1445.5</v>
      </c>
      <c r="H28" s="24"/>
      <c r="I28" s="24"/>
      <c r="J28" s="24"/>
      <c r="K28" s="24"/>
      <c r="L28" s="24"/>
      <c r="M28" s="24"/>
      <c r="N28" s="17"/>
      <c r="O28" s="24"/>
      <c r="P28" s="24">
        <v>1445.5</v>
      </c>
      <c r="Q28" s="24"/>
      <c r="R28" s="24"/>
      <c r="S28" s="24"/>
      <c r="T28" s="24"/>
      <c r="U28" s="24"/>
      <c r="V28" s="24"/>
      <c r="W28" s="24"/>
      <c r="X28" s="24">
        <v>1445.5</v>
      </c>
      <c r="Y28" s="24"/>
      <c r="Z28" s="24"/>
      <c r="AA28" s="24"/>
      <c r="AB28" s="24"/>
      <c r="AC28" s="24">
        <v>1445.5</v>
      </c>
      <c r="AD28" s="24"/>
      <c r="AE28" s="24"/>
      <c r="AF28" s="17"/>
      <c r="AG28" s="24">
        <v>1445.5</v>
      </c>
      <c r="AH28" s="121"/>
    </row>
    <row r="29" spans="1:34" s="2" customFormat="1" x14ac:dyDescent="0.25">
      <c r="A29" s="8" t="s">
        <v>19</v>
      </c>
      <c r="B29" s="17">
        <v>402.8</v>
      </c>
      <c r="C29" s="17">
        <f t="shared" si="0"/>
        <v>1611.2</v>
      </c>
      <c r="D29" s="17">
        <v>402.8</v>
      </c>
      <c r="E29" s="24"/>
      <c r="F29" s="24"/>
      <c r="G29" s="24"/>
      <c r="H29" s="24"/>
      <c r="I29" s="24"/>
      <c r="J29" s="24"/>
      <c r="K29" s="24"/>
      <c r="L29" s="17">
        <v>402.8</v>
      </c>
      <c r="M29" s="24"/>
      <c r="N29" s="24"/>
      <c r="O29" s="24"/>
      <c r="P29" s="24"/>
      <c r="Q29" s="24"/>
      <c r="R29" s="24"/>
      <c r="S29" s="24"/>
      <c r="T29" s="17">
        <v>402.8</v>
      </c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17">
        <v>402.8</v>
      </c>
      <c r="AG29" s="24"/>
      <c r="AH29" s="121"/>
    </row>
    <row r="30" spans="1:34" s="2" customFormat="1" x14ac:dyDescent="0.25">
      <c r="A30" s="8" t="s">
        <v>20</v>
      </c>
      <c r="B30" s="17">
        <v>185</v>
      </c>
      <c r="C30" s="17">
        <f t="shared" si="0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121"/>
    </row>
    <row r="31" spans="1:34" s="2" customFormat="1" x14ac:dyDescent="0.25">
      <c r="A31" s="8" t="s">
        <v>21</v>
      </c>
      <c r="B31" s="17">
        <v>1560</v>
      </c>
      <c r="C31" s="17">
        <f t="shared" si="0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121"/>
    </row>
    <row r="32" spans="1:34" x14ac:dyDescent="0.25">
      <c r="A32" s="8" t="s">
        <v>22</v>
      </c>
      <c r="B32" s="17">
        <v>75.8</v>
      </c>
      <c r="C32" s="17">
        <f t="shared" si="0"/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121"/>
    </row>
    <row r="33" spans="1:34" x14ac:dyDescent="0.25">
      <c r="A33" s="14" t="s">
        <v>23</v>
      </c>
      <c r="B33" s="19">
        <f>SUM(B34:B54)-B35-B38</f>
        <v>30366.1</v>
      </c>
      <c r="C33" s="17">
        <f t="shared" si="0"/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121"/>
    </row>
    <row r="34" spans="1:34" x14ac:dyDescent="0.25">
      <c r="A34" s="8" t="s">
        <v>24</v>
      </c>
      <c r="B34" s="17">
        <v>236.8</v>
      </c>
      <c r="C34" s="17">
        <f t="shared" si="0"/>
        <v>0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121"/>
    </row>
    <row r="35" spans="1:34" x14ac:dyDescent="0.25">
      <c r="A35" s="8" t="s">
        <v>25</v>
      </c>
      <c r="B35" s="17">
        <v>236.8</v>
      </c>
      <c r="C35" s="17">
        <f t="shared" si="0"/>
        <v>7340.8000000000038</v>
      </c>
      <c r="D35" s="35">
        <v>236.8</v>
      </c>
      <c r="E35" s="35">
        <v>236.8</v>
      </c>
      <c r="F35" s="24">
        <v>236.8</v>
      </c>
      <c r="G35" s="24">
        <v>236.8</v>
      </c>
      <c r="H35" s="24">
        <v>236.8</v>
      </c>
      <c r="I35" s="24">
        <v>236.8</v>
      </c>
      <c r="J35" s="24">
        <v>236.8</v>
      </c>
      <c r="K35" s="24">
        <v>236.8</v>
      </c>
      <c r="L35" s="35">
        <v>236.8</v>
      </c>
      <c r="M35" s="35">
        <v>236.8</v>
      </c>
      <c r="N35" s="35">
        <v>236.8</v>
      </c>
      <c r="O35" s="24">
        <v>236.8</v>
      </c>
      <c r="P35" s="24">
        <v>236.8</v>
      </c>
      <c r="Q35" s="24">
        <v>236.8</v>
      </c>
      <c r="R35" s="24">
        <v>236.8</v>
      </c>
      <c r="S35" s="24">
        <v>236.8</v>
      </c>
      <c r="T35" s="24">
        <v>236.8</v>
      </c>
      <c r="U35" s="24">
        <v>236.8</v>
      </c>
      <c r="V35" s="24">
        <v>236.8</v>
      </c>
      <c r="W35" s="24">
        <v>236.8</v>
      </c>
      <c r="X35" s="24">
        <v>236.8</v>
      </c>
      <c r="Y35" s="24">
        <v>236.8</v>
      </c>
      <c r="Z35" s="24">
        <v>236.8</v>
      </c>
      <c r="AA35" s="24">
        <v>236.8</v>
      </c>
      <c r="AB35" s="24">
        <v>236.8</v>
      </c>
      <c r="AC35" s="24">
        <v>236.8</v>
      </c>
      <c r="AD35" s="24">
        <v>236.8</v>
      </c>
      <c r="AE35" s="24">
        <v>236.8</v>
      </c>
      <c r="AF35" s="24">
        <v>236.8</v>
      </c>
      <c r="AG35" s="24">
        <v>236.8</v>
      </c>
      <c r="AH35" s="121">
        <v>236.8</v>
      </c>
    </row>
    <row r="36" spans="1:34" x14ac:dyDescent="0.25">
      <c r="A36" s="8" t="s">
        <v>26</v>
      </c>
      <c r="B36" s="17">
        <v>44.3</v>
      </c>
      <c r="C36" s="17">
        <f t="shared" si="0"/>
        <v>1373.2999999999993</v>
      </c>
      <c r="D36" s="17">
        <v>44.3</v>
      </c>
      <c r="E36" s="17">
        <v>44.3</v>
      </c>
      <c r="F36" s="17">
        <v>44.3</v>
      </c>
      <c r="G36" s="17">
        <v>44.3</v>
      </c>
      <c r="H36" s="17">
        <v>44.3</v>
      </c>
      <c r="I36" s="17">
        <v>44.3</v>
      </c>
      <c r="J36" s="17">
        <v>44.3</v>
      </c>
      <c r="K36" s="17">
        <v>44.3</v>
      </c>
      <c r="L36" s="17">
        <v>44.3</v>
      </c>
      <c r="M36" s="17">
        <v>44.3</v>
      </c>
      <c r="N36" s="17">
        <v>44.3</v>
      </c>
      <c r="O36" s="17">
        <v>44.3</v>
      </c>
      <c r="P36" s="17">
        <v>44.3</v>
      </c>
      <c r="Q36" s="17">
        <v>44.3</v>
      </c>
      <c r="R36" s="17">
        <v>44.3</v>
      </c>
      <c r="S36" s="17">
        <v>44.3</v>
      </c>
      <c r="T36" s="17">
        <v>44.3</v>
      </c>
      <c r="U36" s="17">
        <v>44.3</v>
      </c>
      <c r="V36" s="17">
        <v>44.3</v>
      </c>
      <c r="W36" s="17">
        <v>44.3</v>
      </c>
      <c r="X36" s="17">
        <v>44.3</v>
      </c>
      <c r="Y36" s="17">
        <v>44.3</v>
      </c>
      <c r="Z36" s="17">
        <v>44.3</v>
      </c>
      <c r="AA36" s="17">
        <v>44.3</v>
      </c>
      <c r="AB36" s="17">
        <v>44.3</v>
      </c>
      <c r="AC36" s="17">
        <v>44.3</v>
      </c>
      <c r="AD36" s="17">
        <v>44.3</v>
      </c>
      <c r="AE36" s="17">
        <v>44.3</v>
      </c>
      <c r="AF36" s="17">
        <v>44.3</v>
      </c>
      <c r="AG36" s="17">
        <v>44.3</v>
      </c>
      <c r="AH36" s="122">
        <v>44.3</v>
      </c>
    </row>
    <row r="37" spans="1:34" x14ac:dyDescent="0.25">
      <c r="A37" s="8" t="s">
        <v>56</v>
      </c>
      <c r="B37" s="17">
        <v>507.8</v>
      </c>
      <c r="C37" s="17">
        <f t="shared" si="0"/>
        <v>0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121"/>
    </row>
    <row r="38" spans="1:34" x14ac:dyDescent="0.25">
      <c r="A38" s="8" t="s">
        <v>27</v>
      </c>
      <c r="B38" s="17">
        <v>507.8</v>
      </c>
      <c r="C38" s="17">
        <f t="shared" si="0"/>
        <v>15741.799999999992</v>
      </c>
      <c r="D38" s="24">
        <v>507.8</v>
      </c>
      <c r="E38" s="24">
        <v>507.8</v>
      </c>
      <c r="F38" s="24">
        <v>507.8</v>
      </c>
      <c r="G38" s="24">
        <v>507.8</v>
      </c>
      <c r="H38" s="24">
        <v>507.8</v>
      </c>
      <c r="I38" s="24">
        <v>507.8</v>
      </c>
      <c r="J38" s="24">
        <v>507.8</v>
      </c>
      <c r="K38" s="24">
        <v>507.8</v>
      </c>
      <c r="L38" s="24">
        <v>507.8</v>
      </c>
      <c r="M38" s="24">
        <v>507.8</v>
      </c>
      <c r="N38" s="24">
        <v>507.8</v>
      </c>
      <c r="O38" s="24">
        <v>507.8</v>
      </c>
      <c r="P38" s="24">
        <v>507.8</v>
      </c>
      <c r="Q38" s="24">
        <v>507.8</v>
      </c>
      <c r="R38" s="24">
        <v>507.8</v>
      </c>
      <c r="S38" s="24">
        <v>507.8</v>
      </c>
      <c r="T38" s="24">
        <v>507.8</v>
      </c>
      <c r="U38" s="24">
        <v>507.8</v>
      </c>
      <c r="V38" s="24">
        <v>507.8</v>
      </c>
      <c r="W38" s="24">
        <v>507.8</v>
      </c>
      <c r="X38" s="24">
        <v>507.8</v>
      </c>
      <c r="Y38" s="24">
        <v>507.8</v>
      </c>
      <c r="Z38" s="24">
        <v>507.8</v>
      </c>
      <c r="AA38" s="24">
        <v>507.8</v>
      </c>
      <c r="AB38" s="24">
        <v>507.8</v>
      </c>
      <c r="AC38" s="24">
        <v>507.8</v>
      </c>
      <c r="AD38" s="24">
        <v>507.8</v>
      </c>
      <c r="AE38" s="24">
        <v>507.8</v>
      </c>
      <c r="AF38" s="24">
        <v>507.8</v>
      </c>
      <c r="AG38" s="24">
        <v>507.8</v>
      </c>
      <c r="AH38" s="121">
        <v>507.8</v>
      </c>
    </row>
    <row r="39" spans="1:34" x14ac:dyDescent="0.25">
      <c r="A39" s="8" t="s">
        <v>14</v>
      </c>
      <c r="B39" s="17">
        <v>116.1</v>
      </c>
      <c r="C39" s="17">
        <f t="shared" si="0"/>
        <v>3599.0999999999981</v>
      </c>
      <c r="D39" s="24">
        <v>116.1</v>
      </c>
      <c r="E39" s="24">
        <v>116.1</v>
      </c>
      <c r="F39" s="24">
        <v>116.1</v>
      </c>
      <c r="G39" s="24">
        <v>116.1</v>
      </c>
      <c r="H39" s="24">
        <v>116.1</v>
      </c>
      <c r="I39" s="24">
        <v>116.1</v>
      </c>
      <c r="J39" s="24">
        <v>116.1</v>
      </c>
      <c r="K39" s="24">
        <v>116.1</v>
      </c>
      <c r="L39" s="24">
        <v>116.1</v>
      </c>
      <c r="M39" s="24">
        <v>116.1</v>
      </c>
      <c r="N39" s="24">
        <v>116.1</v>
      </c>
      <c r="O39" s="24">
        <v>116.1</v>
      </c>
      <c r="P39" s="24">
        <v>116.1</v>
      </c>
      <c r="Q39" s="24">
        <v>116.1</v>
      </c>
      <c r="R39" s="24">
        <v>116.1</v>
      </c>
      <c r="S39" s="24">
        <v>116.1</v>
      </c>
      <c r="T39" s="24">
        <v>116.1</v>
      </c>
      <c r="U39" s="24">
        <v>116.1</v>
      </c>
      <c r="V39" s="24">
        <v>116.1</v>
      </c>
      <c r="W39" s="24">
        <v>116.1</v>
      </c>
      <c r="X39" s="24">
        <v>116.1</v>
      </c>
      <c r="Y39" s="24">
        <v>116.1</v>
      </c>
      <c r="Z39" s="24">
        <v>116.1</v>
      </c>
      <c r="AA39" s="24">
        <v>116.1</v>
      </c>
      <c r="AB39" s="24">
        <v>116.1</v>
      </c>
      <c r="AC39" s="24">
        <v>116.1</v>
      </c>
      <c r="AD39" s="24">
        <v>116.1</v>
      </c>
      <c r="AE39" s="24">
        <v>116.1</v>
      </c>
      <c r="AF39" s="24">
        <v>116.1</v>
      </c>
      <c r="AG39" s="24">
        <v>116.1</v>
      </c>
      <c r="AH39" s="121">
        <v>116.1</v>
      </c>
    </row>
    <row r="40" spans="1:34" ht="30" x14ac:dyDescent="0.25">
      <c r="A40" s="8" t="s">
        <v>28</v>
      </c>
      <c r="B40" s="19">
        <v>27472</v>
      </c>
      <c r="C40" s="17">
        <f t="shared" si="0"/>
        <v>0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121"/>
    </row>
    <row r="41" spans="1:34" x14ac:dyDescent="0.25">
      <c r="A41" s="8" t="s">
        <v>29</v>
      </c>
      <c r="B41" s="17">
        <f>564.1+75</f>
        <v>639.1</v>
      </c>
      <c r="C41" s="17">
        <f t="shared" si="0"/>
        <v>5751.3110000000006</v>
      </c>
      <c r="D41" s="17">
        <f t="shared" ref="D41:AC41" si="1">564.1+75</f>
        <v>639.1</v>
      </c>
      <c r="E41" s="17">
        <f t="shared" si="1"/>
        <v>639.1</v>
      </c>
      <c r="F41" s="17"/>
      <c r="G41" s="17"/>
      <c r="H41" s="17"/>
      <c r="I41" s="17">
        <v>638.51099999999997</v>
      </c>
      <c r="J41" s="17"/>
      <c r="K41" s="17">
        <f t="shared" si="1"/>
        <v>639.1</v>
      </c>
      <c r="L41" s="17"/>
      <c r="M41" s="17"/>
      <c r="N41" s="17"/>
      <c r="O41" s="17">
        <f t="shared" si="1"/>
        <v>639.1</v>
      </c>
      <c r="P41" s="17"/>
      <c r="Q41" s="17"/>
      <c r="R41" s="17"/>
      <c r="S41" s="17">
        <f t="shared" si="1"/>
        <v>639.1</v>
      </c>
      <c r="T41" s="17"/>
      <c r="U41" s="17"/>
      <c r="V41" s="17"/>
      <c r="W41" s="17">
        <f t="shared" si="1"/>
        <v>639.1</v>
      </c>
      <c r="X41" s="17"/>
      <c r="Y41" s="17">
        <f t="shared" si="1"/>
        <v>639.1</v>
      </c>
      <c r="Z41" s="17"/>
      <c r="AA41" s="17"/>
      <c r="AB41" s="17"/>
      <c r="AC41" s="17">
        <f t="shared" si="1"/>
        <v>639.1</v>
      </c>
      <c r="AD41" s="17"/>
      <c r="AE41" s="17"/>
      <c r="AF41" s="24"/>
      <c r="AG41" s="24"/>
      <c r="AH41" s="121"/>
    </row>
    <row r="42" spans="1:34" x14ac:dyDescent="0.25">
      <c r="A42" s="8" t="s">
        <v>30</v>
      </c>
      <c r="B42" s="17">
        <f>145.9+31+31+31+31+12+32.4</f>
        <v>314.29999999999995</v>
      </c>
      <c r="C42" s="17">
        <f t="shared" si="0"/>
        <v>6600.300000000002</v>
      </c>
      <c r="D42" s="24"/>
      <c r="E42" s="24"/>
      <c r="F42" s="24">
        <v>314.3</v>
      </c>
      <c r="G42" s="24"/>
      <c r="H42" s="24"/>
      <c r="I42" s="24">
        <f t="shared" ref="I42:S42" si="2">145.9+31+31+31+31+12+32.4</f>
        <v>314.29999999999995</v>
      </c>
      <c r="J42" s="24">
        <f t="shared" si="2"/>
        <v>314.29999999999995</v>
      </c>
      <c r="K42" s="24">
        <f t="shared" si="2"/>
        <v>314.29999999999995</v>
      </c>
      <c r="L42" s="24">
        <f t="shared" si="2"/>
        <v>314.29999999999995</v>
      </c>
      <c r="M42" s="35">
        <v>314.3</v>
      </c>
      <c r="N42" s="35"/>
      <c r="O42" s="35"/>
      <c r="P42" s="35">
        <v>314.3</v>
      </c>
      <c r="Q42" s="35">
        <v>314.3</v>
      </c>
      <c r="R42" s="35">
        <v>314.3</v>
      </c>
      <c r="S42" s="24">
        <f t="shared" si="2"/>
        <v>314.29999999999995</v>
      </c>
      <c r="T42" s="35">
        <v>314.3</v>
      </c>
      <c r="U42" s="35"/>
      <c r="V42" s="35"/>
      <c r="W42" s="35">
        <v>314.3</v>
      </c>
      <c r="X42" s="35">
        <v>314.3</v>
      </c>
      <c r="Y42" s="35">
        <v>314.3</v>
      </c>
      <c r="Z42" s="24">
        <f t="shared" ref="Z42" si="3">145.9+31+31+31+31+12+32.4</f>
        <v>314.29999999999995</v>
      </c>
      <c r="AA42" s="35">
        <v>314.3</v>
      </c>
      <c r="AB42" s="35"/>
      <c r="AC42" s="35"/>
      <c r="AD42" s="35">
        <v>314.3</v>
      </c>
      <c r="AE42" s="35">
        <v>314.3</v>
      </c>
      <c r="AF42" s="35">
        <v>314.3</v>
      </c>
      <c r="AG42" s="24">
        <f t="shared" ref="AG42" si="4">145.9+31+31+31+31+12+32.4</f>
        <v>314.29999999999995</v>
      </c>
      <c r="AH42" s="121">
        <v>314.3</v>
      </c>
    </row>
    <row r="43" spans="1:34" x14ac:dyDescent="0.25">
      <c r="A43" s="8" t="s">
        <v>31</v>
      </c>
      <c r="B43" s="17">
        <v>103</v>
      </c>
      <c r="C43" s="17">
        <f t="shared" si="0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121"/>
    </row>
    <row r="44" spans="1:34" x14ac:dyDescent="0.25">
      <c r="A44" s="8" t="s">
        <v>7</v>
      </c>
      <c r="B44" s="17">
        <f>28.9+4.2+19+65</f>
        <v>117.1</v>
      </c>
      <c r="C44" s="17">
        <f t="shared" si="0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121"/>
    </row>
    <row r="45" spans="1:34" x14ac:dyDescent="0.25">
      <c r="A45" s="8" t="s">
        <v>32</v>
      </c>
      <c r="B45" s="17">
        <v>18.399999999999999</v>
      </c>
      <c r="C45" s="17">
        <f t="shared" si="0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121"/>
    </row>
    <row r="46" spans="1:34" x14ac:dyDescent="0.25">
      <c r="A46" s="8" t="s">
        <v>33</v>
      </c>
      <c r="B46" s="17">
        <v>10</v>
      </c>
      <c r="C46" s="17">
        <f t="shared" si="0"/>
        <v>0</v>
      </c>
      <c r="D46" s="24"/>
      <c r="E46" s="24"/>
      <c r="F46" s="24"/>
      <c r="G46" s="24"/>
      <c r="H46" s="24"/>
      <c r="I46" s="24"/>
      <c r="J46" s="24"/>
      <c r="K46" s="42"/>
      <c r="L46" s="42"/>
      <c r="M46" s="42"/>
      <c r="N46" s="42"/>
      <c r="O46" s="42"/>
      <c r="P46" s="42"/>
      <c r="Q46" s="24"/>
      <c r="R46" s="24"/>
      <c r="S46" s="43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121"/>
    </row>
    <row r="47" spans="1:34" x14ac:dyDescent="0.25">
      <c r="A47" s="8" t="s">
        <v>34</v>
      </c>
      <c r="B47" s="17">
        <v>46.8</v>
      </c>
      <c r="C47" s="17">
        <f t="shared" si="0"/>
        <v>0</v>
      </c>
      <c r="D47" s="24"/>
      <c r="E47" s="24"/>
      <c r="F47" s="24"/>
      <c r="G47" s="24"/>
      <c r="H47" s="24"/>
      <c r="I47" s="24"/>
      <c r="J47" s="24"/>
      <c r="K47" s="42"/>
      <c r="L47" s="42"/>
      <c r="M47" s="42"/>
      <c r="N47" s="42"/>
      <c r="O47" s="42"/>
      <c r="P47" s="42"/>
      <c r="Q47" s="24"/>
      <c r="R47" s="24"/>
      <c r="S47" s="43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121"/>
    </row>
    <row r="48" spans="1:34" x14ac:dyDescent="0.25">
      <c r="A48" s="8" t="s">
        <v>35</v>
      </c>
      <c r="B48" s="17">
        <v>60.3</v>
      </c>
      <c r="C48" s="17">
        <f t="shared" si="0"/>
        <v>0</v>
      </c>
      <c r="D48" s="24"/>
      <c r="E48" s="24"/>
      <c r="F48" s="24"/>
      <c r="G48" s="24"/>
      <c r="H48" s="24"/>
      <c r="I48" s="24"/>
      <c r="J48" s="24"/>
      <c r="K48" s="42"/>
      <c r="L48" s="42"/>
      <c r="M48" s="42"/>
      <c r="N48" s="42"/>
      <c r="O48" s="42"/>
      <c r="P48" s="42"/>
      <c r="Q48" s="24"/>
      <c r="R48" s="24"/>
      <c r="S48" s="43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121"/>
    </row>
    <row r="49" spans="1:34" x14ac:dyDescent="0.25">
      <c r="A49" s="8" t="s">
        <v>36</v>
      </c>
      <c r="B49" s="17">
        <v>15.7</v>
      </c>
      <c r="C49" s="17">
        <f t="shared" si="0"/>
        <v>0</v>
      </c>
      <c r="D49" s="24"/>
      <c r="E49" s="24"/>
      <c r="F49" s="24"/>
      <c r="G49" s="24"/>
      <c r="H49" s="24"/>
      <c r="I49" s="24"/>
      <c r="J49" s="24"/>
      <c r="K49" s="42"/>
      <c r="L49" s="42"/>
      <c r="M49" s="42"/>
      <c r="N49" s="42"/>
      <c r="O49" s="42"/>
      <c r="P49" s="42"/>
      <c r="Q49" s="24"/>
      <c r="R49" s="24"/>
      <c r="S49" s="43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121"/>
    </row>
    <row r="50" spans="1:34" x14ac:dyDescent="0.25">
      <c r="A50" s="8" t="s">
        <v>37</v>
      </c>
      <c r="B50" s="17">
        <v>17</v>
      </c>
      <c r="C50" s="17">
        <f t="shared" si="0"/>
        <v>0</v>
      </c>
      <c r="D50" s="24"/>
      <c r="E50" s="24"/>
      <c r="F50" s="24"/>
      <c r="G50" s="24"/>
      <c r="H50" s="24"/>
      <c r="I50" s="24"/>
      <c r="J50" s="24"/>
      <c r="K50" s="42"/>
      <c r="L50" s="42"/>
      <c r="M50" s="42"/>
      <c r="N50" s="42"/>
      <c r="O50" s="42"/>
      <c r="P50" s="42"/>
      <c r="Q50" s="24"/>
      <c r="R50" s="24"/>
      <c r="S50" s="43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121"/>
    </row>
    <row r="51" spans="1:34" x14ac:dyDescent="0.25">
      <c r="A51" s="8" t="s">
        <v>38</v>
      </c>
      <c r="B51" s="17">
        <f>76.9+72.5</f>
        <v>149.4</v>
      </c>
      <c r="C51" s="17">
        <f t="shared" si="0"/>
        <v>0</v>
      </c>
      <c r="D51" s="24"/>
      <c r="E51" s="24"/>
      <c r="F51" s="24"/>
      <c r="G51" s="24"/>
      <c r="H51" s="24"/>
      <c r="I51" s="24"/>
      <c r="J51" s="24"/>
      <c r="K51" s="42"/>
      <c r="L51" s="42"/>
      <c r="M51" s="42"/>
      <c r="N51" s="42"/>
      <c r="O51" s="42"/>
      <c r="P51" s="42"/>
      <c r="Q51" s="42"/>
      <c r="R51" s="42"/>
      <c r="S51" s="5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121"/>
    </row>
    <row r="52" spans="1:34" x14ac:dyDescent="0.25">
      <c r="A52" s="8" t="s">
        <v>39</v>
      </c>
      <c r="B52" s="17">
        <f>66.7+63</f>
        <v>129.69999999999999</v>
      </c>
      <c r="C52" s="17">
        <f t="shared" si="0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121"/>
    </row>
    <row r="53" spans="1:34" x14ac:dyDescent="0.25">
      <c r="A53" s="8" t="s">
        <v>40</v>
      </c>
      <c r="B53" s="17">
        <f>19.5+5.7+3.2+30+165+6.9</f>
        <v>230.3</v>
      </c>
      <c r="C53" s="17">
        <f t="shared" si="0"/>
        <v>1151.5</v>
      </c>
      <c r="D53" s="24"/>
      <c r="E53" s="17">
        <f>19.5+5.7+3.2+30+165+6.9</f>
        <v>230.3</v>
      </c>
      <c r="F53" s="24"/>
      <c r="G53" s="24"/>
      <c r="H53" s="24"/>
      <c r="I53" s="24"/>
      <c r="J53" s="24"/>
      <c r="K53" s="24"/>
      <c r="L53" s="24"/>
      <c r="M53" s="24"/>
      <c r="N53" s="24"/>
      <c r="O53" s="17">
        <f>19.5+5.7+3.2+30+165+6.9</f>
        <v>230.3</v>
      </c>
      <c r="P53" s="24"/>
      <c r="Q53" s="24"/>
      <c r="R53" s="24"/>
      <c r="S53" s="24"/>
      <c r="T53" s="24"/>
      <c r="U53" s="17">
        <f>19.5+5.7+3.2+30+165+6.9</f>
        <v>230.3</v>
      </c>
      <c r="V53" s="24"/>
      <c r="W53" s="24"/>
      <c r="X53" s="24"/>
      <c r="Y53" s="24"/>
      <c r="Z53" s="17">
        <f>19.5+5.7+3.2+30+165+6.9</f>
        <v>230.3</v>
      </c>
      <c r="AA53" s="24"/>
      <c r="AB53" s="24"/>
      <c r="AC53" s="24"/>
      <c r="AD53" s="24"/>
      <c r="AE53" s="24"/>
      <c r="AF53" s="24"/>
      <c r="AG53" s="17">
        <f>19.5+5.7+3.2+30+165+6.9</f>
        <v>230.3</v>
      </c>
      <c r="AH53" s="121"/>
    </row>
    <row r="54" spans="1:34" x14ac:dyDescent="0.25">
      <c r="A54" s="8" t="s">
        <v>41</v>
      </c>
      <c r="B54" s="17">
        <f>60+78</f>
        <v>138</v>
      </c>
      <c r="C54" s="17">
        <f t="shared" si="0"/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121"/>
    </row>
    <row r="55" spans="1:34" x14ac:dyDescent="0.25">
      <c r="A55" s="14" t="s">
        <v>42</v>
      </c>
      <c r="B55" s="19">
        <f>SUM(B56:B69)-B57-B62</f>
        <v>7644.8</v>
      </c>
      <c r="C55" s="17">
        <f t="shared" si="0"/>
        <v>0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121"/>
    </row>
    <row r="56" spans="1:34" x14ac:dyDescent="0.25">
      <c r="A56" s="8" t="s">
        <v>24</v>
      </c>
      <c r="B56" s="17">
        <f>26.1+14.7+14.6+23.2+24+23.8+25.1+13.4+23.3+24.6+24.5+14+17.7</f>
        <v>269</v>
      </c>
      <c r="C56" s="17">
        <f t="shared" si="0"/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121"/>
    </row>
    <row r="57" spans="1:34" x14ac:dyDescent="0.25">
      <c r="A57" s="33" t="s">
        <v>25</v>
      </c>
      <c r="B57" s="17">
        <v>269</v>
      </c>
      <c r="C57" s="17">
        <f t="shared" si="0"/>
        <v>8339</v>
      </c>
      <c r="D57" s="24">
        <v>269</v>
      </c>
      <c r="E57" s="24">
        <v>269</v>
      </c>
      <c r="F57" s="24">
        <v>269</v>
      </c>
      <c r="G57" s="24">
        <v>269</v>
      </c>
      <c r="H57" s="24">
        <v>269</v>
      </c>
      <c r="I57" s="24">
        <v>269</v>
      </c>
      <c r="J57" s="24">
        <v>269</v>
      </c>
      <c r="K57" s="24">
        <v>269</v>
      </c>
      <c r="L57" s="24">
        <v>269</v>
      </c>
      <c r="M57" s="24">
        <v>269</v>
      </c>
      <c r="N57" s="24">
        <v>269</v>
      </c>
      <c r="O57" s="24">
        <v>269</v>
      </c>
      <c r="P57" s="24">
        <v>269</v>
      </c>
      <c r="Q57" s="24">
        <v>269</v>
      </c>
      <c r="R57" s="24">
        <v>269</v>
      </c>
      <c r="S57" s="24">
        <v>269</v>
      </c>
      <c r="T57" s="24">
        <v>269</v>
      </c>
      <c r="U57" s="24">
        <v>269</v>
      </c>
      <c r="V57" s="24">
        <v>269</v>
      </c>
      <c r="W57" s="24">
        <v>269</v>
      </c>
      <c r="X57" s="24">
        <v>269</v>
      </c>
      <c r="Y57" s="24">
        <v>269</v>
      </c>
      <c r="Z57" s="24">
        <v>269</v>
      </c>
      <c r="AA57" s="24">
        <v>269</v>
      </c>
      <c r="AB57" s="24">
        <v>269</v>
      </c>
      <c r="AC57" s="24">
        <v>269</v>
      </c>
      <c r="AD57" s="24">
        <v>269</v>
      </c>
      <c r="AE57" s="24">
        <v>269</v>
      </c>
      <c r="AF57" s="24">
        <v>269</v>
      </c>
      <c r="AG57" s="24">
        <v>269</v>
      </c>
      <c r="AH57" s="121">
        <v>269</v>
      </c>
    </row>
    <row r="58" spans="1:34" x14ac:dyDescent="0.25">
      <c r="A58" s="33" t="s">
        <v>43</v>
      </c>
      <c r="B58" s="17">
        <f>526.4+4.6+29.5+15+16.2+19.5+52.7+14.4+7.1+70.1+70.4+70.8+139.7+66.6+5.4+5.5+9.7+9.8+13.5+13.1+65.2+35.2+177.8+396.6+21.7+371.9</f>
        <v>2228.4</v>
      </c>
      <c r="C58" s="17">
        <f t="shared" si="0"/>
        <v>0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121"/>
    </row>
    <row r="59" spans="1:34" x14ac:dyDescent="0.25">
      <c r="A59" s="33" t="s">
        <v>44</v>
      </c>
      <c r="B59" s="17">
        <v>287</v>
      </c>
      <c r="C59" s="17">
        <f t="shared" si="0"/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121"/>
    </row>
    <row r="60" spans="1:34" x14ac:dyDescent="0.25">
      <c r="A60" s="33" t="s">
        <v>45</v>
      </c>
      <c r="B60" s="17">
        <v>726.2</v>
      </c>
      <c r="C60" s="17">
        <f t="shared" si="0"/>
        <v>2904.8</v>
      </c>
      <c r="D60" s="17">
        <v>726.2</v>
      </c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17">
        <v>726.2</v>
      </c>
      <c r="U60" s="24"/>
      <c r="V60" s="24"/>
      <c r="W60" s="24"/>
      <c r="X60" s="24"/>
      <c r="Y60" s="24"/>
      <c r="Z60" s="17">
        <v>726.2</v>
      </c>
      <c r="AA60" s="24"/>
      <c r="AB60" s="24"/>
      <c r="AC60" s="24"/>
      <c r="AD60" s="24"/>
      <c r="AE60" s="24"/>
      <c r="AF60" s="17">
        <v>726.2</v>
      </c>
      <c r="AG60" s="24"/>
      <c r="AH60" s="121"/>
    </row>
    <row r="61" spans="1:34" x14ac:dyDescent="0.25">
      <c r="A61" s="33" t="s">
        <v>56</v>
      </c>
      <c r="B61" s="17">
        <f>18.2+32+15+16.3+52.6+3.9+6.7+47.3+11.5+11.5+143.9+14.4+103.4</f>
        <v>476.69999999999993</v>
      </c>
      <c r="C61" s="17">
        <f t="shared" si="0"/>
        <v>0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121"/>
    </row>
    <row r="62" spans="1:34" x14ac:dyDescent="0.25">
      <c r="A62" s="33" t="s">
        <v>27</v>
      </c>
      <c r="B62" s="17">
        <v>476.7</v>
      </c>
      <c r="C62" s="17">
        <f t="shared" si="0"/>
        <v>14777.700000000008</v>
      </c>
      <c r="D62" s="24">
        <v>476.7</v>
      </c>
      <c r="E62" s="24">
        <v>476.7</v>
      </c>
      <c r="F62" s="24">
        <v>476.7</v>
      </c>
      <c r="G62" s="24">
        <v>476.7</v>
      </c>
      <c r="H62" s="24">
        <v>476.7</v>
      </c>
      <c r="I62" s="24">
        <v>476.7</v>
      </c>
      <c r="J62" s="24">
        <v>476.7</v>
      </c>
      <c r="K62" s="24">
        <v>476.7</v>
      </c>
      <c r="L62" s="24">
        <v>476.7</v>
      </c>
      <c r="M62" s="24">
        <v>476.7</v>
      </c>
      <c r="N62" s="24">
        <v>476.7</v>
      </c>
      <c r="O62" s="24">
        <v>476.7</v>
      </c>
      <c r="P62" s="24">
        <v>476.7</v>
      </c>
      <c r="Q62" s="24">
        <v>476.7</v>
      </c>
      <c r="R62" s="24">
        <v>476.7</v>
      </c>
      <c r="S62" s="24">
        <v>476.7</v>
      </c>
      <c r="T62" s="24">
        <v>476.7</v>
      </c>
      <c r="U62" s="24">
        <v>476.7</v>
      </c>
      <c r="V62" s="24">
        <v>476.7</v>
      </c>
      <c r="W62" s="24">
        <v>476.7</v>
      </c>
      <c r="X62" s="24">
        <v>476.7</v>
      </c>
      <c r="Y62" s="24">
        <v>476.7</v>
      </c>
      <c r="Z62" s="24">
        <v>476.7</v>
      </c>
      <c r="AA62" s="24">
        <v>476.7</v>
      </c>
      <c r="AB62" s="24">
        <v>476.7</v>
      </c>
      <c r="AC62" s="24">
        <v>476.7</v>
      </c>
      <c r="AD62" s="24">
        <v>476.7</v>
      </c>
      <c r="AE62" s="24">
        <v>476.7</v>
      </c>
      <c r="AF62" s="24">
        <v>476.7</v>
      </c>
      <c r="AG62" s="24">
        <v>476.7</v>
      </c>
      <c r="AH62" s="121">
        <v>476.7</v>
      </c>
    </row>
    <row r="63" spans="1:34" x14ac:dyDescent="0.25">
      <c r="A63" s="33" t="s">
        <v>46</v>
      </c>
      <c r="B63" s="17">
        <v>2231.9</v>
      </c>
      <c r="C63" s="17">
        <f t="shared" si="0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121"/>
    </row>
    <row r="64" spans="1:34" x14ac:dyDescent="0.25">
      <c r="A64" s="33" t="s">
        <v>14</v>
      </c>
      <c r="B64" s="17">
        <f>21.1+23.5+13.3+12.1+2.7+2.7</f>
        <v>75.400000000000006</v>
      </c>
      <c r="C64" s="17">
        <f t="shared" si="0"/>
        <v>2337.4000000000015</v>
      </c>
      <c r="D64" s="17">
        <f t="shared" ref="D64:AH64" si="5">21.1+23.5+13.3+12.1+2.7+2.7</f>
        <v>75.400000000000006</v>
      </c>
      <c r="E64" s="17">
        <f t="shared" si="5"/>
        <v>75.400000000000006</v>
      </c>
      <c r="F64" s="17">
        <f t="shared" si="5"/>
        <v>75.400000000000006</v>
      </c>
      <c r="G64" s="17">
        <f t="shared" si="5"/>
        <v>75.400000000000006</v>
      </c>
      <c r="H64" s="17">
        <f t="shared" si="5"/>
        <v>75.400000000000006</v>
      </c>
      <c r="I64" s="17">
        <f t="shared" si="5"/>
        <v>75.400000000000006</v>
      </c>
      <c r="J64" s="17">
        <f t="shared" si="5"/>
        <v>75.400000000000006</v>
      </c>
      <c r="K64" s="17">
        <f t="shared" si="5"/>
        <v>75.400000000000006</v>
      </c>
      <c r="L64" s="17">
        <f t="shared" si="5"/>
        <v>75.400000000000006</v>
      </c>
      <c r="M64" s="17">
        <f t="shared" si="5"/>
        <v>75.400000000000006</v>
      </c>
      <c r="N64" s="17">
        <f t="shared" si="5"/>
        <v>75.400000000000006</v>
      </c>
      <c r="O64" s="17">
        <f t="shared" si="5"/>
        <v>75.400000000000006</v>
      </c>
      <c r="P64" s="17">
        <f t="shared" si="5"/>
        <v>75.400000000000006</v>
      </c>
      <c r="Q64" s="17">
        <f t="shared" si="5"/>
        <v>75.400000000000006</v>
      </c>
      <c r="R64" s="17">
        <f t="shared" si="5"/>
        <v>75.400000000000006</v>
      </c>
      <c r="S64" s="17">
        <f t="shared" si="5"/>
        <v>75.400000000000006</v>
      </c>
      <c r="T64" s="17">
        <f t="shared" si="5"/>
        <v>75.400000000000006</v>
      </c>
      <c r="U64" s="17">
        <f t="shared" si="5"/>
        <v>75.400000000000006</v>
      </c>
      <c r="V64" s="17">
        <f t="shared" si="5"/>
        <v>75.400000000000006</v>
      </c>
      <c r="W64" s="17">
        <f t="shared" si="5"/>
        <v>75.400000000000006</v>
      </c>
      <c r="X64" s="17">
        <f t="shared" si="5"/>
        <v>75.400000000000006</v>
      </c>
      <c r="Y64" s="17">
        <f t="shared" si="5"/>
        <v>75.400000000000006</v>
      </c>
      <c r="Z64" s="17">
        <f t="shared" si="5"/>
        <v>75.400000000000006</v>
      </c>
      <c r="AA64" s="17">
        <f t="shared" si="5"/>
        <v>75.400000000000006</v>
      </c>
      <c r="AB64" s="17">
        <f t="shared" si="5"/>
        <v>75.400000000000006</v>
      </c>
      <c r="AC64" s="17">
        <f t="shared" si="5"/>
        <v>75.400000000000006</v>
      </c>
      <c r="AD64" s="17">
        <f t="shared" si="5"/>
        <v>75.400000000000006</v>
      </c>
      <c r="AE64" s="17">
        <f t="shared" si="5"/>
        <v>75.400000000000006</v>
      </c>
      <c r="AF64" s="17">
        <f t="shared" si="5"/>
        <v>75.400000000000006</v>
      </c>
      <c r="AG64" s="17">
        <f t="shared" si="5"/>
        <v>75.400000000000006</v>
      </c>
      <c r="AH64" s="122">
        <f t="shared" si="5"/>
        <v>75.400000000000006</v>
      </c>
    </row>
    <row r="65" spans="1:34" x14ac:dyDescent="0.25">
      <c r="A65" s="33" t="s">
        <v>7</v>
      </c>
      <c r="B65" s="17">
        <f>16.5+55.6+26.1+57.8+54.4+16.1+25.6+55.5+0.7+38.1+73.2+40.2+32+7.4+15.3+7.8+9.6+8.2</f>
        <v>540.1</v>
      </c>
      <c r="C65" s="17">
        <f t="shared" si="0"/>
        <v>0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121"/>
    </row>
    <row r="66" spans="1:34" x14ac:dyDescent="0.25">
      <c r="A66" s="33" t="s">
        <v>30</v>
      </c>
      <c r="B66" s="17">
        <f>181.7+25.8+23.3+84.4+66.7+69.6+43.3+10.8+16.1+15.6</f>
        <v>537.30000000000007</v>
      </c>
      <c r="C66" s="17">
        <f t="shared" si="0"/>
        <v>9671.4</v>
      </c>
      <c r="D66" s="17"/>
      <c r="E66" s="24"/>
      <c r="F66" s="24"/>
      <c r="G66" s="24"/>
      <c r="H66" s="24"/>
      <c r="I66" s="24"/>
      <c r="J66" s="24"/>
      <c r="K66" s="36">
        <v>537.29999999999995</v>
      </c>
      <c r="L66" s="36">
        <v>537.29999999999995</v>
      </c>
      <c r="M66" s="36">
        <v>537.29999999999995</v>
      </c>
      <c r="N66" s="36"/>
      <c r="O66" s="24"/>
      <c r="P66" s="36">
        <v>537.29999999999995</v>
      </c>
      <c r="Q66" s="36">
        <v>537.29999999999995</v>
      </c>
      <c r="R66" s="36">
        <v>537.29999999999995</v>
      </c>
      <c r="S66" s="36">
        <v>537.29999999999995</v>
      </c>
      <c r="T66" s="36">
        <v>537.29999999999995</v>
      </c>
      <c r="U66" s="24"/>
      <c r="V66" s="24"/>
      <c r="W66" s="36">
        <v>537.29999999999995</v>
      </c>
      <c r="X66" s="36">
        <v>537.29999999999995</v>
      </c>
      <c r="Y66" s="36">
        <v>537.29999999999995</v>
      </c>
      <c r="Z66" s="36">
        <v>537.29999999999995</v>
      </c>
      <c r="AA66" s="36">
        <v>537.29999999999995</v>
      </c>
      <c r="AB66" s="24"/>
      <c r="AC66" s="24"/>
      <c r="AD66" s="36">
        <v>537.29999999999995</v>
      </c>
      <c r="AE66" s="36">
        <v>537.29999999999995</v>
      </c>
      <c r="AF66" s="36">
        <v>537.29999999999995</v>
      </c>
      <c r="AG66" s="36">
        <v>537.29999999999995</v>
      </c>
      <c r="AH66" s="175">
        <v>537.29999999999995</v>
      </c>
    </row>
    <row r="67" spans="1:34" x14ac:dyDescent="0.25">
      <c r="A67" s="33" t="s">
        <v>21</v>
      </c>
      <c r="B67" s="17">
        <f>49.6+49.7+15.4+13.1+8+7.6+7.2+6.6+5.9</f>
        <v>163.1</v>
      </c>
      <c r="C67" s="17">
        <f t="shared" si="0"/>
        <v>0</v>
      </c>
      <c r="D67" s="17"/>
      <c r="E67" s="24"/>
      <c r="F67" s="24"/>
      <c r="G67" s="24"/>
      <c r="H67" s="17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121"/>
    </row>
    <row r="68" spans="1:34" x14ac:dyDescent="0.25">
      <c r="A68" s="8" t="s">
        <v>47</v>
      </c>
      <c r="B68" s="17">
        <f>17.9+17.9+8.3+7.6+22.4+2.7+3.7+7.7</f>
        <v>88.2</v>
      </c>
      <c r="C68" s="17">
        <f t="shared" si="0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121"/>
    </row>
    <row r="69" spans="1:34" x14ac:dyDescent="0.25">
      <c r="A69" s="8" t="s">
        <v>48</v>
      </c>
      <c r="B69" s="17">
        <f>0.7+1.6+2.9+1.2+1.3+1.2+0.5+1.3+0.3+0.3+0.5+1.8+1.2+0.4+1.5+0.4+0.4+0.7+0.7+0.4+0.4+0.7+0.7+0.4</f>
        <v>21.499999999999993</v>
      </c>
      <c r="C69" s="17">
        <f t="shared" si="0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121"/>
    </row>
    <row r="70" spans="1:34" x14ac:dyDescent="0.25">
      <c r="A70" s="14" t="s">
        <v>49</v>
      </c>
      <c r="B70" s="19">
        <f>SUM(B71:B72)</f>
        <v>4121.8</v>
      </c>
      <c r="C70" s="17">
        <f t="shared" si="0"/>
        <v>0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121"/>
    </row>
    <row r="71" spans="1:34" x14ac:dyDescent="0.25">
      <c r="A71" s="8" t="s">
        <v>9</v>
      </c>
      <c r="B71" s="17">
        <f>155.5+930+38.4+464.4+178+132+814.5+107.5+1054+116</f>
        <v>3990.3</v>
      </c>
      <c r="C71" s="17">
        <f t="shared" si="0"/>
        <v>7980.6</v>
      </c>
      <c r="D71" s="24"/>
      <c r="E71" s="24"/>
      <c r="F71" s="17">
        <f>155.5+930+38.4+464.4+178+132+814.5+107.5+1054+116</f>
        <v>3990.3</v>
      </c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17">
        <f>155.5+930+38.4+464.4+178+132+814.5+107.5+1054+116</f>
        <v>3990.3</v>
      </c>
      <c r="Z71" s="24"/>
      <c r="AA71" s="24"/>
      <c r="AB71" s="24"/>
      <c r="AC71" s="24"/>
      <c r="AD71" s="24"/>
      <c r="AE71" s="24"/>
      <c r="AF71" s="24"/>
      <c r="AG71" s="24"/>
      <c r="AH71" s="121"/>
    </row>
    <row r="72" spans="1:34" x14ac:dyDescent="0.25">
      <c r="A72" s="8" t="s">
        <v>5</v>
      </c>
      <c r="B72" s="17">
        <f>23+23+23+23+23+16.5</f>
        <v>131.5</v>
      </c>
      <c r="C72" s="17">
        <f t="shared" si="0"/>
        <v>0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121"/>
    </row>
    <row r="73" spans="1:34" x14ac:dyDescent="0.25">
      <c r="A73" s="14" t="s">
        <v>50</v>
      </c>
      <c r="B73" s="17"/>
      <c r="C73" s="17">
        <f t="shared" si="0"/>
        <v>0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121"/>
    </row>
    <row r="74" spans="1:34" ht="30" x14ac:dyDescent="0.25">
      <c r="A74" s="8" t="s">
        <v>51</v>
      </c>
      <c r="B74" s="17"/>
      <c r="C74" s="17">
        <f>SUM(D74:AH74)</f>
        <v>51500</v>
      </c>
      <c r="D74" s="43"/>
      <c r="E74" s="43"/>
      <c r="F74" s="43"/>
      <c r="G74" s="43"/>
      <c r="H74" s="43"/>
      <c r="I74" s="43"/>
      <c r="J74" s="43"/>
      <c r="K74" s="24">
        <v>200</v>
      </c>
      <c r="L74" s="43"/>
      <c r="M74" s="43"/>
      <c r="N74" s="43"/>
      <c r="O74" s="43"/>
      <c r="P74" s="43"/>
      <c r="Q74" s="43"/>
      <c r="R74" s="43"/>
      <c r="S74" s="43"/>
      <c r="T74" s="43">
        <v>9000</v>
      </c>
      <c r="U74" s="24">
        <v>9000</v>
      </c>
      <c r="V74" s="43"/>
      <c r="W74" s="43"/>
      <c r="X74" s="24">
        <v>500</v>
      </c>
      <c r="Y74" s="43"/>
      <c r="Z74" s="24"/>
      <c r="AA74" s="24">
        <v>6000</v>
      </c>
      <c r="AB74" s="24">
        <v>6000</v>
      </c>
      <c r="AC74" s="24"/>
      <c r="AD74" s="24">
        <v>300</v>
      </c>
      <c r="AE74" s="24"/>
      <c r="AF74" s="24">
        <v>500</v>
      </c>
      <c r="AG74" s="24">
        <v>10000</v>
      </c>
      <c r="AH74" s="121">
        <v>10000</v>
      </c>
    </row>
    <row r="75" spans="1:34" x14ac:dyDescent="0.25">
      <c r="A75" s="8" t="s">
        <v>53</v>
      </c>
      <c r="B75" s="17"/>
      <c r="C75" s="17">
        <f>SUM(D75:AH75)</f>
        <v>65300</v>
      </c>
      <c r="D75" s="24">
        <v>300</v>
      </c>
      <c r="E75" s="24">
        <v>300</v>
      </c>
      <c r="F75" s="24">
        <v>300</v>
      </c>
      <c r="G75" s="24">
        <v>300</v>
      </c>
      <c r="H75" s="24">
        <v>300</v>
      </c>
      <c r="I75" s="24">
        <v>300</v>
      </c>
      <c r="J75" s="24">
        <v>300</v>
      </c>
      <c r="K75" s="24">
        <v>300</v>
      </c>
      <c r="L75" s="24">
        <v>300</v>
      </c>
      <c r="M75" s="24">
        <v>300</v>
      </c>
      <c r="N75" s="24">
        <v>300</v>
      </c>
      <c r="O75" s="24">
        <v>300</v>
      </c>
      <c r="P75" s="24">
        <v>800</v>
      </c>
      <c r="Q75" s="24">
        <v>800</v>
      </c>
      <c r="R75" s="24">
        <v>800</v>
      </c>
      <c r="S75" s="24">
        <v>800</v>
      </c>
      <c r="T75" s="24">
        <v>9800</v>
      </c>
      <c r="U75" s="24">
        <v>9800</v>
      </c>
      <c r="V75" s="24">
        <v>800</v>
      </c>
      <c r="W75" s="24">
        <v>800</v>
      </c>
      <c r="X75" s="24">
        <v>300</v>
      </c>
      <c r="Y75" s="24">
        <v>800</v>
      </c>
      <c r="Z75" s="24">
        <v>800</v>
      </c>
      <c r="AA75" s="24">
        <v>6800</v>
      </c>
      <c r="AB75" s="24">
        <v>6800</v>
      </c>
      <c r="AC75" s="24">
        <v>800</v>
      </c>
      <c r="AD75" s="24">
        <v>500</v>
      </c>
      <c r="AE75" s="24">
        <v>500</v>
      </c>
      <c r="AF75" s="24"/>
      <c r="AG75" s="24">
        <v>10000</v>
      </c>
      <c r="AH75" s="121">
        <v>10000</v>
      </c>
    </row>
    <row r="76" spans="1:34" ht="30" x14ac:dyDescent="0.25">
      <c r="A76" s="8" t="s">
        <v>54</v>
      </c>
      <c r="B76" s="17"/>
      <c r="C76" s="17">
        <f t="shared" ref="C76" si="6">SUM(D76:AH76)</f>
        <v>137360</v>
      </c>
      <c r="D76" s="24"/>
      <c r="E76" s="24">
        <v>27472</v>
      </c>
      <c r="F76" s="24"/>
      <c r="G76" s="24"/>
      <c r="H76" s="24"/>
      <c r="I76" s="24"/>
      <c r="J76" s="24"/>
      <c r="K76" s="24">
        <v>27472</v>
      </c>
      <c r="L76" s="24"/>
      <c r="M76" s="24"/>
      <c r="N76" s="24"/>
      <c r="O76" s="24"/>
      <c r="P76" s="24"/>
      <c r="Q76" s="24">
        <v>27472</v>
      </c>
      <c r="R76" s="24"/>
      <c r="S76" s="24"/>
      <c r="T76" s="24"/>
      <c r="U76" s="24"/>
      <c r="V76" s="24"/>
      <c r="W76" s="24"/>
      <c r="X76" s="24">
        <v>27472</v>
      </c>
      <c r="Y76" s="24"/>
      <c r="Z76" s="24"/>
      <c r="AA76" s="24"/>
      <c r="AB76" s="24"/>
      <c r="AC76" s="24">
        <v>27472</v>
      </c>
      <c r="AD76" s="24"/>
      <c r="AE76" s="24"/>
      <c r="AF76" s="24"/>
      <c r="AG76" s="24"/>
      <c r="AH76" s="121"/>
    </row>
    <row r="77" spans="1:34" ht="30" x14ac:dyDescent="0.25">
      <c r="A77" s="8" t="s">
        <v>55</v>
      </c>
      <c r="B77" s="17"/>
      <c r="C77" s="17">
        <f>SUM(D77:AH77)</f>
        <v>121131</v>
      </c>
      <c r="D77" s="24">
        <v>27472</v>
      </c>
      <c r="E77" s="24"/>
      <c r="F77" s="24"/>
      <c r="G77" s="24"/>
      <c r="H77" s="24"/>
      <c r="I77" s="24"/>
      <c r="J77" s="24"/>
      <c r="K77" s="24"/>
      <c r="L77" s="24">
        <v>27472</v>
      </c>
      <c r="M77" s="24"/>
      <c r="N77" s="24"/>
      <c r="O77" s="24"/>
      <c r="P77" s="24"/>
      <c r="Q77" s="24"/>
      <c r="R77" s="24"/>
      <c r="S77" s="24"/>
      <c r="T77" s="24"/>
      <c r="U77" s="24"/>
      <c r="V77" s="24">
        <v>27472</v>
      </c>
      <c r="W77" s="24"/>
      <c r="X77" s="24"/>
      <c r="Y77" s="24"/>
      <c r="Z77" s="24"/>
      <c r="AA77" s="24">
        <v>11243</v>
      </c>
      <c r="AB77" s="24"/>
      <c r="AC77" s="24"/>
      <c r="AD77" s="24"/>
      <c r="AE77" s="24"/>
      <c r="AF77" s="24">
        <v>27472</v>
      </c>
      <c r="AG77" s="24"/>
      <c r="AH77" s="121"/>
    </row>
    <row r="78" spans="1:34" s="3" customFormat="1" thickBot="1" x14ac:dyDescent="0.25">
      <c r="A78" s="15" t="s">
        <v>57</v>
      </c>
      <c r="B78" s="22"/>
      <c r="C78" s="23">
        <f>SUM(C15:C32)+SUM(C34:C54)+SUM(C56:C69)+SUM(C71:C72)+SUM(C74:C77)</f>
        <v>489530.81099999999</v>
      </c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102"/>
      <c r="AG78" s="102"/>
      <c r="AH78" s="103"/>
    </row>
    <row r="79" spans="1:34" s="5" customFormat="1" x14ac:dyDescent="0.25">
      <c r="A79" s="12"/>
      <c r="B79" s="4"/>
      <c r="C79" s="4"/>
    </row>
    <row r="80" spans="1:34" s="5" customFormat="1" x14ac:dyDescent="0.25">
      <c r="A80" s="12"/>
      <c r="B80" s="4"/>
      <c r="C80" s="4"/>
    </row>
    <row r="81" spans="1:3" s="5" customFormat="1" x14ac:dyDescent="0.25">
      <c r="A81" s="12"/>
      <c r="B81" s="4"/>
      <c r="C81" s="4"/>
    </row>
    <row r="82" spans="1:3" s="5" customFormat="1" x14ac:dyDescent="0.25">
      <c r="A82" s="12"/>
      <c r="B82" s="4"/>
      <c r="C82" s="4"/>
    </row>
    <row r="83" spans="1:3" s="5" customFormat="1" x14ac:dyDescent="0.25">
      <c r="A83" s="12"/>
      <c r="B83" s="4"/>
      <c r="C83" s="4"/>
    </row>
    <row r="84" spans="1:3" s="5" customFormat="1" x14ac:dyDescent="0.25">
      <c r="A84" s="10"/>
      <c r="B84" s="13"/>
      <c r="C84" s="11"/>
    </row>
    <row r="85" spans="1:3" s="5" customFormat="1" x14ac:dyDescent="0.25">
      <c r="A85" s="12"/>
      <c r="B85" s="4"/>
      <c r="C85" s="4"/>
    </row>
    <row r="86" spans="1:3" s="5" customFormat="1" x14ac:dyDescent="0.25">
      <c r="A86" s="12"/>
      <c r="B86" s="4"/>
      <c r="C86" s="4"/>
    </row>
    <row r="87" spans="1:3" s="5" customFormat="1" x14ac:dyDescent="0.25">
      <c r="A87" s="12"/>
      <c r="B87" s="4"/>
      <c r="C87" s="4"/>
    </row>
    <row r="88" spans="1:3" s="5" customFormat="1" x14ac:dyDescent="0.25">
      <c r="A88" s="12"/>
      <c r="B88" s="4"/>
      <c r="C88" s="4"/>
    </row>
    <row r="89" spans="1:3" s="5" customFormat="1" x14ac:dyDescent="0.25">
      <c r="A89" s="12"/>
      <c r="B89" s="4"/>
      <c r="C89" s="4"/>
    </row>
    <row r="90" spans="1:3" s="5" customFormat="1" x14ac:dyDescent="0.25">
      <c r="A90" s="12"/>
      <c r="B90" s="4"/>
      <c r="C90" s="4"/>
    </row>
    <row r="91" spans="1:3" s="5" customFormat="1" x14ac:dyDescent="0.25">
      <c r="A91" s="12"/>
      <c r="B91" s="4"/>
      <c r="C91" s="4"/>
    </row>
    <row r="92" spans="1:3" s="5" customFormat="1" x14ac:dyDescent="0.25">
      <c r="A92" s="12"/>
      <c r="B92" s="4"/>
      <c r="C92" s="4"/>
    </row>
    <row r="93" spans="1:3" s="5" customFormat="1" x14ac:dyDescent="0.25">
      <c r="A93" s="12"/>
      <c r="B93" s="4"/>
      <c r="C93" s="4"/>
    </row>
    <row r="94" spans="1:3" s="5" customFormat="1" x14ac:dyDescent="0.25">
      <c r="A94" s="12"/>
      <c r="B94" s="4"/>
      <c r="C94" s="4"/>
    </row>
    <row r="95" spans="1:3" s="5" customFormat="1" x14ac:dyDescent="0.25">
      <c r="A95" s="12"/>
      <c r="B95" s="4"/>
      <c r="C95" s="4"/>
    </row>
    <row r="96" spans="1:3" s="5" customFormat="1" x14ac:dyDescent="0.25">
      <c r="A96" s="12"/>
      <c r="B96" s="4"/>
      <c r="C96" s="4"/>
    </row>
    <row r="97" spans="1:3" s="5" customFormat="1" x14ac:dyDescent="0.25">
      <c r="A97" s="10"/>
      <c r="B97" s="13"/>
      <c r="C97" s="11"/>
    </row>
    <row r="98" spans="1:3" s="5" customFormat="1" x14ac:dyDescent="0.25">
      <c r="A98" s="12"/>
      <c r="B98" s="4"/>
      <c r="C98" s="4"/>
    </row>
    <row r="99" spans="1:3" s="5" customFormat="1" x14ac:dyDescent="0.25">
      <c r="A99" s="12"/>
      <c r="B99" s="4"/>
      <c r="C99" s="4"/>
    </row>
    <row r="100" spans="1:3" s="5" customFormat="1" x14ac:dyDescent="0.25">
      <c r="A100" s="12"/>
      <c r="B100" s="4"/>
      <c r="C100" s="4"/>
    </row>
    <row r="101" spans="1:3" s="5" customFormat="1" x14ac:dyDescent="0.25">
      <c r="A101" s="12"/>
      <c r="B101" s="4"/>
      <c r="C101" s="4"/>
    </row>
    <row r="102" spans="1:3" s="5" customFormat="1" x14ac:dyDescent="0.25">
      <c r="A102" s="12"/>
      <c r="B102" s="4"/>
      <c r="C102" s="4"/>
    </row>
    <row r="103" spans="1:3" s="5" customFormat="1" x14ac:dyDescent="0.25">
      <c r="A103" s="12"/>
      <c r="B103" s="4"/>
      <c r="C103" s="4"/>
    </row>
    <row r="104" spans="1:3" s="5" customFormat="1" x14ac:dyDescent="0.25">
      <c r="A104" s="12"/>
      <c r="B104" s="4"/>
      <c r="C104" s="4"/>
    </row>
    <row r="105" spans="1:3" s="5" customFormat="1" x14ac:dyDescent="0.25">
      <c r="A105" s="12"/>
      <c r="B105" s="4"/>
      <c r="C105" s="4"/>
    </row>
    <row r="106" spans="1:3" s="5" customFormat="1" x14ac:dyDescent="0.25">
      <c r="A106" s="12"/>
      <c r="B106" s="4"/>
      <c r="C106" s="4"/>
    </row>
    <row r="107" spans="1:3" s="5" customFormat="1" x14ac:dyDescent="0.25">
      <c r="A107" s="10"/>
      <c r="B107" s="13"/>
      <c r="C107" s="11"/>
    </row>
    <row r="108" spans="1:3" s="5" customFormat="1" x14ac:dyDescent="0.25">
      <c r="A108" s="12"/>
      <c r="B108" s="4"/>
      <c r="C108" s="4"/>
    </row>
    <row r="109" spans="1:3" s="5" customFormat="1" x14ac:dyDescent="0.25">
      <c r="A109" s="12"/>
      <c r="B109" s="4"/>
      <c r="C109" s="4"/>
    </row>
    <row r="110" spans="1:3" s="5" customFormat="1" x14ac:dyDescent="0.25">
      <c r="A110" s="12"/>
      <c r="B110" s="4"/>
      <c r="C110" s="4"/>
    </row>
    <row r="111" spans="1:3" s="5" customFormat="1" x14ac:dyDescent="0.25">
      <c r="A111" s="12"/>
      <c r="B111" s="4"/>
      <c r="C111" s="4"/>
    </row>
    <row r="112" spans="1:3" s="5" customFormat="1" x14ac:dyDescent="0.25">
      <c r="A112" s="12"/>
      <c r="B112" s="4"/>
      <c r="C112" s="4"/>
    </row>
    <row r="113" spans="1:3" s="5" customFormat="1" x14ac:dyDescent="0.25">
      <c r="A113" s="12"/>
      <c r="B113" s="4"/>
      <c r="C113" s="4"/>
    </row>
    <row r="114" spans="1:3" s="5" customFormat="1" x14ac:dyDescent="0.25">
      <c r="A114" s="10"/>
      <c r="B114" s="13"/>
      <c r="C114" s="11"/>
    </row>
    <row r="115" spans="1:3" s="5" customFormat="1" x14ac:dyDescent="0.25">
      <c r="A115" s="12"/>
      <c r="B115" s="4"/>
      <c r="C115" s="4"/>
    </row>
    <row r="116" spans="1:3" s="5" customFormat="1" x14ac:dyDescent="0.25">
      <c r="A116" s="12"/>
      <c r="B116" s="4"/>
      <c r="C116" s="4"/>
    </row>
    <row r="117" spans="1:3" s="5" customFormat="1" x14ac:dyDescent="0.25">
      <c r="A117" s="12"/>
      <c r="B117" s="4"/>
      <c r="C117" s="4"/>
    </row>
    <row r="118" spans="1:3" s="5" customFormat="1" x14ac:dyDescent="0.25">
      <c r="A118" s="10"/>
      <c r="B118" s="13"/>
      <c r="C118" s="11"/>
    </row>
    <row r="119" spans="1:3" s="5" customFormat="1" x14ac:dyDescent="0.25">
      <c r="A119" s="12"/>
      <c r="B119" s="4"/>
      <c r="C119" s="4"/>
    </row>
    <row r="120" spans="1:3" s="5" customFormat="1" x14ac:dyDescent="0.25">
      <c r="A120" s="12"/>
      <c r="B120" s="4"/>
      <c r="C120" s="4"/>
    </row>
    <row r="121" spans="1:3" s="5" customFormat="1" x14ac:dyDescent="0.25">
      <c r="A121" s="10"/>
      <c r="B121" s="13"/>
      <c r="C121" s="11"/>
    </row>
    <row r="122" spans="1:3" s="5" customFormat="1" x14ac:dyDescent="0.25">
      <c r="A122" s="12"/>
      <c r="B122" s="4"/>
      <c r="C122" s="4"/>
    </row>
    <row r="123" spans="1:3" s="5" customFormat="1" x14ac:dyDescent="0.25">
      <c r="A123" s="12"/>
      <c r="B123" s="4"/>
      <c r="C123" s="11"/>
    </row>
    <row r="124" spans="1:3" s="5" customFormat="1" x14ac:dyDescent="0.25">
      <c r="A124" s="12"/>
      <c r="B124" s="4"/>
      <c r="C124" s="11"/>
    </row>
    <row r="125" spans="1:3" s="5" customFormat="1" x14ac:dyDescent="0.25">
      <c r="A125" s="12"/>
      <c r="B125" s="4"/>
      <c r="C125" s="11"/>
    </row>
    <row r="126" spans="1:3" s="5" customFormat="1" x14ac:dyDescent="0.25">
      <c r="A126" s="12"/>
      <c r="B126" s="4"/>
      <c r="C126" s="11"/>
    </row>
    <row r="127" spans="1:3" s="5" customFormat="1" x14ac:dyDescent="0.25">
      <c r="A127" s="12"/>
      <c r="B127" s="4"/>
      <c r="C127" s="11"/>
    </row>
    <row r="128" spans="1:3" s="5" customFormat="1" x14ac:dyDescent="0.25">
      <c r="A128" s="12"/>
      <c r="B128" s="4"/>
      <c r="C128" s="11"/>
    </row>
    <row r="129" spans="1:3" s="5" customFormat="1" x14ac:dyDescent="0.25">
      <c r="A129" s="12"/>
      <c r="B129" s="4"/>
      <c r="C129" s="11"/>
    </row>
    <row r="130" spans="1:3" s="5" customFormat="1" x14ac:dyDescent="0.25">
      <c r="A130" s="12"/>
      <c r="B130" s="4"/>
      <c r="C130" s="11"/>
    </row>
    <row r="131" spans="1:3" s="5" customFormat="1" x14ac:dyDescent="0.25">
      <c r="A131" s="12"/>
      <c r="B131" s="4"/>
      <c r="C131" s="11"/>
    </row>
    <row r="132" spans="1:3" s="5" customFormat="1" x14ac:dyDescent="0.25">
      <c r="A132" s="12"/>
      <c r="B132" s="4"/>
      <c r="C132" s="11"/>
    </row>
    <row r="133" spans="1:3" s="5" customFormat="1" x14ac:dyDescent="0.25">
      <c r="A133" s="12"/>
      <c r="B133" s="4"/>
      <c r="C133" s="11"/>
    </row>
    <row r="134" spans="1:3" s="5" customFormat="1" x14ac:dyDescent="0.25">
      <c r="A134" s="12"/>
      <c r="B134" s="4"/>
      <c r="C134" s="11"/>
    </row>
    <row r="135" spans="1:3" s="5" customFormat="1" x14ac:dyDescent="0.25">
      <c r="A135" s="12"/>
      <c r="B135" s="4"/>
      <c r="C135" s="11"/>
    </row>
    <row r="136" spans="1:3" s="5" customFormat="1" x14ac:dyDescent="0.25">
      <c r="A136" s="12"/>
      <c r="B136" s="4"/>
      <c r="C136" s="11"/>
    </row>
    <row r="137" spans="1:3" s="5" customFormat="1" x14ac:dyDescent="0.25">
      <c r="A137" s="12"/>
      <c r="B137" s="4"/>
      <c r="C137" s="11"/>
    </row>
    <row r="138" spans="1:3" s="5" customFormat="1" x14ac:dyDescent="0.25">
      <c r="A138" s="12"/>
      <c r="B138" s="4"/>
      <c r="C138" s="11"/>
    </row>
    <row r="139" spans="1:3" s="5" customFormat="1" x14ac:dyDescent="0.25">
      <c r="A139" s="12"/>
      <c r="B139" s="4"/>
      <c r="C139" s="11"/>
    </row>
    <row r="140" spans="1:3" s="5" customFormat="1" x14ac:dyDescent="0.25">
      <c r="A140" s="12"/>
      <c r="B140" s="4"/>
      <c r="C140" s="11"/>
    </row>
    <row r="141" spans="1:3" s="5" customFormat="1" x14ac:dyDescent="0.25">
      <c r="A141" s="12"/>
      <c r="B141" s="4"/>
      <c r="C141" s="11"/>
    </row>
    <row r="142" spans="1:3" s="5" customFormat="1" x14ac:dyDescent="0.25">
      <c r="A142" s="12"/>
      <c r="B142" s="4"/>
      <c r="C142" s="11"/>
    </row>
    <row r="143" spans="1:3" s="5" customFormat="1" x14ac:dyDescent="0.25">
      <c r="A143" s="12"/>
      <c r="B143" s="4"/>
      <c r="C143" s="11"/>
    </row>
    <row r="144" spans="1:3" s="5" customFormat="1" x14ac:dyDescent="0.25">
      <c r="A144" s="12"/>
      <c r="B144" s="4"/>
      <c r="C144" s="11"/>
    </row>
    <row r="145" spans="1:3" s="5" customFormat="1" x14ac:dyDescent="0.25">
      <c r="A145" s="12"/>
      <c r="B145" s="4"/>
      <c r="C145" s="11"/>
    </row>
    <row r="146" spans="1:3" s="5" customFormat="1" x14ac:dyDescent="0.25">
      <c r="A146" s="12"/>
      <c r="B146" s="4"/>
      <c r="C146" s="11"/>
    </row>
    <row r="147" spans="1:3" s="5" customFormat="1" x14ac:dyDescent="0.25">
      <c r="A147" s="12"/>
      <c r="B147" s="4"/>
      <c r="C147" s="11"/>
    </row>
    <row r="148" spans="1:3" s="5" customFormat="1" x14ac:dyDescent="0.25">
      <c r="A148" s="12"/>
      <c r="B148" s="4"/>
      <c r="C148" s="11"/>
    </row>
    <row r="149" spans="1:3" s="5" customFormat="1" x14ac:dyDescent="0.25">
      <c r="A149" s="12"/>
      <c r="B149" s="4"/>
      <c r="C149" s="11"/>
    </row>
    <row r="150" spans="1:3" s="5" customFormat="1" x14ac:dyDescent="0.25">
      <c r="A150" s="12"/>
      <c r="B150" s="4"/>
      <c r="C150" s="11"/>
    </row>
    <row r="151" spans="1:3" s="5" customFormat="1" x14ac:dyDescent="0.25">
      <c r="A151" s="12"/>
      <c r="B151" s="4"/>
      <c r="C151" s="11"/>
    </row>
    <row r="152" spans="1:3" s="5" customFormat="1" x14ac:dyDescent="0.25">
      <c r="A152" s="12"/>
      <c r="B152" s="4"/>
      <c r="C152" s="11"/>
    </row>
    <row r="153" spans="1:3" s="5" customFormat="1" x14ac:dyDescent="0.25">
      <c r="A153" s="12"/>
      <c r="B153" s="4"/>
      <c r="C153" s="11"/>
    </row>
  </sheetData>
  <mergeCells count="14">
    <mergeCell ref="T7:U7"/>
    <mergeCell ref="X7:AF7"/>
    <mergeCell ref="AA8:AB8"/>
    <mergeCell ref="F5:K5"/>
    <mergeCell ref="O5:X5"/>
    <mergeCell ref="Y5:AD5"/>
    <mergeCell ref="AG5:AH5"/>
    <mergeCell ref="D6:AD6"/>
    <mergeCell ref="A1:AH1"/>
    <mergeCell ref="A3:A4"/>
    <mergeCell ref="D3:AH3"/>
    <mergeCell ref="B5:B6"/>
    <mergeCell ref="C5:C6"/>
    <mergeCell ref="B3:B4"/>
  </mergeCells>
  <pageMargins left="0.75" right="0.75" top="1" bottom="1" header="0.5" footer="0.5"/>
  <pageSetup paperSize="9" scale="33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6"/>
  <sheetViews>
    <sheetView windowProtection="1" topLeftCell="A67" workbookViewId="0">
      <selection activeCell="A76" sqref="A76:XFD76"/>
    </sheetView>
  </sheetViews>
  <sheetFormatPr defaultColWidth="8.875" defaultRowHeight="15" x14ac:dyDescent="0.25"/>
  <cols>
    <col min="1" max="1" width="37" style="7" bestFit="1" customWidth="1"/>
    <col min="2" max="2" width="10.25" style="2" customWidth="1"/>
    <col min="3" max="3" width="10.375" style="6" bestFit="1" customWidth="1"/>
    <col min="4" max="4" width="8.875" style="1"/>
    <col min="5" max="5" width="11" style="1" bestFit="1" customWidth="1"/>
    <col min="6" max="17" width="8.875" style="1"/>
    <col min="18" max="21" width="11" style="1" bestFit="1" customWidth="1"/>
    <col min="22" max="25" width="8.875" style="1"/>
    <col min="26" max="26" width="13.5" style="1" customWidth="1"/>
    <col min="27" max="30" width="8.875" style="1"/>
    <col min="31" max="31" width="9.125" style="1" bestFit="1" customWidth="1"/>
    <col min="32" max="32" width="5.5" style="1" customWidth="1"/>
    <col min="33" max="33" width="5.625" style="1" customWidth="1"/>
    <col min="34" max="34" width="6.125" style="1" customWidth="1"/>
    <col min="35" max="39" width="8.875" style="1"/>
    <col min="40" max="40" width="15.875" style="1" bestFit="1" customWidth="1"/>
    <col min="41" max="16384" width="8.875" style="1"/>
  </cols>
  <sheetData>
    <row r="1" spans="1:35" ht="30" x14ac:dyDescent="0.4">
      <c r="A1" s="271" t="s">
        <v>135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</row>
    <row r="2" spans="1:35" ht="15.75" thickBot="1" x14ac:dyDescent="0.3">
      <c r="A2" s="7" t="s">
        <v>136</v>
      </c>
    </row>
    <row r="3" spans="1:35" x14ac:dyDescent="0.25">
      <c r="A3" s="272"/>
      <c r="B3" s="269"/>
      <c r="C3" s="21"/>
      <c r="D3" s="274" t="s">
        <v>95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29"/>
    </row>
    <row r="4" spans="1:35" ht="15.75" thickBot="1" x14ac:dyDescent="0.3">
      <c r="A4" s="273"/>
      <c r="B4" s="270"/>
      <c r="C4" s="20"/>
      <c r="D4" s="16">
        <v>1</v>
      </c>
      <c r="E4" s="16">
        <v>2</v>
      </c>
      <c r="F4" s="16">
        <v>3</v>
      </c>
      <c r="G4" s="16">
        <v>4</v>
      </c>
      <c r="H4" s="16">
        <v>5</v>
      </c>
      <c r="I4" s="16">
        <v>6</v>
      </c>
      <c r="J4" s="16">
        <v>7</v>
      </c>
      <c r="K4" s="16">
        <v>8</v>
      </c>
      <c r="L4" s="16">
        <v>9</v>
      </c>
      <c r="M4" s="16">
        <v>10</v>
      </c>
      <c r="N4" s="16">
        <v>11</v>
      </c>
      <c r="O4" s="16">
        <v>12</v>
      </c>
      <c r="P4" s="16">
        <v>13</v>
      </c>
      <c r="Q4" s="16">
        <v>14</v>
      </c>
      <c r="R4" s="16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29"/>
    </row>
    <row r="5" spans="1:35" ht="23.25" customHeight="1" thickBot="1" x14ac:dyDescent="0.3">
      <c r="A5" s="14" t="s">
        <v>0</v>
      </c>
      <c r="B5" s="267" t="s">
        <v>132</v>
      </c>
      <c r="C5" s="268" t="s">
        <v>129</v>
      </c>
      <c r="D5" s="300" t="s">
        <v>96</v>
      </c>
      <c r="E5" s="301"/>
      <c r="F5" s="301"/>
      <c r="G5" s="301"/>
      <c r="H5" s="301"/>
      <c r="I5" s="301"/>
      <c r="J5" s="312"/>
      <c r="K5" s="176"/>
      <c r="L5" s="177"/>
      <c r="M5" s="177"/>
      <c r="N5" s="177"/>
      <c r="O5" s="69"/>
      <c r="P5" s="73"/>
      <c r="Q5" s="293" t="s">
        <v>97</v>
      </c>
      <c r="R5" s="294"/>
      <c r="S5" s="294"/>
      <c r="T5" s="294"/>
      <c r="U5" s="294"/>
      <c r="V5" s="294"/>
      <c r="W5" s="294"/>
      <c r="X5" s="294"/>
      <c r="Y5" s="295"/>
      <c r="Z5" s="300" t="s">
        <v>98</v>
      </c>
      <c r="AA5" s="301"/>
      <c r="AB5" s="301"/>
      <c r="AC5" s="301"/>
      <c r="AD5" s="301"/>
      <c r="AE5" s="312"/>
      <c r="AF5" s="178"/>
      <c r="AG5" s="179"/>
      <c r="AH5" s="180"/>
      <c r="AI5" s="5"/>
    </row>
    <row r="6" spans="1:35" ht="25.5" customHeight="1" x14ac:dyDescent="0.25">
      <c r="A6" s="14" t="s">
        <v>1</v>
      </c>
      <c r="B6" s="267"/>
      <c r="C6" s="268"/>
      <c r="D6" s="78"/>
      <c r="E6" s="46"/>
      <c r="F6" s="46"/>
      <c r="G6" s="46"/>
      <c r="H6" s="46"/>
      <c r="I6" s="46"/>
      <c r="J6" s="46"/>
      <c r="K6" s="44"/>
      <c r="L6" s="44"/>
      <c r="M6" s="44"/>
      <c r="N6" s="44"/>
      <c r="O6" s="44"/>
      <c r="P6" s="44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50"/>
      <c r="AF6" s="181"/>
      <c r="AG6" s="181"/>
      <c r="AH6" s="182"/>
      <c r="AI6" s="5"/>
    </row>
    <row r="7" spans="1:35" x14ac:dyDescent="0.25">
      <c r="A7" s="30"/>
      <c r="B7" s="31"/>
      <c r="C7" s="32"/>
      <c r="D7" s="183"/>
      <c r="E7" s="94"/>
      <c r="F7" s="94"/>
      <c r="G7" s="94"/>
      <c r="H7" s="94"/>
      <c r="I7" s="94"/>
      <c r="J7" s="45"/>
      <c r="K7" s="45"/>
      <c r="L7" s="45"/>
      <c r="M7" s="45"/>
      <c r="N7" s="45"/>
      <c r="O7" s="45"/>
      <c r="P7" s="45"/>
      <c r="Q7" s="45"/>
      <c r="R7" s="45"/>
      <c r="S7" s="45"/>
      <c r="T7" s="184"/>
      <c r="U7" s="184"/>
      <c r="V7" s="184"/>
      <c r="W7" s="184"/>
      <c r="X7" s="45"/>
      <c r="Y7" s="45"/>
      <c r="Z7" s="45"/>
      <c r="AA7" s="45"/>
      <c r="AB7" s="45"/>
      <c r="AC7" s="45"/>
      <c r="AD7" s="45"/>
      <c r="AE7" s="45"/>
      <c r="AF7" s="185"/>
      <c r="AG7" s="185"/>
      <c r="AH7" s="186"/>
      <c r="AI7" s="5"/>
    </row>
    <row r="8" spans="1:35" ht="15.75" thickBot="1" x14ac:dyDescent="0.3">
      <c r="A8" s="30"/>
      <c r="B8" s="31"/>
      <c r="C8" s="32"/>
      <c r="D8" s="166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40"/>
      <c r="X8" s="40"/>
      <c r="Y8" s="40"/>
      <c r="Z8" s="40"/>
      <c r="AA8" s="187"/>
      <c r="AB8" s="187"/>
      <c r="AC8" s="40"/>
      <c r="AD8" s="40"/>
      <c r="AE8" s="40"/>
      <c r="AF8" s="188"/>
      <c r="AG8" s="188"/>
      <c r="AH8" s="189"/>
      <c r="AI8" s="5"/>
    </row>
    <row r="9" spans="1:35" s="2" customFormat="1" x14ac:dyDescent="0.25">
      <c r="A9" s="8" t="s">
        <v>2</v>
      </c>
      <c r="B9" s="17"/>
      <c r="C9" s="19"/>
      <c r="D9" s="41">
        <v>19114</v>
      </c>
      <c r="E9" s="41">
        <v>19114</v>
      </c>
      <c r="F9" s="41">
        <v>19114</v>
      </c>
      <c r="G9" s="41">
        <v>19114</v>
      </c>
      <c r="H9" s="41">
        <v>19114</v>
      </c>
      <c r="I9" s="41">
        <v>19114</v>
      </c>
      <c r="J9" s="41">
        <v>19114</v>
      </c>
      <c r="K9" s="41"/>
      <c r="L9" s="170"/>
      <c r="M9" s="170"/>
      <c r="N9" s="170"/>
      <c r="O9" s="170"/>
      <c r="P9" s="170"/>
      <c r="Q9" s="170">
        <v>22000</v>
      </c>
      <c r="R9" s="170">
        <v>22000</v>
      </c>
      <c r="S9" s="170">
        <v>22000</v>
      </c>
      <c r="T9" s="170">
        <v>22000</v>
      </c>
      <c r="U9" s="170">
        <v>22000</v>
      </c>
      <c r="V9" s="170">
        <v>22000</v>
      </c>
      <c r="W9" s="170">
        <v>22000</v>
      </c>
      <c r="X9" s="170">
        <v>22000</v>
      </c>
      <c r="Y9" s="170">
        <v>22000</v>
      </c>
      <c r="Z9" s="170">
        <v>22160</v>
      </c>
      <c r="AA9" s="170">
        <v>22160</v>
      </c>
      <c r="AB9" s="170">
        <v>22160</v>
      </c>
      <c r="AC9" s="170">
        <v>22160</v>
      </c>
      <c r="AD9" s="170">
        <v>22160</v>
      </c>
      <c r="AE9" s="170">
        <v>22160</v>
      </c>
      <c r="AF9" s="190"/>
      <c r="AG9" s="190"/>
      <c r="AH9" s="191"/>
      <c r="AI9" s="4"/>
    </row>
    <row r="10" spans="1:35" x14ac:dyDescent="0.25">
      <c r="A10" s="14"/>
      <c r="B10" s="19"/>
      <c r="C10" s="18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151"/>
      <c r="AG10" s="151"/>
      <c r="AH10" s="62"/>
      <c r="AI10" s="5"/>
    </row>
    <row r="11" spans="1:35" x14ac:dyDescent="0.25">
      <c r="A11" s="14"/>
      <c r="B11" s="19"/>
      <c r="C11" s="18"/>
      <c r="D11" s="173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120"/>
      <c r="W11" s="24"/>
      <c r="X11" s="24"/>
      <c r="Y11" s="24"/>
      <c r="Z11" s="24"/>
      <c r="AA11" s="24"/>
      <c r="AB11" s="24"/>
      <c r="AC11" s="24"/>
      <c r="AD11" s="24"/>
      <c r="AE11" s="24"/>
      <c r="AF11" s="152"/>
      <c r="AG11" s="152"/>
      <c r="AH11" s="64"/>
      <c r="AI11" s="5"/>
    </row>
    <row r="12" spans="1:35" x14ac:dyDescent="0.25">
      <c r="A12" s="14"/>
      <c r="B12" s="19"/>
      <c r="C12" s="18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151"/>
      <c r="AG12" s="151"/>
      <c r="AH12" s="62"/>
      <c r="AI12" s="5"/>
    </row>
    <row r="13" spans="1:35" x14ac:dyDescent="0.25">
      <c r="A13" s="14" t="s">
        <v>3</v>
      </c>
      <c r="B13" s="19">
        <f>B14+B33+B55+B70</f>
        <v>52992.9</v>
      </c>
      <c r="C13" s="18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37"/>
      <c r="S13" s="37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192"/>
      <c r="AG13" s="192"/>
      <c r="AH13" s="63"/>
    </row>
    <row r="14" spans="1:35" x14ac:dyDescent="0.25">
      <c r="A14" s="14" t="s">
        <v>4</v>
      </c>
      <c r="B14" s="19">
        <f>SUM(B15:B32)</f>
        <v>10860.199999999999</v>
      </c>
      <c r="C14" s="19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152"/>
      <c r="AG14" s="152"/>
      <c r="AH14" s="64"/>
    </row>
    <row r="15" spans="1:35" x14ac:dyDescent="0.25">
      <c r="A15" s="8" t="s">
        <v>5</v>
      </c>
      <c r="B15" s="17">
        <v>167.7</v>
      </c>
      <c r="C15" s="17">
        <f t="shared" ref="C15:C75" si="0">SUM(D15:AH15)</f>
        <v>0</v>
      </c>
      <c r="D15" s="24"/>
      <c r="E15" s="17"/>
      <c r="F15" s="24"/>
      <c r="G15" s="24"/>
      <c r="H15" s="24"/>
      <c r="I15" s="24"/>
      <c r="J15" s="24"/>
      <c r="K15" s="24"/>
      <c r="L15" s="24"/>
      <c r="M15" s="17"/>
      <c r="N15" s="24"/>
      <c r="O15" s="24"/>
      <c r="P15" s="24"/>
      <c r="Q15" s="24"/>
      <c r="R15" s="24"/>
      <c r="S15" s="24"/>
      <c r="T15" s="24"/>
      <c r="U15" s="24"/>
      <c r="V15" s="24"/>
      <c r="W15" s="17"/>
      <c r="X15" s="25"/>
      <c r="Y15" s="24"/>
      <c r="Z15" s="24"/>
      <c r="AA15" s="24"/>
      <c r="AB15" s="24"/>
      <c r="AC15" s="24"/>
      <c r="AD15" s="17"/>
      <c r="AE15" s="25"/>
      <c r="AF15" s="152"/>
      <c r="AG15" s="152"/>
      <c r="AH15" s="64"/>
    </row>
    <row r="16" spans="1:35" x14ac:dyDescent="0.25">
      <c r="A16" s="8" t="s">
        <v>6</v>
      </c>
      <c r="B16" s="17">
        <v>79.7</v>
      </c>
      <c r="C16" s="17">
        <f t="shared" si="0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152"/>
      <c r="AG16" s="152"/>
      <c r="AH16" s="64"/>
    </row>
    <row r="17" spans="1:34" x14ac:dyDescent="0.25">
      <c r="A17" s="8" t="s">
        <v>7</v>
      </c>
      <c r="B17" s="17">
        <v>30.1</v>
      </c>
      <c r="C17" s="17">
        <f t="shared" si="0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152"/>
      <c r="AG17" s="152"/>
      <c r="AH17" s="64"/>
    </row>
    <row r="18" spans="1:34" x14ac:dyDescent="0.25">
      <c r="A18" s="8" t="s">
        <v>8</v>
      </c>
      <c r="B18" s="17">
        <v>482</v>
      </c>
      <c r="C18" s="17">
        <f t="shared" si="0"/>
        <v>0</v>
      </c>
      <c r="D18" s="17"/>
      <c r="E18" s="24"/>
      <c r="F18" s="24"/>
      <c r="G18" s="24"/>
      <c r="H18" s="24"/>
      <c r="I18" s="24"/>
      <c r="J18" s="17"/>
      <c r="K18" s="24"/>
      <c r="L18" s="24"/>
      <c r="M18" s="24"/>
      <c r="N18" s="24"/>
      <c r="O18" s="24"/>
      <c r="P18" s="24"/>
      <c r="Q18" s="17"/>
      <c r="R18" s="24"/>
      <c r="S18" s="24"/>
      <c r="T18" s="24"/>
      <c r="U18" s="24"/>
      <c r="V18" s="17"/>
      <c r="W18" s="24"/>
      <c r="X18" s="24"/>
      <c r="Y18" s="24"/>
      <c r="Z18" s="24"/>
      <c r="AA18" s="17"/>
      <c r="AB18" s="24"/>
      <c r="AC18" s="24"/>
      <c r="AD18" s="24"/>
      <c r="AE18" s="24"/>
      <c r="AF18" s="152"/>
      <c r="AG18" s="153"/>
      <c r="AH18" s="64"/>
    </row>
    <row r="19" spans="1:34" s="2" customFormat="1" x14ac:dyDescent="0.25">
      <c r="A19" s="8" t="s">
        <v>9</v>
      </c>
      <c r="B19" s="17">
        <v>620</v>
      </c>
      <c r="C19" s="17">
        <f t="shared" si="0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152"/>
      <c r="AG19" s="152"/>
      <c r="AH19" s="64"/>
    </row>
    <row r="20" spans="1:34" s="2" customFormat="1" x14ac:dyDescent="0.25">
      <c r="A20" s="8" t="s">
        <v>10</v>
      </c>
      <c r="B20" s="17">
        <v>291.60000000000002</v>
      </c>
      <c r="C20" s="17">
        <f t="shared" si="0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152"/>
      <c r="AG20" s="152"/>
      <c r="AH20" s="64"/>
    </row>
    <row r="21" spans="1:34" s="2" customFormat="1" x14ac:dyDescent="0.25">
      <c r="A21" s="8" t="s">
        <v>11</v>
      </c>
      <c r="B21" s="17">
        <v>4237.8999999999996</v>
      </c>
      <c r="C21" s="17">
        <f t="shared" si="0"/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152"/>
      <c r="AG21" s="152"/>
      <c r="AH21" s="64"/>
    </row>
    <row r="22" spans="1:34" s="2" customFormat="1" x14ac:dyDescent="0.25">
      <c r="A22" s="8" t="s">
        <v>12</v>
      </c>
      <c r="B22" s="17">
        <v>388.9</v>
      </c>
      <c r="C22" s="17">
        <f t="shared" si="0"/>
        <v>0</v>
      </c>
      <c r="D22" s="24"/>
      <c r="E22" s="24"/>
      <c r="F22" s="17"/>
      <c r="G22" s="24"/>
      <c r="H22" s="24"/>
      <c r="I22" s="24"/>
      <c r="J22" s="24"/>
      <c r="K22" s="24"/>
      <c r="L22" s="24"/>
      <c r="M22" s="24"/>
      <c r="N22" s="24"/>
      <c r="O22" s="17"/>
      <c r="P22" s="24"/>
      <c r="Q22" s="24"/>
      <c r="R22" s="24"/>
      <c r="S22" s="24"/>
      <c r="T22" s="24"/>
      <c r="U22" s="24"/>
      <c r="V22" s="17"/>
      <c r="W22" s="24"/>
      <c r="X22" s="24"/>
      <c r="Y22" s="24"/>
      <c r="Z22" s="24"/>
      <c r="AA22" s="24"/>
      <c r="AB22" s="24"/>
      <c r="AC22" s="24"/>
      <c r="AD22" s="17"/>
      <c r="AE22" s="24"/>
      <c r="AF22" s="152"/>
      <c r="AG22" s="152"/>
      <c r="AH22" s="64"/>
    </row>
    <row r="23" spans="1:34" s="2" customFormat="1" x14ac:dyDescent="0.25">
      <c r="A23" s="8" t="s">
        <v>13</v>
      </c>
      <c r="B23" s="17">
        <v>119.5</v>
      </c>
      <c r="C23" s="17">
        <f t="shared" si="0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152"/>
      <c r="AG23" s="152"/>
      <c r="AH23" s="64"/>
    </row>
    <row r="24" spans="1:34" s="2" customFormat="1" x14ac:dyDescent="0.25">
      <c r="A24" s="8" t="s">
        <v>14</v>
      </c>
      <c r="B24" s="17">
        <v>381.8</v>
      </c>
      <c r="C24" s="17">
        <f t="shared" si="0"/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152"/>
      <c r="AG24" s="152"/>
      <c r="AH24" s="64"/>
    </row>
    <row r="25" spans="1:34" s="2" customFormat="1" x14ac:dyDescent="0.25">
      <c r="A25" s="8" t="s">
        <v>15</v>
      </c>
      <c r="B25" s="17">
        <v>153.19999999999999</v>
      </c>
      <c r="C25" s="17">
        <f t="shared" si="0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152"/>
      <c r="AG25" s="152"/>
      <c r="AH25" s="64"/>
    </row>
    <row r="26" spans="1:34" s="2" customFormat="1" x14ac:dyDescent="0.25">
      <c r="A26" s="8" t="s">
        <v>16</v>
      </c>
      <c r="B26" s="17">
        <v>134.1</v>
      </c>
      <c r="C26" s="17">
        <f t="shared" si="0"/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152"/>
      <c r="AG26" s="152"/>
      <c r="AH26" s="64"/>
    </row>
    <row r="27" spans="1:34" s="2" customFormat="1" x14ac:dyDescent="0.25">
      <c r="A27" s="8" t="s">
        <v>17</v>
      </c>
      <c r="B27" s="17">
        <v>104.6</v>
      </c>
      <c r="C27" s="17">
        <f t="shared" si="0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152"/>
      <c r="AG27" s="152"/>
      <c r="AH27" s="64"/>
    </row>
    <row r="28" spans="1:34" s="2" customFormat="1" x14ac:dyDescent="0.25">
      <c r="A28" s="8" t="s">
        <v>18</v>
      </c>
      <c r="B28" s="17">
        <v>1445.5</v>
      </c>
      <c r="C28" s="17">
        <f t="shared" si="0"/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17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153"/>
      <c r="AG28" s="152"/>
      <c r="AH28" s="64"/>
    </row>
    <row r="29" spans="1:34" s="2" customFormat="1" x14ac:dyDescent="0.25">
      <c r="A29" s="8" t="s">
        <v>19</v>
      </c>
      <c r="B29" s="17">
        <v>402.8</v>
      </c>
      <c r="C29" s="17">
        <f t="shared" si="0"/>
        <v>0</v>
      </c>
      <c r="D29" s="17"/>
      <c r="E29" s="24"/>
      <c r="F29" s="24"/>
      <c r="G29" s="24"/>
      <c r="H29" s="24"/>
      <c r="I29" s="24"/>
      <c r="J29" s="24"/>
      <c r="K29" s="24"/>
      <c r="L29" s="17"/>
      <c r="M29" s="24"/>
      <c r="N29" s="24"/>
      <c r="O29" s="24"/>
      <c r="P29" s="24"/>
      <c r="Q29" s="24"/>
      <c r="R29" s="24"/>
      <c r="S29" s="24"/>
      <c r="T29" s="1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153"/>
      <c r="AG29" s="152"/>
      <c r="AH29" s="64"/>
    </row>
    <row r="30" spans="1:34" s="2" customFormat="1" x14ac:dyDescent="0.25">
      <c r="A30" s="8" t="s">
        <v>20</v>
      </c>
      <c r="B30" s="17">
        <v>185</v>
      </c>
      <c r="C30" s="17">
        <f t="shared" si="0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152"/>
      <c r="AG30" s="152"/>
      <c r="AH30" s="64"/>
    </row>
    <row r="31" spans="1:34" s="2" customFormat="1" x14ac:dyDescent="0.25">
      <c r="A31" s="8" t="s">
        <v>21</v>
      </c>
      <c r="B31" s="17">
        <v>1560</v>
      </c>
      <c r="C31" s="17">
        <f t="shared" si="0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152"/>
      <c r="AG31" s="152"/>
      <c r="AH31" s="64"/>
    </row>
    <row r="32" spans="1:34" x14ac:dyDescent="0.25">
      <c r="A32" s="8" t="s">
        <v>22</v>
      </c>
      <c r="B32" s="17">
        <v>75.8</v>
      </c>
      <c r="C32" s="17">
        <f t="shared" si="0"/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152"/>
      <c r="AG32" s="152"/>
      <c r="AH32" s="64"/>
    </row>
    <row r="33" spans="1:34" x14ac:dyDescent="0.25">
      <c r="A33" s="14" t="s">
        <v>23</v>
      </c>
      <c r="B33" s="19">
        <f>SUM(B34:B54)-B35-B38</f>
        <v>30366.1</v>
      </c>
      <c r="C33" s="17">
        <f t="shared" si="0"/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152"/>
      <c r="AG33" s="152"/>
      <c r="AH33" s="64"/>
    </row>
    <row r="34" spans="1:34" x14ac:dyDescent="0.25">
      <c r="A34" s="8" t="s">
        <v>24</v>
      </c>
      <c r="B34" s="17">
        <v>236.8</v>
      </c>
      <c r="C34" s="17">
        <f t="shared" si="0"/>
        <v>1420.8</v>
      </c>
      <c r="D34" s="24"/>
      <c r="E34" s="24"/>
      <c r="F34" s="24"/>
      <c r="G34" s="24"/>
      <c r="H34" s="24"/>
      <c r="I34" s="24"/>
      <c r="J34" s="24"/>
      <c r="K34" s="24">
        <v>236.8</v>
      </c>
      <c r="L34" s="35">
        <v>236.8</v>
      </c>
      <c r="M34" s="35">
        <v>236.8</v>
      </c>
      <c r="N34" s="35">
        <v>236.8</v>
      </c>
      <c r="O34" s="24">
        <v>236.8</v>
      </c>
      <c r="P34" s="24">
        <v>236.8</v>
      </c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152"/>
      <c r="AG34" s="152"/>
      <c r="AH34" s="64"/>
    </row>
    <row r="35" spans="1:34" x14ac:dyDescent="0.25">
      <c r="A35" s="8" t="s">
        <v>25</v>
      </c>
      <c r="B35" s="17">
        <v>236.8</v>
      </c>
      <c r="C35" s="17">
        <f t="shared" si="0"/>
        <v>5209.6000000000022</v>
      </c>
      <c r="D35" s="35">
        <v>236.8</v>
      </c>
      <c r="E35" s="35">
        <v>236.8</v>
      </c>
      <c r="F35" s="24">
        <v>236.8</v>
      </c>
      <c r="G35" s="24">
        <v>236.8</v>
      </c>
      <c r="H35" s="24">
        <v>236.8</v>
      </c>
      <c r="I35" s="24">
        <v>236.8</v>
      </c>
      <c r="J35" s="24">
        <v>236.8</v>
      </c>
      <c r="K35" s="24"/>
      <c r="L35" s="35"/>
      <c r="M35" s="35"/>
      <c r="N35" s="35"/>
      <c r="O35" s="24"/>
      <c r="P35" s="24"/>
      <c r="Q35" s="24">
        <v>236.8</v>
      </c>
      <c r="R35" s="24">
        <v>236.8</v>
      </c>
      <c r="S35" s="24">
        <v>236.8</v>
      </c>
      <c r="T35" s="24">
        <v>236.8</v>
      </c>
      <c r="U35" s="24">
        <v>236.8</v>
      </c>
      <c r="V35" s="24">
        <v>236.8</v>
      </c>
      <c r="W35" s="24">
        <v>236.8</v>
      </c>
      <c r="X35" s="24">
        <v>236.8</v>
      </c>
      <c r="Y35" s="24">
        <v>236.8</v>
      </c>
      <c r="Z35" s="24">
        <v>236.8</v>
      </c>
      <c r="AA35" s="24">
        <v>236.8</v>
      </c>
      <c r="AB35" s="24">
        <v>236.8</v>
      </c>
      <c r="AC35" s="24">
        <v>236.8</v>
      </c>
      <c r="AD35" s="24">
        <v>236.8</v>
      </c>
      <c r="AE35" s="24">
        <v>236.8</v>
      </c>
      <c r="AF35" s="152"/>
      <c r="AG35" s="152"/>
      <c r="AH35" s="64"/>
    </row>
    <row r="36" spans="1:34" x14ac:dyDescent="0.25">
      <c r="A36" s="8" t="s">
        <v>26</v>
      </c>
      <c r="B36" s="17">
        <v>44.3</v>
      </c>
      <c r="C36" s="17">
        <f t="shared" si="0"/>
        <v>1240.3999999999994</v>
      </c>
      <c r="D36" s="17">
        <v>44.3</v>
      </c>
      <c r="E36" s="17">
        <v>44.3</v>
      </c>
      <c r="F36" s="17">
        <v>44.3</v>
      </c>
      <c r="G36" s="17">
        <v>44.3</v>
      </c>
      <c r="H36" s="17">
        <v>44.3</v>
      </c>
      <c r="I36" s="17">
        <v>44.3</v>
      </c>
      <c r="J36" s="17">
        <v>44.3</v>
      </c>
      <c r="K36" s="17">
        <v>44.3</v>
      </c>
      <c r="L36" s="17">
        <v>44.3</v>
      </c>
      <c r="M36" s="17">
        <v>44.3</v>
      </c>
      <c r="N36" s="17">
        <v>44.3</v>
      </c>
      <c r="O36" s="17">
        <v>44.3</v>
      </c>
      <c r="P36" s="17">
        <v>44.3</v>
      </c>
      <c r="Q36" s="17">
        <v>44.3</v>
      </c>
      <c r="R36" s="17">
        <v>44.3</v>
      </c>
      <c r="S36" s="17">
        <v>44.3</v>
      </c>
      <c r="T36" s="17">
        <v>44.3</v>
      </c>
      <c r="U36" s="17">
        <v>44.3</v>
      </c>
      <c r="V36" s="17">
        <v>44.3</v>
      </c>
      <c r="W36" s="17">
        <v>44.3</v>
      </c>
      <c r="X36" s="17">
        <v>44.3</v>
      </c>
      <c r="Y36" s="17">
        <v>44.3</v>
      </c>
      <c r="Z36" s="17">
        <v>44.3</v>
      </c>
      <c r="AA36" s="17">
        <v>44.3</v>
      </c>
      <c r="AB36" s="17">
        <v>44.3</v>
      </c>
      <c r="AC36" s="17">
        <v>44.3</v>
      </c>
      <c r="AD36" s="17">
        <v>44.3</v>
      </c>
      <c r="AE36" s="17">
        <v>44.3</v>
      </c>
      <c r="AF36" s="153"/>
      <c r="AG36" s="153"/>
      <c r="AH36" s="66"/>
    </row>
    <row r="37" spans="1:34" x14ac:dyDescent="0.25">
      <c r="A37" s="8" t="s">
        <v>56</v>
      </c>
      <c r="B37" s="17">
        <v>507.8</v>
      </c>
      <c r="C37" s="17">
        <f t="shared" si="0"/>
        <v>3046.8</v>
      </c>
      <c r="D37" s="24"/>
      <c r="E37" s="24"/>
      <c r="F37" s="24"/>
      <c r="G37" s="24"/>
      <c r="H37" s="24"/>
      <c r="I37" s="24"/>
      <c r="J37" s="24"/>
      <c r="K37" s="24">
        <v>507.8</v>
      </c>
      <c r="L37" s="24">
        <v>507.8</v>
      </c>
      <c r="M37" s="24">
        <v>507.8</v>
      </c>
      <c r="N37" s="24">
        <v>507.8</v>
      </c>
      <c r="O37" s="24">
        <v>507.8</v>
      </c>
      <c r="P37" s="24">
        <v>507.8</v>
      </c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152"/>
      <c r="AG37" s="152"/>
      <c r="AH37" s="64"/>
    </row>
    <row r="38" spans="1:34" x14ac:dyDescent="0.25">
      <c r="A38" s="8" t="s">
        <v>27</v>
      </c>
      <c r="B38" s="17">
        <v>507.8</v>
      </c>
      <c r="C38" s="17">
        <f t="shared" si="0"/>
        <v>11171.599999999999</v>
      </c>
      <c r="D38" s="24">
        <v>507.8</v>
      </c>
      <c r="E38" s="24">
        <v>507.8</v>
      </c>
      <c r="F38" s="24">
        <v>507.8</v>
      </c>
      <c r="G38" s="24">
        <v>507.8</v>
      </c>
      <c r="H38" s="24">
        <v>507.8</v>
      </c>
      <c r="I38" s="24">
        <v>507.8</v>
      </c>
      <c r="J38" s="24">
        <v>507.8</v>
      </c>
      <c r="K38" s="24"/>
      <c r="L38" s="24"/>
      <c r="M38" s="24"/>
      <c r="N38" s="24"/>
      <c r="O38" s="24"/>
      <c r="P38" s="24"/>
      <c r="Q38" s="24">
        <v>507.8</v>
      </c>
      <c r="R38" s="24">
        <v>507.8</v>
      </c>
      <c r="S38" s="24">
        <v>507.8</v>
      </c>
      <c r="T38" s="24">
        <v>507.8</v>
      </c>
      <c r="U38" s="24">
        <v>507.8</v>
      </c>
      <c r="V38" s="24">
        <v>507.8</v>
      </c>
      <c r="W38" s="24">
        <v>507.8</v>
      </c>
      <c r="X38" s="24">
        <v>507.8</v>
      </c>
      <c r="Y38" s="24">
        <v>507.8</v>
      </c>
      <c r="Z38" s="24">
        <v>507.8</v>
      </c>
      <c r="AA38" s="24">
        <v>507.8</v>
      </c>
      <c r="AB38" s="24">
        <v>507.8</v>
      </c>
      <c r="AC38" s="24">
        <v>507.8</v>
      </c>
      <c r="AD38" s="24">
        <v>507.8</v>
      </c>
      <c r="AE38" s="24">
        <v>507.8</v>
      </c>
      <c r="AF38" s="152"/>
      <c r="AG38" s="152"/>
      <c r="AH38" s="64"/>
    </row>
    <row r="39" spans="1:34" x14ac:dyDescent="0.25">
      <c r="A39" s="8" t="s">
        <v>14</v>
      </c>
      <c r="B39" s="17">
        <v>116.1</v>
      </c>
      <c r="C39" s="17">
        <f t="shared" si="0"/>
        <v>3250.7999999999984</v>
      </c>
      <c r="D39" s="24">
        <v>116.1</v>
      </c>
      <c r="E39" s="24">
        <v>116.1</v>
      </c>
      <c r="F39" s="24">
        <v>116.1</v>
      </c>
      <c r="G39" s="24">
        <v>116.1</v>
      </c>
      <c r="H39" s="24">
        <v>116.1</v>
      </c>
      <c r="I39" s="24">
        <v>116.1</v>
      </c>
      <c r="J39" s="24">
        <v>116.1</v>
      </c>
      <c r="K39" s="24">
        <v>116.1</v>
      </c>
      <c r="L39" s="24">
        <v>116.1</v>
      </c>
      <c r="M39" s="24">
        <v>116.1</v>
      </c>
      <c r="N39" s="24">
        <v>116.1</v>
      </c>
      <c r="O39" s="24">
        <v>116.1</v>
      </c>
      <c r="P39" s="24">
        <v>116.1</v>
      </c>
      <c r="Q39" s="24">
        <v>116.1</v>
      </c>
      <c r="R39" s="24">
        <v>116.1</v>
      </c>
      <c r="S39" s="24">
        <v>116.1</v>
      </c>
      <c r="T39" s="24">
        <v>116.1</v>
      </c>
      <c r="U39" s="24">
        <v>116.1</v>
      </c>
      <c r="V39" s="24">
        <v>116.1</v>
      </c>
      <c r="W39" s="24">
        <v>116.1</v>
      </c>
      <c r="X39" s="24">
        <v>116.1</v>
      </c>
      <c r="Y39" s="24">
        <v>116.1</v>
      </c>
      <c r="Z39" s="24">
        <v>116.1</v>
      </c>
      <c r="AA39" s="24">
        <v>116.1</v>
      </c>
      <c r="AB39" s="24">
        <v>116.1</v>
      </c>
      <c r="AC39" s="24">
        <v>116.1</v>
      </c>
      <c r="AD39" s="24">
        <v>116.1</v>
      </c>
      <c r="AE39" s="24">
        <v>116.1</v>
      </c>
      <c r="AF39" s="152"/>
      <c r="AG39" s="152"/>
      <c r="AH39" s="64"/>
    </row>
    <row r="40" spans="1:34" ht="30" x14ac:dyDescent="0.25">
      <c r="A40" s="8" t="s">
        <v>28</v>
      </c>
      <c r="B40" s="19">
        <v>27472</v>
      </c>
      <c r="C40" s="17">
        <f t="shared" si="0"/>
        <v>0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152"/>
      <c r="AG40" s="152"/>
      <c r="AH40" s="64"/>
    </row>
    <row r="41" spans="1:34" x14ac:dyDescent="0.25">
      <c r="A41" s="8" t="s">
        <v>29</v>
      </c>
      <c r="B41" s="17">
        <f>564.1+75</f>
        <v>639.1</v>
      </c>
      <c r="C41" s="17">
        <f t="shared" si="0"/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52"/>
      <c r="AG41" s="152"/>
      <c r="AH41" s="64"/>
    </row>
    <row r="42" spans="1:34" x14ac:dyDescent="0.25">
      <c r="A42" s="8" t="s">
        <v>30</v>
      </c>
      <c r="B42" s="17">
        <f>145.9+31+31+31+31+12+32.4</f>
        <v>314.29999999999995</v>
      </c>
      <c r="C42" s="17">
        <f t="shared" si="0"/>
        <v>6286.0000000000018</v>
      </c>
      <c r="D42" s="24"/>
      <c r="E42" s="24"/>
      <c r="F42" s="24">
        <v>314.3</v>
      </c>
      <c r="G42" s="24">
        <v>314.3</v>
      </c>
      <c r="H42" s="24">
        <v>314.3</v>
      </c>
      <c r="I42" s="24">
        <f t="shared" ref="I42:J42" si="1">145.9+31+31+31+31+12+32.4</f>
        <v>314.29999999999995</v>
      </c>
      <c r="J42" s="24">
        <f t="shared" si="1"/>
        <v>314.29999999999995</v>
      </c>
      <c r="K42" s="24"/>
      <c r="L42" s="24"/>
      <c r="M42" s="35">
        <v>314.3</v>
      </c>
      <c r="N42" s="35">
        <v>314.3</v>
      </c>
      <c r="O42" s="35">
        <v>314.3</v>
      </c>
      <c r="P42" s="35">
        <v>314.3</v>
      </c>
      <c r="Q42" s="35">
        <v>314.3</v>
      </c>
      <c r="R42" s="35"/>
      <c r="S42" s="24"/>
      <c r="T42" s="35">
        <v>314.3</v>
      </c>
      <c r="U42" s="35">
        <v>314.3</v>
      </c>
      <c r="V42" s="35">
        <v>314.3</v>
      </c>
      <c r="W42" s="35">
        <v>314.3</v>
      </c>
      <c r="X42" s="35">
        <v>314.3</v>
      </c>
      <c r="Y42" s="35">
        <v>314.3</v>
      </c>
      <c r="Z42" s="24"/>
      <c r="AA42" s="35"/>
      <c r="AB42" s="35">
        <v>314.3</v>
      </c>
      <c r="AC42" s="35">
        <v>314.3</v>
      </c>
      <c r="AD42" s="35">
        <v>314.3</v>
      </c>
      <c r="AE42" s="35">
        <v>314.3</v>
      </c>
      <c r="AF42" s="193"/>
      <c r="AG42" s="152"/>
      <c r="AH42" s="64"/>
    </row>
    <row r="43" spans="1:34" x14ac:dyDescent="0.25">
      <c r="A43" s="8" t="s">
        <v>31</v>
      </c>
      <c r="B43" s="17">
        <v>103</v>
      </c>
      <c r="C43" s="17">
        <f t="shared" si="0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152"/>
      <c r="AG43" s="152"/>
      <c r="AH43" s="64"/>
    </row>
    <row r="44" spans="1:34" x14ac:dyDescent="0.25">
      <c r="A44" s="8" t="s">
        <v>7</v>
      </c>
      <c r="B44" s="17">
        <f>28.9+4.2+19+65</f>
        <v>117.1</v>
      </c>
      <c r="C44" s="17">
        <f t="shared" si="0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152"/>
      <c r="AG44" s="152"/>
      <c r="AH44" s="64"/>
    </row>
    <row r="45" spans="1:34" x14ac:dyDescent="0.25">
      <c r="A45" s="8" t="s">
        <v>32</v>
      </c>
      <c r="B45" s="17">
        <v>18.399999999999999</v>
      </c>
      <c r="C45" s="17">
        <f t="shared" si="0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152"/>
      <c r="AG45" s="152"/>
      <c r="AH45" s="64"/>
    </row>
    <row r="46" spans="1:34" x14ac:dyDescent="0.25">
      <c r="A46" s="8" t="s">
        <v>33</v>
      </c>
      <c r="B46" s="17">
        <v>10</v>
      </c>
      <c r="C46" s="17">
        <f t="shared" si="0"/>
        <v>0</v>
      </c>
      <c r="D46" s="24"/>
      <c r="E46" s="24"/>
      <c r="F46" s="24"/>
      <c r="G46" s="24"/>
      <c r="H46" s="24"/>
      <c r="I46" s="24"/>
      <c r="J46" s="24"/>
      <c r="K46" s="42"/>
      <c r="L46" s="42"/>
      <c r="M46" s="42"/>
      <c r="N46" s="42"/>
      <c r="O46" s="42"/>
      <c r="P46" s="42"/>
      <c r="Q46" s="24"/>
      <c r="R46" s="24"/>
      <c r="S46" s="43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152"/>
      <c r="AG46" s="152"/>
      <c r="AH46" s="64"/>
    </row>
    <row r="47" spans="1:34" x14ac:dyDescent="0.25">
      <c r="A47" s="8" t="s">
        <v>34</v>
      </c>
      <c r="B47" s="17">
        <v>46.8</v>
      </c>
      <c r="C47" s="17">
        <f t="shared" si="0"/>
        <v>0</v>
      </c>
      <c r="D47" s="24"/>
      <c r="E47" s="24"/>
      <c r="F47" s="24"/>
      <c r="G47" s="24"/>
      <c r="H47" s="24"/>
      <c r="I47" s="24"/>
      <c r="J47" s="24"/>
      <c r="K47" s="42"/>
      <c r="L47" s="42"/>
      <c r="M47" s="42"/>
      <c r="N47" s="42"/>
      <c r="O47" s="42"/>
      <c r="P47" s="42"/>
      <c r="Q47" s="24"/>
      <c r="R47" s="24"/>
      <c r="S47" s="43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152"/>
      <c r="AG47" s="152"/>
      <c r="AH47" s="64"/>
    </row>
    <row r="48" spans="1:34" x14ac:dyDescent="0.25">
      <c r="A48" s="8" t="s">
        <v>35</v>
      </c>
      <c r="B48" s="17">
        <v>60.3</v>
      </c>
      <c r="C48" s="17">
        <f t="shared" si="0"/>
        <v>0</v>
      </c>
      <c r="D48" s="24"/>
      <c r="E48" s="24"/>
      <c r="F48" s="24"/>
      <c r="G48" s="24"/>
      <c r="H48" s="24"/>
      <c r="I48" s="24"/>
      <c r="J48" s="24"/>
      <c r="K48" s="42"/>
      <c r="L48" s="42"/>
      <c r="M48" s="42"/>
      <c r="N48" s="42"/>
      <c r="O48" s="42"/>
      <c r="P48" s="42"/>
      <c r="Q48" s="24"/>
      <c r="R48" s="24"/>
      <c r="S48" s="43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2"/>
      <c r="AG48" s="152"/>
      <c r="AH48" s="64"/>
    </row>
    <row r="49" spans="1:34" x14ac:dyDescent="0.25">
      <c r="A49" s="8" t="s">
        <v>36</v>
      </c>
      <c r="B49" s="17">
        <v>15.7</v>
      </c>
      <c r="C49" s="17">
        <f t="shared" si="0"/>
        <v>0</v>
      </c>
      <c r="D49" s="24"/>
      <c r="E49" s="24"/>
      <c r="F49" s="24"/>
      <c r="G49" s="24"/>
      <c r="H49" s="24"/>
      <c r="I49" s="24"/>
      <c r="J49" s="24"/>
      <c r="K49" s="42"/>
      <c r="L49" s="42"/>
      <c r="M49" s="42"/>
      <c r="N49" s="42"/>
      <c r="O49" s="42"/>
      <c r="P49" s="42"/>
      <c r="Q49" s="24"/>
      <c r="R49" s="24"/>
      <c r="S49" s="43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152"/>
      <c r="AG49" s="152"/>
      <c r="AH49" s="64"/>
    </row>
    <row r="50" spans="1:34" x14ac:dyDescent="0.25">
      <c r="A50" s="8" t="s">
        <v>37</v>
      </c>
      <c r="B50" s="17">
        <v>17</v>
      </c>
      <c r="C50" s="17">
        <f t="shared" si="0"/>
        <v>0</v>
      </c>
      <c r="D50" s="24"/>
      <c r="E50" s="24"/>
      <c r="F50" s="24"/>
      <c r="G50" s="24"/>
      <c r="H50" s="24"/>
      <c r="I50" s="24"/>
      <c r="J50" s="24"/>
      <c r="K50" s="42"/>
      <c r="L50" s="42"/>
      <c r="M50" s="42"/>
      <c r="N50" s="42"/>
      <c r="O50" s="42"/>
      <c r="P50" s="42"/>
      <c r="Q50" s="24"/>
      <c r="R50" s="24"/>
      <c r="S50" s="43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152"/>
      <c r="AG50" s="152"/>
      <c r="AH50" s="64"/>
    </row>
    <row r="51" spans="1:34" x14ac:dyDescent="0.25">
      <c r="A51" s="8" t="s">
        <v>38</v>
      </c>
      <c r="B51" s="17">
        <f>76.9+72.5</f>
        <v>149.4</v>
      </c>
      <c r="C51" s="17">
        <f t="shared" si="0"/>
        <v>0</v>
      </c>
      <c r="D51" s="24"/>
      <c r="E51" s="24"/>
      <c r="F51" s="24"/>
      <c r="G51" s="24"/>
      <c r="H51" s="24"/>
      <c r="I51" s="24"/>
      <c r="J51" s="24"/>
      <c r="K51" s="42"/>
      <c r="L51" s="42"/>
      <c r="M51" s="42"/>
      <c r="N51" s="42"/>
      <c r="O51" s="42"/>
      <c r="P51" s="42"/>
      <c r="Q51" s="42"/>
      <c r="R51" s="42"/>
      <c r="S51" s="5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152"/>
      <c r="AG51" s="152"/>
      <c r="AH51" s="64"/>
    </row>
    <row r="52" spans="1:34" x14ac:dyDescent="0.25">
      <c r="A52" s="8" t="s">
        <v>39</v>
      </c>
      <c r="B52" s="17">
        <f>66.7+63</f>
        <v>129.69999999999999</v>
      </c>
      <c r="C52" s="17">
        <f t="shared" si="0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152"/>
      <c r="AG52" s="152"/>
      <c r="AH52" s="64"/>
    </row>
    <row r="53" spans="1:34" x14ac:dyDescent="0.25">
      <c r="A53" s="8" t="s">
        <v>40</v>
      </c>
      <c r="B53" s="17">
        <f>19.5+5.7+3.2+30+165+6.9</f>
        <v>230.3</v>
      </c>
      <c r="C53" s="17">
        <f t="shared" si="0"/>
        <v>0</v>
      </c>
      <c r="D53" s="24"/>
      <c r="E53" s="17"/>
      <c r="F53" s="24"/>
      <c r="G53" s="24"/>
      <c r="H53" s="24"/>
      <c r="I53" s="24"/>
      <c r="J53" s="24"/>
      <c r="K53" s="24"/>
      <c r="L53" s="24"/>
      <c r="M53" s="24"/>
      <c r="N53" s="24"/>
      <c r="O53" s="17"/>
      <c r="P53" s="24"/>
      <c r="Q53" s="24"/>
      <c r="R53" s="24"/>
      <c r="S53" s="24"/>
      <c r="T53" s="24"/>
      <c r="U53" s="17"/>
      <c r="V53" s="24"/>
      <c r="W53" s="24"/>
      <c r="X53" s="24"/>
      <c r="Y53" s="24"/>
      <c r="Z53" s="17"/>
      <c r="AA53" s="24"/>
      <c r="AB53" s="24"/>
      <c r="AC53" s="24"/>
      <c r="AD53" s="24"/>
      <c r="AE53" s="24"/>
      <c r="AF53" s="152"/>
      <c r="AG53" s="153"/>
      <c r="AH53" s="64"/>
    </row>
    <row r="54" spans="1:34" x14ac:dyDescent="0.25">
      <c r="A54" s="8" t="s">
        <v>41</v>
      </c>
      <c r="B54" s="17">
        <f>60+78</f>
        <v>138</v>
      </c>
      <c r="C54" s="17">
        <f t="shared" si="0"/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152"/>
      <c r="AG54" s="152"/>
      <c r="AH54" s="64"/>
    </row>
    <row r="55" spans="1:34" x14ac:dyDescent="0.25">
      <c r="A55" s="14" t="s">
        <v>42</v>
      </c>
      <c r="B55" s="19">
        <f>SUM(B56:B69)-B57-B62</f>
        <v>7644.8</v>
      </c>
      <c r="C55" s="17">
        <f t="shared" si="0"/>
        <v>0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152"/>
      <c r="AG55" s="152"/>
      <c r="AH55" s="64"/>
    </row>
    <row r="56" spans="1:34" x14ac:dyDescent="0.25">
      <c r="A56" s="8" t="s">
        <v>24</v>
      </c>
      <c r="B56" s="17">
        <f>26.1+14.7+14.6+23.2+24+23.8+25.1+13.4+23.3+24.6+24.5+14+17.7</f>
        <v>269</v>
      </c>
      <c r="C56" s="17">
        <f t="shared" si="0"/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152"/>
      <c r="AG56" s="152"/>
      <c r="AH56" s="64"/>
    </row>
    <row r="57" spans="1:34" x14ac:dyDescent="0.25">
      <c r="A57" s="33" t="s">
        <v>25</v>
      </c>
      <c r="B57" s="17">
        <v>269</v>
      </c>
      <c r="C57" s="17">
        <f t="shared" si="0"/>
        <v>7532</v>
      </c>
      <c r="D57" s="24">
        <v>269</v>
      </c>
      <c r="E57" s="24">
        <v>269</v>
      </c>
      <c r="F57" s="24">
        <v>269</v>
      </c>
      <c r="G57" s="24">
        <v>269</v>
      </c>
      <c r="H57" s="24">
        <v>269</v>
      </c>
      <c r="I57" s="24">
        <v>269</v>
      </c>
      <c r="J57" s="24">
        <v>269</v>
      </c>
      <c r="K57" s="24">
        <v>269</v>
      </c>
      <c r="L57" s="24">
        <v>269</v>
      </c>
      <c r="M57" s="24">
        <v>269</v>
      </c>
      <c r="N57" s="24">
        <v>269</v>
      </c>
      <c r="O57" s="24">
        <v>269</v>
      </c>
      <c r="P57" s="24">
        <v>269</v>
      </c>
      <c r="Q57" s="24">
        <v>269</v>
      </c>
      <c r="R57" s="24">
        <v>269</v>
      </c>
      <c r="S57" s="24">
        <v>269</v>
      </c>
      <c r="T57" s="24">
        <v>269</v>
      </c>
      <c r="U57" s="24">
        <v>269</v>
      </c>
      <c r="V57" s="24">
        <v>269</v>
      </c>
      <c r="W57" s="24">
        <v>269</v>
      </c>
      <c r="X57" s="24">
        <v>269</v>
      </c>
      <c r="Y57" s="24">
        <v>269</v>
      </c>
      <c r="Z57" s="24">
        <v>269</v>
      </c>
      <c r="AA57" s="24">
        <v>269</v>
      </c>
      <c r="AB57" s="24">
        <v>269</v>
      </c>
      <c r="AC57" s="24">
        <v>269</v>
      </c>
      <c r="AD57" s="24">
        <v>269</v>
      </c>
      <c r="AE57" s="24">
        <v>269</v>
      </c>
      <c r="AF57" s="152"/>
      <c r="AG57" s="152"/>
      <c r="AH57" s="64"/>
    </row>
    <row r="58" spans="1:34" x14ac:dyDescent="0.25">
      <c r="A58" s="33" t="s">
        <v>43</v>
      </c>
      <c r="B58" s="17">
        <f>526.4+4.6+29.5+15+16.2+19.5+52.7+14.4+7.1+70.1+70.4+70.8+139.7+66.6+5.4+5.5+9.7+9.8+13.5+13.1+65.2+35.2+177.8+396.6+21.7+371.9</f>
        <v>2228.4</v>
      </c>
      <c r="C58" s="17">
        <f t="shared" si="0"/>
        <v>0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152"/>
      <c r="AG58" s="152"/>
      <c r="AH58" s="64"/>
    </row>
    <row r="59" spans="1:34" x14ac:dyDescent="0.25">
      <c r="A59" s="33" t="s">
        <v>44</v>
      </c>
      <c r="B59" s="17">
        <v>287</v>
      </c>
      <c r="C59" s="17">
        <f t="shared" si="0"/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152"/>
      <c r="AG59" s="152"/>
      <c r="AH59" s="64"/>
    </row>
    <row r="60" spans="1:34" x14ac:dyDescent="0.25">
      <c r="A60" s="33" t="s">
        <v>45</v>
      </c>
      <c r="B60" s="17">
        <v>726.2</v>
      </c>
      <c r="C60" s="17">
        <f t="shared" si="0"/>
        <v>1452.4</v>
      </c>
      <c r="D60" s="17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17">
        <v>726.2</v>
      </c>
      <c r="U60" s="24"/>
      <c r="V60" s="24"/>
      <c r="W60" s="24"/>
      <c r="X60" s="24"/>
      <c r="Y60" s="24"/>
      <c r="Z60" s="17">
        <v>726.2</v>
      </c>
      <c r="AA60" s="24"/>
      <c r="AB60" s="24"/>
      <c r="AC60" s="24"/>
      <c r="AD60" s="24"/>
      <c r="AE60" s="24"/>
      <c r="AF60" s="153"/>
      <c r="AG60" s="152"/>
      <c r="AH60" s="64"/>
    </row>
    <row r="61" spans="1:34" x14ac:dyDescent="0.25">
      <c r="A61" s="33" t="s">
        <v>56</v>
      </c>
      <c r="B61" s="17">
        <f>18.2+32+15+16.3+52.6+3.9+6.7+47.3+11.5+11.5+143.9+14.4+103.4</f>
        <v>476.69999999999993</v>
      </c>
      <c r="C61" s="17">
        <f t="shared" si="0"/>
        <v>0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152"/>
      <c r="AG61" s="152"/>
      <c r="AH61" s="64"/>
    </row>
    <row r="62" spans="1:34" x14ac:dyDescent="0.25">
      <c r="A62" s="33" t="s">
        <v>27</v>
      </c>
      <c r="B62" s="17">
        <v>476.7</v>
      </c>
      <c r="C62" s="17">
        <f t="shared" si="0"/>
        <v>13347.600000000006</v>
      </c>
      <c r="D62" s="24">
        <v>476.7</v>
      </c>
      <c r="E62" s="24">
        <v>476.7</v>
      </c>
      <c r="F62" s="24">
        <v>476.7</v>
      </c>
      <c r="G62" s="24">
        <v>476.7</v>
      </c>
      <c r="H62" s="24">
        <v>476.7</v>
      </c>
      <c r="I62" s="24">
        <v>476.7</v>
      </c>
      <c r="J62" s="24">
        <v>476.7</v>
      </c>
      <c r="K62" s="24">
        <v>476.7</v>
      </c>
      <c r="L62" s="24">
        <v>476.7</v>
      </c>
      <c r="M62" s="24">
        <v>476.7</v>
      </c>
      <c r="N62" s="24">
        <v>476.7</v>
      </c>
      <c r="O62" s="24">
        <v>476.7</v>
      </c>
      <c r="P62" s="24">
        <v>476.7</v>
      </c>
      <c r="Q62" s="24">
        <v>476.7</v>
      </c>
      <c r="R62" s="24">
        <v>476.7</v>
      </c>
      <c r="S62" s="24">
        <v>476.7</v>
      </c>
      <c r="T62" s="24">
        <v>476.7</v>
      </c>
      <c r="U62" s="24">
        <v>476.7</v>
      </c>
      <c r="V62" s="24">
        <v>476.7</v>
      </c>
      <c r="W62" s="24">
        <v>476.7</v>
      </c>
      <c r="X62" s="24">
        <v>476.7</v>
      </c>
      <c r="Y62" s="24">
        <v>476.7</v>
      </c>
      <c r="Z62" s="24">
        <v>476.7</v>
      </c>
      <c r="AA62" s="24">
        <v>476.7</v>
      </c>
      <c r="AB62" s="24">
        <v>476.7</v>
      </c>
      <c r="AC62" s="24">
        <v>476.7</v>
      </c>
      <c r="AD62" s="24">
        <v>476.7</v>
      </c>
      <c r="AE62" s="24">
        <v>476.7</v>
      </c>
      <c r="AF62" s="152"/>
      <c r="AG62" s="152"/>
      <c r="AH62" s="64"/>
    </row>
    <row r="63" spans="1:34" x14ac:dyDescent="0.25">
      <c r="A63" s="33" t="s">
        <v>46</v>
      </c>
      <c r="B63" s="17">
        <v>2231.9</v>
      </c>
      <c r="C63" s="17">
        <f t="shared" si="0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152"/>
      <c r="AG63" s="152"/>
      <c r="AH63" s="64"/>
    </row>
    <row r="64" spans="1:34" x14ac:dyDescent="0.25">
      <c r="A64" s="33" t="s">
        <v>14</v>
      </c>
      <c r="B64" s="17">
        <f>21.1+23.5+13.3+12.1+2.7+2.7</f>
        <v>75.400000000000006</v>
      </c>
      <c r="C64" s="17">
        <f t="shared" si="0"/>
        <v>2111.2000000000012</v>
      </c>
      <c r="D64" s="17">
        <f t="shared" ref="D64:AE64" si="2">21.1+23.5+13.3+12.1+2.7+2.7</f>
        <v>75.400000000000006</v>
      </c>
      <c r="E64" s="17">
        <f t="shared" si="2"/>
        <v>75.400000000000006</v>
      </c>
      <c r="F64" s="17">
        <f t="shared" si="2"/>
        <v>75.400000000000006</v>
      </c>
      <c r="G64" s="17">
        <f t="shared" si="2"/>
        <v>75.400000000000006</v>
      </c>
      <c r="H64" s="17">
        <f t="shared" si="2"/>
        <v>75.400000000000006</v>
      </c>
      <c r="I64" s="17">
        <f t="shared" si="2"/>
        <v>75.400000000000006</v>
      </c>
      <c r="J64" s="17">
        <f t="shared" si="2"/>
        <v>75.400000000000006</v>
      </c>
      <c r="K64" s="17">
        <f t="shared" si="2"/>
        <v>75.400000000000006</v>
      </c>
      <c r="L64" s="17">
        <f t="shared" si="2"/>
        <v>75.400000000000006</v>
      </c>
      <c r="M64" s="17">
        <f t="shared" si="2"/>
        <v>75.400000000000006</v>
      </c>
      <c r="N64" s="17">
        <f t="shared" si="2"/>
        <v>75.400000000000006</v>
      </c>
      <c r="O64" s="17">
        <f t="shared" si="2"/>
        <v>75.400000000000006</v>
      </c>
      <c r="P64" s="17">
        <f t="shared" si="2"/>
        <v>75.400000000000006</v>
      </c>
      <c r="Q64" s="17">
        <f t="shared" si="2"/>
        <v>75.400000000000006</v>
      </c>
      <c r="R64" s="17">
        <f t="shared" si="2"/>
        <v>75.400000000000006</v>
      </c>
      <c r="S64" s="17">
        <f t="shared" si="2"/>
        <v>75.400000000000006</v>
      </c>
      <c r="T64" s="17">
        <f t="shared" si="2"/>
        <v>75.400000000000006</v>
      </c>
      <c r="U64" s="17">
        <f t="shared" si="2"/>
        <v>75.400000000000006</v>
      </c>
      <c r="V64" s="17">
        <f t="shared" si="2"/>
        <v>75.400000000000006</v>
      </c>
      <c r="W64" s="17">
        <f t="shared" si="2"/>
        <v>75.400000000000006</v>
      </c>
      <c r="X64" s="17">
        <f t="shared" si="2"/>
        <v>75.400000000000006</v>
      </c>
      <c r="Y64" s="17">
        <f t="shared" si="2"/>
        <v>75.400000000000006</v>
      </c>
      <c r="Z64" s="17">
        <f t="shared" si="2"/>
        <v>75.400000000000006</v>
      </c>
      <c r="AA64" s="17">
        <f t="shared" si="2"/>
        <v>75.400000000000006</v>
      </c>
      <c r="AB64" s="17">
        <f t="shared" si="2"/>
        <v>75.400000000000006</v>
      </c>
      <c r="AC64" s="17">
        <f t="shared" si="2"/>
        <v>75.400000000000006</v>
      </c>
      <c r="AD64" s="17">
        <f t="shared" si="2"/>
        <v>75.400000000000006</v>
      </c>
      <c r="AE64" s="17">
        <f t="shared" si="2"/>
        <v>75.400000000000006</v>
      </c>
      <c r="AF64" s="153"/>
      <c r="AG64" s="153"/>
      <c r="AH64" s="66"/>
    </row>
    <row r="65" spans="1:34" x14ac:dyDescent="0.25">
      <c r="A65" s="33" t="s">
        <v>7</v>
      </c>
      <c r="B65" s="17">
        <f>16.5+55.6+26.1+57.8+54.4+16.1+25.6+55.5+0.7+38.1+73.2+40.2+32+7.4+15.3+7.8+9.6+8.2</f>
        <v>540.1</v>
      </c>
      <c r="C65" s="17">
        <f t="shared" si="0"/>
        <v>0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152"/>
      <c r="AG65" s="152"/>
      <c r="AH65" s="64"/>
    </row>
    <row r="66" spans="1:34" x14ac:dyDescent="0.25">
      <c r="A66" s="33" t="s">
        <v>30</v>
      </c>
      <c r="B66" s="17">
        <f>181.7+25.8+23.3+84.4+66.7+69.6+43.3+10.8+16.1+15.6</f>
        <v>537.30000000000007</v>
      </c>
      <c r="C66" s="17">
        <f t="shared" si="0"/>
        <v>0</v>
      </c>
      <c r="D66" s="17"/>
      <c r="E66" s="24"/>
      <c r="F66" s="24"/>
      <c r="G66" s="24"/>
      <c r="H66" s="24"/>
      <c r="I66" s="24"/>
      <c r="J66" s="24"/>
      <c r="K66" s="36"/>
      <c r="L66" s="36"/>
      <c r="M66" s="36"/>
      <c r="N66" s="36"/>
      <c r="O66" s="24"/>
      <c r="P66" s="36"/>
      <c r="Q66" s="36"/>
      <c r="R66" s="36"/>
      <c r="S66" s="36"/>
      <c r="T66" s="36"/>
      <c r="U66" s="24"/>
      <c r="V66" s="24"/>
      <c r="W66" s="36"/>
      <c r="X66" s="36"/>
      <c r="Y66" s="36"/>
      <c r="Z66" s="36"/>
      <c r="AA66" s="36"/>
      <c r="AB66" s="24"/>
      <c r="AC66" s="24"/>
      <c r="AD66" s="36"/>
      <c r="AE66" s="36"/>
      <c r="AF66" s="194"/>
      <c r="AG66" s="194"/>
      <c r="AH66" s="195"/>
    </row>
    <row r="67" spans="1:34" x14ac:dyDescent="0.25">
      <c r="A67" s="33" t="s">
        <v>21</v>
      </c>
      <c r="B67" s="17">
        <f>49.6+49.7+15.4+13.1+8+7.6+7.2+6.6+5.9</f>
        <v>163.1</v>
      </c>
      <c r="C67" s="17">
        <f t="shared" si="0"/>
        <v>0</v>
      </c>
      <c r="D67" s="17"/>
      <c r="E67" s="24"/>
      <c r="F67" s="24"/>
      <c r="G67" s="24"/>
      <c r="H67" s="17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152"/>
      <c r="AG67" s="152"/>
      <c r="AH67" s="64"/>
    </row>
    <row r="68" spans="1:34" x14ac:dyDescent="0.25">
      <c r="A68" s="8" t="s">
        <v>47</v>
      </c>
      <c r="B68" s="17">
        <f>17.9+17.9+8.3+7.6+22.4+2.7+3.7+7.7</f>
        <v>88.2</v>
      </c>
      <c r="C68" s="17">
        <f t="shared" si="0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152"/>
      <c r="AG68" s="152"/>
      <c r="AH68" s="64"/>
    </row>
    <row r="69" spans="1:34" x14ac:dyDescent="0.25">
      <c r="A69" s="8" t="s">
        <v>48</v>
      </c>
      <c r="B69" s="17">
        <f>0.7+1.6+2.9+1.2+1.3+1.2+0.5+1.3+0.3+0.3+0.5+1.8+1.2+0.4+1.5+0.4+0.4+0.7+0.7+0.4+0.4+0.7+0.7+0.4</f>
        <v>21.499999999999993</v>
      </c>
      <c r="C69" s="17">
        <f t="shared" si="0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152"/>
      <c r="AG69" s="152"/>
      <c r="AH69" s="64"/>
    </row>
    <row r="70" spans="1:34" x14ac:dyDescent="0.25">
      <c r="A70" s="14" t="s">
        <v>49</v>
      </c>
      <c r="B70" s="19">
        <f>SUM(B71:B72)</f>
        <v>4121.8</v>
      </c>
      <c r="C70" s="17">
        <f t="shared" si="0"/>
        <v>0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152"/>
      <c r="AG70" s="152"/>
      <c r="AH70" s="64"/>
    </row>
    <row r="71" spans="1:34" x14ac:dyDescent="0.25">
      <c r="A71" s="8" t="s">
        <v>9</v>
      </c>
      <c r="B71" s="17">
        <f>155.5+930+38.4+464.4+178+132+814.5+107.5+1054+116</f>
        <v>3990.3</v>
      </c>
      <c r="C71" s="17">
        <f t="shared" si="0"/>
        <v>0</v>
      </c>
      <c r="D71" s="24"/>
      <c r="E71" s="24"/>
      <c r="F71" s="17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17"/>
      <c r="Z71" s="24"/>
      <c r="AA71" s="24"/>
      <c r="AB71" s="24"/>
      <c r="AC71" s="24"/>
      <c r="AD71" s="24"/>
      <c r="AE71" s="24"/>
      <c r="AF71" s="152"/>
      <c r="AG71" s="152"/>
      <c r="AH71" s="64"/>
    </row>
    <row r="72" spans="1:34" x14ac:dyDescent="0.25">
      <c r="A72" s="8" t="s">
        <v>5</v>
      </c>
      <c r="B72" s="17">
        <f>23+23+23+23+23+16.5</f>
        <v>131.5</v>
      </c>
      <c r="C72" s="17">
        <f t="shared" si="0"/>
        <v>0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152"/>
      <c r="AG72" s="152"/>
      <c r="AH72" s="64"/>
    </row>
    <row r="73" spans="1:34" x14ac:dyDescent="0.25">
      <c r="A73" s="14" t="s">
        <v>50</v>
      </c>
      <c r="B73" s="17"/>
      <c r="C73" s="17">
        <f t="shared" si="0"/>
        <v>0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152"/>
      <c r="AG73" s="152"/>
      <c r="AH73" s="64"/>
    </row>
    <row r="74" spans="1:34" ht="30" x14ac:dyDescent="0.25">
      <c r="A74" s="8" t="s">
        <v>161</v>
      </c>
      <c r="B74" s="17"/>
      <c r="C74" s="17">
        <f t="shared" si="0"/>
        <v>235028</v>
      </c>
      <c r="D74" s="43">
        <v>19114</v>
      </c>
      <c r="E74" s="43"/>
      <c r="F74" s="43"/>
      <c r="G74" s="43"/>
      <c r="H74" s="43"/>
      <c r="I74" s="43"/>
      <c r="J74" s="43">
        <v>19114</v>
      </c>
      <c r="K74" s="43"/>
      <c r="L74" s="43"/>
      <c r="M74" s="43"/>
      <c r="N74" s="43"/>
      <c r="O74" s="43"/>
      <c r="P74" s="43"/>
      <c r="Q74" s="43">
        <v>22000</v>
      </c>
      <c r="R74" s="43">
        <v>12000</v>
      </c>
      <c r="S74" s="43"/>
      <c r="T74" s="43"/>
      <c r="U74" s="43"/>
      <c r="V74" s="43"/>
      <c r="W74" s="43"/>
      <c r="X74" s="43">
        <v>22000</v>
      </c>
      <c r="Y74" s="43">
        <v>10000</v>
      </c>
      <c r="Z74" s="24">
        <v>22160</v>
      </c>
      <c r="AA74" s="24">
        <v>22160</v>
      </c>
      <c r="AB74" s="24">
        <v>22160</v>
      </c>
      <c r="AC74" s="24">
        <v>20000</v>
      </c>
      <c r="AD74" s="24">
        <v>22160</v>
      </c>
      <c r="AE74" s="24">
        <v>22160</v>
      </c>
      <c r="AF74" s="152"/>
      <c r="AG74" s="152"/>
      <c r="AH74" s="64"/>
    </row>
    <row r="75" spans="1:34" x14ac:dyDescent="0.25">
      <c r="A75" s="8" t="s">
        <v>159</v>
      </c>
      <c r="B75" s="17"/>
      <c r="C75" s="17">
        <f t="shared" si="0"/>
        <v>200056</v>
      </c>
      <c r="D75" s="24"/>
      <c r="E75" s="43">
        <v>19114</v>
      </c>
      <c r="F75" s="43">
        <v>19114</v>
      </c>
      <c r="G75" s="43">
        <v>17500</v>
      </c>
      <c r="H75" s="43">
        <v>19114</v>
      </c>
      <c r="I75" s="43">
        <v>19114</v>
      </c>
      <c r="J75" s="24"/>
      <c r="K75" s="24"/>
      <c r="L75" s="43"/>
      <c r="M75" s="43"/>
      <c r="N75" s="43"/>
      <c r="O75" s="43"/>
      <c r="P75" s="43"/>
      <c r="Q75" s="24"/>
      <c r="R75" s="24"/>
      <c r="S75" s="43">
        <v>18100</v>
      </c>
      <c r="T75" s="43">
        <v>22000</v>
      </c>
      <c r="U75" s="43">
        <v>22000</v>
      </c>
      <c r="V75" s="43">
        <v>22000</v>
      </c>
      <c r="W75" s="43">
        <v>22000</v>
      </c>
      <c r="X75" s="43"/>
      <c r="Y75" s="43"/>
      <c r="Z75" s="43"/>
      <c r="AA75" s="43"/>
      <c r="AF75" s="152"/>
      <c r="AG75" s="152"/>
      <c r="AH75" s="64"/>
    </row>
    <row r="76" spans="1:34" ht="30" x14ac:dyDescent="0.25">
      <c r="A76" s="8" t="s">
        <v>54</v>
      </c>
      <c r="B76" s="17"/>
      <c r="C76" s="17">
        <f t="shared" ref="C76" si="3">SUM(D76:AH76)</f>
        <v>0</v>
      </c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152"/>
      <c r="AG76" s="152"/>
      <c r="AH76" s="64"/>
    </row>
    <row r="77" spans="1:34" ht="30" x14ac:dyDescent="0.25">
      <c r="A77" s="8" t="s">
        <v>55</v>
      </c>
      <c r="B77" s="17"/>
      <c r="C77" s="17">
        <f>SUM(D77:AH77)</f>
        <v>0</v>
      </c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152"/>
      <c r="AG77" s="152"/>
      <c r="AH77" s="64"/>
    </row>
    <row r="78" spans="1:34" s="3" customFormat="1" thickBot="1" x14ac:dyDescent="0.25">
      <c r="A78" s="15" t="s">
        <v>57</v>
      </c>
      <c r="B78" s="22"/>
      <c r="C78" s="23">
        <f>SUM(C15:C32)+SUM(C34:C54)+SUM(C56:C69)+SUM(C71:C72)+SUM(C74:C77)</f>
        <v>491153.2</v>
      </c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102"/>
      <c r="AG78" s="102"/>
      <c r="AH78" s="103"/>
    </row>
    <row r="79" spans="1:34" s="5" customFormat="1" x14ac:dyDescent="0.25">
      <c r="A79" s="10"/>
      <c r="B79" s="13"/>
      <c r="C79" s="11"/>
    </row>
    <row r="80" spans="1:34" s="5" customFormat="1" x14ac:dyDescent="0.25">
      <c r="A80" s="12"/>
      <c r="B80" s="4"/>
      <c r="C80" s="4"/>
    </row>
    <row r="81" spans="1:3" s="5" customFormat="1" x14ac:dyDescent="0.25">
      <c r="A81" s="12"/>
      <c r="B81" s="4"/>
      <c r="C81" s="4"/>
    </row>
    <row r="82" spans="1:3" s="5" customFormat="1" x14ac:dyDescent="0.25">
      <c r="A82" s="12"/>
      <c r="B82" s="4"/>
      <c r="C82" s="4"/>
    </row>
    <row r="83" spans="1:3" s="5" customFormat="1" x14ac:dyDescent="0.25">
      <c r="A83" s="12"/>
      <c r="B83" s="4"/>
      <c r="C83" s="4"/>
    </row>
    <row r="84" spans="1:3" s="5" customFormat="1" x14ac:dyDescent="0.25">
      <c r="A84" s="12"/>
      <c r="B84" s="4"/>
      <c r="C84" s="4"/>
    </row>
    <row r="85" spans="1:3" s="5" customFormat="1" x14ac:dyDescent="0.25">
      <c r="A85" s="12"/>
      <c r="B85" s="4"/>
      <c r="C85" s="4"/>
    </row>
    <row r="86" spans="1:3" s="5" customFormat="1" x14ac:dyDescent="0.25">
      <c r="A86" s="12"/>
      <c r="B86" s="4"/>
      <c r="C86" s="4"/>
    </row>
    <row r="87" spans="1:3" s="5" customFormat="1" x14ac:dyDescent="0.25">
      <c r="A87" s="10"/>
      <c r="B87" s="13"/>
      <c r="C87" s="11"/>
    </row>
    <row r="88" spans="1:3" s="5" customFormat="1" x14ac:dyDescent="0.25">
      <c r="A88" s="12"/>
      <c r="B88" s="4"/>
      <c r="C88" s="4"/>
    </row>
    <row r="89" spans="1:3" s="5" customFormat="1" x14ac:dyDescent="0.25">
      <c r="A89" s="12"/>
      <c r="B89" s="4"/>
      <c r="C89" s="4"/>
    </row>
    <row r="90" spans="1:3" s="5" customFormat="1" x14ac:dyDescent="0.25">
      <c r="A90" s="12"/>
      <c r="B90" s="4"/>
      <c r="C90" s="4"/>
    </row>
    <row r="91" spans="1:3" s="5" customFormat="1" x14ac:dyDescent="0.25">
      <c r="A91" s="12"/>
      <c r="B91" s="4"/>
      <c r="C91" s="4"/>
    </row>
    <row r="92" spans="1:3" s="5" customFormat="1" x14ac:dyDescent="0.25">
      <c r="A92" s="12"/>
      <c r="B92" s="4"/>
      <c r="C92" s="4"/>
    </row>
    <row r="93" spans="1:3" s="5" customFormat="1" x14ac:dyDescent="0.25">
      <c r="A93" s="12"/>
      <c r="B93" s="4"/>
      <c r="C93" s="4"/>
    </row>
    <row r="94" spans="1:3" s="5" customFormat="1" x14ac:dyDescent="0.25">
      <c r="A94" s="12"/>
      <c r="B94" s="4"/>
      <c r="C94" s="4"/>
    </row>
    <row r="95" spans="1:3" s="5" customFormat="1" x14ac:dyDescent="0.25">
      <c r="A95" s="12"/>
      <c r="B95" s="4"/>
      <c r="C95" s="4"/>
    </row>
    <row r="96" spans="1:3" s="5" customFormat="1" x14ac:dyDescent="0.25">
      <c r="A96" s="12"/>
      <c r="B96" s="4"/>
      <c r="C96" s="4"/>
    </row>
    <row r="97" spans="1:3" s="5" customFormat="1" x14ac:dyDescent="0.25">
      <c r="A97" s="12"/>
      <c r="B97" s="4"/>
      <c r="C97" s="4"/>
    </row>
    <row r="98" spans="1:3" s="5" customFormat="1" x14ac:dyDescent="0.25">
      <c r="A98" s="12"/>
      <c r="B98" s="4"/>
      <c r="C98" s="4"/>
    </row>
    <row r="99" spans="1:3" s="5" customFormat="1" x14ac:dyDescent="0.25">
      <c r="A99" s="12"/>
      <c r="B99" s="4"/>
      <c r="C99" s="4"/>
    </row>
    <row r="100" spans="1:3" s="5" customFormat="1" x14ac:dyDescent="0.25">
      <c r="A100" s="10"/>
      <c r="B100" s="13"/>
      <c r="C100" s="11"/>
    </row>
    <row r="101" spans="1:3" s="5" customFormat="1" x14ac:dyDescent="0.25">
      <c r="A101" s="12"/>
      <c r="B101" s="4"/>
      <c r="C101" s="4"/>
    </row>
    <row r="102" spans="1:3" s="5" customFormat="1" x14ac:dyDescent="0.25">
      <c r="A102" s="12"/>
      <c r="B102" s="4"/>
      <c r="C102" s="4"/>
    </row>
    <row r="103" spans="1:3" s="5" customFormat="1" x14ac:dyDescent="0.25">
      <c r="A103" s="12"/>
      <c r="B103" s="4"/>
      <c r="C103" s="4"/>
    </row>
    <row r="104" spans="1:3" s="5" customFormat="1" x14ac:dyDescent="0.25">
      <c r="A104" s="12"/>
      <c r="B104" s="4"/>
      <c r="C104" s="4"/>
    </row>
    <row r="105" spans="1:3" s="5" customFormat="1" x14ac:dyDescent="0.25">
      <c r="A105" s="12"/>
      <c r="B105" s="4"/>
      <c r="C105" s="4"/>
    </row>
    <row r="106" spans="1:3" s="5" customFormat="1" x14ac:dyDescent="0.25">
      <c r="A106" s="12"/>
      <c r="B106" s="4"/>
      <c r="C106" s="4"/>
    </row>
    <row r="107" spans="1:3" s="5" customFormat="1" x14ac:dyDescent="0.25">
      <c r="A107" s="12"/>
      <c r="B107" s="4"/>
      <c r="C107" s="4"/>
    </row>
    <row r="108" spans="1:3" s="5" customFormat="1" x14ac:dyDescent="0.25">
      <c r="A108" s="12"/>
      <c r="B108" s="4"/>
      <c r="C108" s="4"/>
    </row>
    <row r="109" spans="1:3" s="5" customFormat="1" x14ac:dyDescent="0.25">
      <c r="A109" s="12"/>
      <c r="B109" s="4"/>
      <c r="C109" s="4"/>
    </row>
    <row r="110" spans="1:3" s="5" customFormat="1" x14ac:dyDescent="0.25">
      <c r="A110" s="10"/>
      <c r="B110" s="13"/>
      <c r="C110" s="11"/>
    </row>
    <row r="111" spans="1:3" s="5" customFormat="1" x14ac:dyDescent="0.25">
      <c r="A111" s="12"/>
      <c r="B111" s="4"/>
      <c r="C111" s="4"/>
    </row>
    <row r="112" spans="1:3" s="5" customFormat="1" x14ac:dyDescent="0.25">
      <c r="A112" s="12"/>
      <c r="B112" s="4"/>
      <c r="C112" s="4"/>
    </row>
    <row r="113" spans="1:3" s="5" customFormat="1" x14ac:dyDescent="0.25">
      <c r="A113" s="12"/>
      <c r="B113" s="4"/>
      <c r="C113" s="4"/>
    </row>
    <row r="114" spans="1:3" s="5" customFormat="1" x14ac:dyDescent="0.25">
      <c r="A114" s="12"/>
      <c r="B114" s="4"/>
      <c r="C114" s="4"/>
    </row>
    <row r="115" spans="1:3" s="5" customFormat="1" x14ac:dyDescent="0.25">
      <c r="A115" s="12"/>
      <c r="B115" s="4"/>
      <c r="C115" s="4"/>
    </row>
    <row r="116" spans="1:3" s="5" customFormat="1" x14ac:dyDescent="0.25">
      <c r="A116" s="12"/>
      <c r="B116" s="4"/>
      <c r="C116" s="4"/>
    </row>
    <row r="117" spans="1:3" s="5" customFormat="1" x14ac:dyDescent="0.25">
      <c r="A117" s="10"/>
      <c r="B117" s="13"/>
      <c r="C117" s="11"/>
    </row>
    <row r="118" spans="1:3" s="5" customFormat="1" x14ac:dyDescent="0.25">
      <c r="A118" s="12"/>
      <c r="B118" s="4"/>
      <c r="C118" s="4"/>
    </row>
    <row r="119" spans="1:3" s="5" customFormat="1" x14ac:dyDescent="0.25">
      <c r="A119" s="12"/>
      <c r="B119" s="4"/>
      <c r="C119" s="4"/>
    </row>
    <row r="120" spans="1:3" s="5" customFormat="1" x14ac:dyDescent="0.25">
      <c r="A120" s="12"/>
      <c r="B120" s="4"/>
      <c r="C120" s="4"/>
    </row>
    <row r="121" spans="1:3" s="5" customFormat="1" x14ac:dyDescent="0.25">
      <c r="A121" s="10"/>
      <c r="B121" s="13"/>
      <c r="C121" s="11"/>
    </row>
    <row r="122" spans="1:3" s="5" customFormat="1" x14ac:dyDescent="0.25">
      <c r="A122" s="12"/>
      <c r="B122" s="4"/>
      <c r="C122" s="4"/>
    </row>
    <row r="123" spans="1:3" s="5" customFormat="1" x14ac:dyDescent="0.25">
      <c r="A123" s="12"/>
      <c r="B123" s="4"/>
      <c r="C123" s="4"/>
    </row>
    <row r="124" spans="1:3" s="5" customFormat="1" x14ac:dyDescent="0.25">
      <c r="A124" s="10"/>
      <c r="B124" s="13"/>
      <c r="C124" s="11"/>
    </row>
    <row r="125" spans="1:3" s="5" customFormat="1" x14ac:dyDescent="0.25">
      <c r="A125" s="12"/>
      <c r="B125" s="4"/>
      <c r="C125" s="4"/>
    </row>
    <row r="126" spans="1:3" s="5" customFormat="1" x14ac:dyDescent="0.25">
      <c r="A126" s="12"/>
      <c r="B126" s="4"/>
      <c r="C126" s="11"/>
    </row>
    <row r="127" spans="1:3" s="5" customFormat="1" x14ac:dyDescent="0.25">
      <c r="A127" s="12"/>
      <c r="B127" s="4"/>
      <c r="C127" s="11"/>
    </row>
    <row r="128" spans="1:3" s="5" customFormat="1" x14ac:dyDescent="0.25">
      <c r="A128" s="12"/>
      <c r="B128" s="4"/>
      <c r="C128" s="11"/>
    </row>
    <row r="129" spans="1:3" s="5" customFormat="1" x14ac:dyDescent="0.25">
      <c r="A129" s="12"/>
      <c r="B129" s="4"/>
      <c r="C129" s="11"/>
    </row>
    <row r="130" spans="1:3" s="5" customFormat="1" x14ac:dyDescent="0.25">
      <c r="A130" s="12"/>
      <c r="B130" s="4"/>
      <c r="C130" s="11"/>
    </row>
    <row r="131" spans="1:3" s="5" customFormat="1" x14ac:dyDescent="0.25">
      <c r="A131" s="12"/>
      <c r="B131" s="4"/>
      <c r="C131" s="11"/>
    </row>
    <row r="132" spans="1:3" s="5" customFormat="1" x14ac:dyDescent="0.25">
      <c r="A132" s="12"/>
      <c r="B132" s="4"/>
      <c r="C132" s="11"/>
    </row>
    <row r="133" spans="1:3" s="5" customFormat="1" x14ac:dyDescent="0.25">
      <c r="A133" s="12"/>
      <c r="B133" s="4"/>
      <c r="C133" s="11"/>
    </row>
    <row r="134" spans="1:3" s="5" customFormat="1" x14ac:dyDescent="0.25">
      <c r="A134" s="12"/>
      <c r="B134" s="4"/>
      <c r="C134" s="11"/>
    </row>
    <row r="135" spans="1:3" s="5" customFormat="1" x14ac:dyDescent="0.25">
      <c r="A135" s="12"/>
      <c r="B135" s="4"/>
      <c r="C135" s="11"/>
    </row>
    <row r="136" spans="1:3" s="5" customFormat="1" x14ac:dyDescent="0.25">
      <c r="A136" s="12"/>
      <c r="B136" s="4"/>
      <c r="C136" s="11"/>
    </row>
    <row r="137" spans="1:3" s="5" customFormat="1" x14ac:dyDescent="0.25">
      <c r="A137" s="12"/>
      <c r="B137" s="4"/>
      <c r="C137" s="11"/>
    </row>
    <row r="138" spans="1:3" s="5" customFormat="1" x14ac:dyDescent="0.25">
      <c r="A138" s="12"/>
      <c r="B138" s="4"/>
      <c r="C138" s="11"/>
    </row>
    <row r="139" spans="1:3" s="5" customFormat="1" x14ac:dyDescent="0.25">
      <c r="A139" s="12"/>
      <c r="B139" s="4"/>
      <c r="C139" s="11"/>
    </row>
    <row r="140" spans="1:3" s="5" customFormat="1" x14ac:dyDescent="0.25">
      <c r="A140" s="12"/>
      <c r="B140" s="4"/>
      <c r="C140" s="11"/>
    </row>
    <row r="141" spans="1:3" s="5" customFormat="1" x14ac:dyDescent="0.25">
      <c r="A141" s="12"/>
      <c r="B141" s="4"/>
      <c r="C141" s="11"/>
    </row>
    <row r="142" spans="1:3" s="5" customFormat="1" x14ac:dyDescent="0.25">
      <c r="A142" s="12"/>
      <c r="B142" s="4"/>
      <c r="C142" s="11"/>
    </row>
    <row r="143" spans="1:3" s="5" customFormat="1" x14ac:dyDescent="0.25">
      <c r="A143" s="12"/>
      <c r="B143" s="4"/>
      <c r="C143" s="11"/>
    </row>
    <row r="144" spans="1:3" s="5" customFormat="1" x14ac:dyDescent="0.25">
      <c r="A144" s="12"/>
      <c r="B144" s="4"/>
      <c r="C144" s="11"/>
    </row>
    <row r="145" spans="1:3" s="5" customFormat="1" x14ac:dyDescent="0.25">
      <c r="A145" s="12"/>
      <c r="B145" s="4"/>
      <c r="C145" s="11"/>
    </row>
    <row r="146" spans="1:3" s="5" customFormat="1" x14ac:dyDescent="0.25">
      <c r="A146" s="12"/>
      <c r="B146" s="4"/>
      <c r="C146" s="11"/>
    </row>
    <row r="147" spans="1:3" s="5" customFormat="1" x14ac:dyDescent="0.25">
      <c r="A147" s="12"/>
      <c r="B147" s="4"/>
      <c r="C147" s="11"/>
    </row>
    <row r="148" spans="1:3" s="5" customFormat="1" x14ac:dyDescent="0.25">
      <c r="A148" s="12"/>
      <c r="B148" s="4"/>
      <c r="C148" s="11"/>
    </row>
    <row r="149" spans="1:3" s="5" customFormat="1" x14ac:dyDescent="0.25">
      <c r="A149" s="12"/>
      <c r="B149" s="4"/>
      <c r="C149" s="11"/>
    </row>
    <row r="150" spans="1:3" s="5" customFormat="1" x14ac:dyDescent="0.25">
      <c r="A150" s="12"/>
      <c r="B150" s="4"/>
      <c r="C150" s="11"/>
    </row>
    <row r="151" spans="1:3" s="5" customFormat="1" x14ac:dyDescent="0.25">
      <c r="A151" s="12"/>
      <c r="B151" s="4"/>
      <c r="C151" s="11"/>
    </row>
    <row r="152" spans="1:3" s="5" customFormat="1" x14ac:dyDescent="0.25">
      <c r="A152" s="12"/>
      <c r="B152" s="4"/>
      <c r="C152" s="11"/>
    </row>
    <row r="153" spans="1:3" s="5" customFormat="1" x14ac:dyDescent="0.25">
      <c r="A153" s="12"/>
      <c r="B153" s="4"/>
      <c r="C153" s="11"/>
    </row>
    <row r="154" spans="1:3" s="5" customFormat="1" x14ac:dyDescent="0.25">
      <c r="A154" s="12"/>
      <c r="B154" s="4"/>
      <c r="C154" s="11"/>
    </row>
    <row r="155" spans="1:3" s="5" customFormat="1" x14ac:dyDescent="0.25">
      <c r="A155" s="12"/>
      <c r="B155" s="4"/>
      <c r="C155" s="11"/>
    </row>
    <row r="156" spans="1:3" s="5" customFormat="1" x14ac:dyDescent="0.25">
      <c r="A156" s="12"/>
      <c r="B156" s="4"/>
      <c r="C156" s="11"/>
    </row>
  </sheetData>
  <mergeCells count="9">
    <mergeCell ref="Q5:Y5"/>
    <mergeCell ref="Z5:AE5"/>
    <mergeCell ref="A1:AH1"/>
    <mergeCell ref="A3:A4"/>
    <mergeCell ref="B3:B4"/>
    <mergeCell ref="D3:AH3"/>
    <mergeCell ref="B5:B6"/>
    <mergeCell ref="C5:C6"/>
    <mergeCell ref="D5:J5"/>
  </mergeCells>
  <pageMargins left="0.75" right="0.75" top="1" bottom="1" header="0.5" footer="0.5"/>
  <pageSetup paperSize="9" scale="34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2"/>
  <sheetViews>
    <sheetView windowProtection="1" topLeftCell="A46" workbookViewId="0">
      <selection activeCell="A77" sqref="A77"/>
    </sheetView>
  </sheetViews>
  <sheetFormatPr defaultColWidth="8.875" defaultRowHeight="15" x14ac:dyDescent="0.25"/>
  <cols>
    <col min="1" max="1" width="37" style="7" bestFit="1" customWidth="1"/>
    <col min="2" max="2" width="9.875" style="2" customWidth="1"/>
    <col min="3" max="3" width="11.25" style="6" customWidth="1"/>
    <col min="4" max="4" width="8.875" style="1"/>
    <col min="5" max="5" width="11" style="1" bestFit="1" customWidth="1"/>
    <col min="6" max="17" width="8.875" style="1"/>
    <col min="18" max="20" width="11" style="1" bestFit="1" customWidth="1"/>
    <col min="21" max="21" width="11.25" style="1" customWidth="1"/>
    <col min="22" max="24" width="8.875" style="1"/>
    <col min="25" max="25" width="7.625" style="1" bestFit="1" customWidth="1"/>
    <col min="26" max="26" width="9.75" style="1" customWidth="1"/>
    <col min="27" max="30" width="8.875" style="1"/>
    <col min="31" max="31" width="8.5" style="1" customWidth="1"/>
    <col min="32" max="32" width="8.75" style="1" customWidth="1"/>
    <col min="33" max="33" width="8.5" style="1" customWidth="1"/>
    <col min="34" max="34" width="9.75" style="1" customWidth="1"/>
    <col min="35" max="39" width="8.875" style="1"/>
    <col min="40" max="40" width="15.875" style="1" bestFit="1" customWidth="1"/>
    <col min="41" max="16384" width="8.875" style="1"/>
  </cols>
  <sheetData>
    <row r="1" spans="1:35" ht="30" x14ac:dyDescent="0.4">
      <c r="A1" s="271" t="s">
        <v>137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</row>
    <row r="2" spans="1:35" ht="15.75" thickBot="1" x14ac:dyDescent="0.3"/>
    <row r="3" spans="1:35" x14ac:dyDescent="0.25">
      <c r="A3" s="272"/>
      <c r="B3" s="269"/>
      <c r="C3" s="21"/>
      <c r="D3" s="274" t="s">
        <v>99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5"/>
    </row>
    <row r="4" spans="1:35" ht="15.75" thickBot="1" x14ac:dyDescent="0.3">
      <c r="A4" s="273"/>
      <c r="B4" s="270"/>
      <c r="C4" s="20"/>
      <c r="D4" s="16">
        <v>1</v>
      </c>
      <c r="E4" s="16">
        <v>2</v>
      </c>
      <c r="F4" s="16">
        <v>3</v>
      </c>
      <c r="G4" s="16">
        <v>4</v>
      </c>
      <c r="H4" s="16">
        <v>5</v>
      </c>
      <c r="I4" s="16">
        <v>6</v>
      </c>
      <c r="J4" s="16">
        <v>7</v>
      </c>
      <c r="K4" s="16">
        <v>8</v>
      </c>
      <c r="L4" s="16">
        <v>9</v>
      </c>
      <c r="M4" s="16">
        <v>10</v>
      </c>
      <c r="N4" s="16">
        <v>11</v>
      </c>
      <c r="O4" s="16">
        <v>12</v>
      </c>
      <c r="P4" s="16">
        <v>13</v>
      </c>
      <c r="Q4" s="16">
        <v>14</v>
      </c>
      <c r="R4" s="16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5"/>
    </row>
    <row r="5" spans="1:35" ht="86.25" thickBot="1" x14ac:dyDescent="0.3">
      <c r="A5" s="14" t="s">
        <v>0</v>
      </c>
      <c r="B5" s="267" t="s">
        <v>132</v>
      </c>
      <c r="C5" s="268" t="s">
        <v>129</v>
      </c>
      <c r="D5" s="196"/>
      <c r="E5" s="197"/>
      <c r="F5" s="47"/>
      <c r="G5" s="298" t="s">
        <v>100</v>
      </c>
      <c r="H5" s="299"/>
      <c r="I5" s="299"/>
      <c r="J5" s="299"/>
      <c r="K5" s="299"/>
      <c r="L5" s="309"/>
      <c r="M5" s="293" t="s">
        <v>101</v>
      </c>
      <c r="N5" s="294"/>
      <c r="O5" s="294"/>
      <c r="P5" s="294"/>
      <c r="Q5" s="294"/>
      <c r="R5" s="319"/>
      <c r="S5" s="198"/>
      <c r="T5" s="199"/>
      <c r="U5" s="244" t="s">
        <v>102</v>
      </c>
      <c r="V5" s="199"/>
      <c r="W5" s="199"/>
      <c r="X5" s="199"/>
      <c r="Y5" s="200"/>
      <c r="Z5" s="300" t="s">
        <v>103</v>
      </c>
      <c r="AA5" s="301"/>
      <c r="AB5" s="301"/>
      <c r="AC5" s="301"/>
      <c r="AD5" s="301"/>
      <c r="AE5" s="300" t="s">
        <v>104</v>
      </c>
      <c r="AF5" s="301"/>
      <c r="AG5" s="301"/>
      <c r="AH5" s="312"/>
      <c r="AI5" s="5"/>
    </row>
    <row r="6" spans="1:35" ht="31.5" customHeight="1" thickBot="1" x14ac:dyDescent="0.3">
      <c r="A6" s="14" t="s">
        <v>1</v>
      </c>
      <c r="B6" s="267"/>
      <c r="C6" s="268"/>
      <c r="D6" s="201"/>
      <c r="E6" s="44"/>
      <c r="F6" s="67"/>
      <c r="G6" s="302" t="s">
        <v>88</v>
      </c>
      <c r="H6" s="303"/>
      <c r="I6" s="303"/>
      <c r="J6" s="303"/>
      <c r="K6" s="303"/>
      <c r="L6" s="303"/>
      <c r="M6" s="317"/>
      <c r="N6" s="202"/>
      <c r="O6" s="203"/>
      <c r="P6" s="203"/>
      <c r="Q6" s="204"/>
      <c r="R6" s="302" t="s">
        <v>105</v>
      </c>
      <c r="S6" s="303"/>
      <c r="T6" s="303"/>
      <c r="U6" s="303"/>
      <c r="V6" s="303"/>
      <c r="W6" s="303"/>
      <c r="X6" s="303"/>
      <c r="Y6" s="305"/>
      <c r="Z6" s="78"/>
      <c r="AA6" s="46"/>
      <c r="AB6" s="46"/>
      <c r="AC6" s="46"/>
      <c r="AD6" s="46"/>
      <c r="AE6" s="50"/>
      <c r="AF6" s="50"/>
      <c r="AG6" s="50"/>
      <c r="AH6" s="163"/>
      <c r="AI6" s="5"/>
    </row>
    <row r="7" spans="1:35" ht="40.5" customHeight="1" thickBot="1" x14ac:dyDescent="0.3">
      <c r="A7" s="30"/>
      <c r="B7" s="31"/>
      <c r="C7" s="32"/>
      <c r="D7" s="183"/>
      <c r="E7" s="94"/>
      <c r="F7" s="94"/>
      <c r="G7" s="95"/>
      <c r="H7" s="95"/>
      <c r="I7" s="95"/>
      <c r="J7" s="48"/>
      <c r="K7" s="48"/>
      <c r="L7" s="49"/>
      <c r="M7" s="293" t="s">
        <v>106</v>
      </c>
      <c r="N7" s="294"/>
      <c r="O7" s="294"/>
      <c r="P7" s="294"/>
      <c r="Q7" s="295"/>
      <c r="R7" s="301" t="s">
        <v>107</v>
      </c>
      <c r="S7" s="301"/>
      <c r="T7" s="301"/>
      <c r="U7" s="301"/>
      <c r="V7" s="301"/>
      <c r="W7" s="301"/>
      <c r="X7" s="301"/>
      <c r="Y7" s="309"/>
      <c r="Z7" s="205"/>
      <c r="AA7" s="91"/>
      <c r="AB7" s="91"/>
      <c r="AC7" s="91"/>
      <c r="AD7" s="91"/>
      <c r="AE7" s="45"/>
      <c r="AF7" s="45"/>
      <c r="AG7" s="45"/>
      <c r="AH7" s="59"/>
      <c r="AI7" s="5"/>
    </row>
    <row r="8" spans="1:35" ht="15.75" thickBot="1" x14ac:dyDescent="0.3">
      <c r="A8" s="30"/>
      <c r="B8" s="31"/>
      <c r="C8" s="32"/>
      <c r="D8" s="166"/>
      <c r="E8" s="39"/>
      <c r="F8" s="39"/>
      <c r="G8" s="39"/>
      <c r="H8" s="39"/>
      <c r="I8" s="39"/>
      <c r="J8" s="39"/>
      <c r="K8" s="39"/>
      <c r="L8" s="39"/>
      <c r="M8" s="75"/>
      <c r="N8" s="75"/>
      <c r="O8" s="75"/>
      <c r="P8" s="75"/>
      <c r="Q8" s="75"/>
      <c r="R8" s="206"/>
      <c r="S8" s="206"/>
      <c r="T8" s="206"/>
      <c r="U8" s="206"/>
      <c r="V8" s="206"/>
      <c r="W8" s="207"/>
      <c r="X8" s="208"/>
      <c r="Y8" s="293" t="s">
        <v>108</v>
      </c>
      <c r="Z8" s="294"/>
      <c r="AA8" s="294"/>
      <c r="AB8" s="294"/>
      <c r="AC8" s="294"/>
      <c r="AD8" s="295"/>
      <c r="AE8" s="56"/>
      <c r="AF8" s="40"/>
      <c r="AG8" s="40"/>
      <c r="AH8" s="60"/>
      <c r="AI8" s="5"/>
    </row>
    <row r="9" spans="1:35" s="2" customFormat="1" x14ac:dyDescent="0.25">
      <c r="A9" s="8" t="s">
        <v>2</v>
      </c>
      <c r="B9" s="17"/>
      <c r="C9" s="19"/>
      <c r="D9" s="41"/>
      <c r="E9" s="41"/>
      <c r="F9" s="41"/>
      <c r="G9" s="41">
        <v>3000</v>
      </c>
      <c r="H9" s="41">
        <v>3000</v>
      </c>
      <c r="I9" s="41">
        <v>3000</v>
      </c>
      <c r="J9" s="41">
        <v>3000</v>
      </c>
      <c r="K9" s="41">
        <v>3000</v>
      </c>
      <c r="L9" s="41">
        <v>3000</v>
      </c>
      <c r="M9" s="25">
        <v>5103</v>
      </c>
      <c r="N9" s="25">
        <v>5103</v>
      </c>
      <c r="O9" s="25">
        <v>5103</v>
      </c>
      <c r="P9" s="25">
        <v>5103</v>
      </c>
      <c r="Q9" s="25">
        <v>5103</v>
      </c>
      <c r="R9" s="25">
        <v>5103</v>
      </c>
      <c r="S9" s="170"/>
      <c r="T9" s="170"/>
      <c r="U9" s="170">
        <v>980</v>
      </c>
      <c r="V9" s="170"/>
      <c r="W9" s="170"/>
      <c r="X9" s="170"/>
      <c r="Y9" s="170"/>
      <c r="Z9" s="170">
        <v>1500</v>
      </c>
      <c r="AA9" s="170">
        <v>1500</v>
      </c>
      <c r="AB9" s="170">
        <v>1500</v>
      </c>
      <c r="AC9" s="170">
        <v>1500</v>
      </c>
      <c r="AD9" s="170">
        <v>1500</v>
      </c>
      <c r="AE9" s="170">
        <v>10440</v>
      </c>
      <c r="AF9" s="170">
        <v>10440</v>
      </c>
      <c r="AG9" s="170">
        <v>10440</v>
      </c>
      <c r="AH9" s="171">
        <v>10440</v>
      </c>
      <c r="AI9" s="4"/>
    </row>
    <row r="10" spans="1:35" x14ac:dyDescent="0.25">
      <c r="A10" s="14"/>
      <c r="B10" s="19"/>
      <c r="C10" s="18"/>
      <c r="D10" s="25"/>
      <c r="E10" s="25"/>
      <c r="F10" s="25"/>
      <c r="G10" s="25">
        <v>200</v>
      </c>
      <c r="H10" s="25">
        <v>200</v>
      </c>
      <c r="I10" s="25">
        <v>200</v>
      </c>
      <c r="J10" s="25">
        <v>200</v>
      </c>
      <c r="K10" s="25">
        <v>200</v>
      </c>
      <c r="L10" s="25">
        <v>200</v>
      </c>
      <c r="M10" s="25">
        <v>200</v>
      </c>
      <c r="N10" s="25"/>
      <c r="O10" s="25"/>
      <c r="P10" s="25"/>
      <c r="Q10" s="25"/>
      <c r="R10" s="25">
        <v>7258</v>
      </c>
      <c r="S10" s="25">
        <v>7258</v>
      </c>
      <c r="T10" s="25">
        <v>7258</v>
      </c>
      <c r="U10" s="25">
        <v>7258</v>
      </c>
      <c r="V10" s="25">
        <v>7258</v>
      </c>
      <c r="W10" s="25">
        <v>7258</v>
      </c>
      <c r="X10" s="25">
        <v>7258</v>
      </c>
      <c r="Y10" s="25">
        <v>7258</v>
      </c>
      <c r="Z10" s="25"/>
      <c r="AA10" s="25"/>
      <c r="AB10" s="25"/>
      <c r="AC10" s="25"/>
      <c r="AD10" s="25"/>
      <c r="AE10" s="25"/>
      <c r="AF10" s="25"/>
      <c r="AG10" s="25"/>
      <c r="AH10" s="172"/>
      <c r="AI10" s="5"/>
    </row>
    <row r="11" spans="1:35" x14ac:dyDescent="0.25">
      <c r="A11" s="14"/>
      <c r="B11" s="19"/>
      <c r="C11" s="18"/>
      <c r="D11" s="173"/>
      <c r="E11" s="25"/>
      <c r="F11" s="25"/>
      <c r="G11" s="25"/>
      <c r="H11" s="25"/>
      <c r="I11" s="25"/>
      <c r="J11" s="25"/>
      <c r="K11" s="25"/>
      <c r="L11" s="25"/>
      <c r="M11" s="25">
        <v>7000</v>
      </c>
      <c r="N11" s="25">
        <v>7000</v>
      </c>
      <c r="O11" s="25">
        <v>7000</v>
      </c>
      <c r="P11" s="25">
        <v>7000</v>
      </c>
      <c r="Q11" s="25">
        <v>7000</v>
      </c>
      <c r="R11" s="25">
        <v>4441</v>
      </c>
      <c r="S11" s="25">
        <v>4441</v>
      </c>
      <c r="T11" s="25">
        <v>4441</v>
      </c>
      <c r="U11" s="25">
        <v>4441</v>
      </c>
      <c r="V11" s="25">
        <v>4441</v>
      </c>
      <c r="W11" s="25">
        <v>4441</v>
      </c>
      <c r="X11" s="25">
        <v>4441</v>
      </c>
      <c r="Y11" s="25">
        <v>4441</v>
      </c>
      <c r="Z11" s="24"/>
      <c r="AA11" s="24"/>
      <c r="AB11" s="24"/>
      <c r="AC11" s="24"/>
      <c r="AD11" s="24"/>
      <c r="AE11" s="24"/>
      <c r="AF11" s="24"/>
      <c r="AG11" s="24"/>
      <c r="AH11" s="121"/>
      <c r="AI11" s="5"/>
    </row>
    <row r="12" spans="1:35" x14ac:dyDescent="0.25">
      <c r="A12" s="14"/>
      <c r="B12" s="19"/>
      <c r="C12" s="18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>
        <f>2500+4381</f>
        <v>6881</v>
      </c>
      <c r="Z12" s="25">
        <f t="shared" ref="Z12:AD12" si="0">2500+4381</f>
        <v>6881</v>
      </c>
      <c r="AA12" s="25">
        <f t="shared" si="0"/>
        <v>6881</v>
      </c>
      <c r="AB12" s="25">
        <f t="shared" si="0"/>
        <v>6881</v>
      </c>
      <c r="AC12" s="25">
        <f t="shared" si="0"/>
        <v>6881</v>
      </c>
      <c r="AD12" s="25">
        <f t="shared" si="0"/>
        <v>6881</v>
      </c>
      <c r="AE12" s="25"/>
      <c r="AF12" s="25"/>
      <c r="AG12" s="25"/>
      <c r="AH12" s="172"/>
      <c r="AI12" s="5"/>
    </row>
    <row r="13" spans="1:35" x14ac:dyDescent="0.25">
      <c r="A13" s="14" t="s">
        <v>3</v>
      </c>
      <c r="B13" s="19">
        <f>B14+B33+B55+B70</f>
        <v>52992.9</v>
      </c>
      <c r="C13" s="18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37"/>
      <c r="S13" s="37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174"/>
    </row>
    <row r="14" spans="1:35" x14ac:dyDescent="0.25">
      <c r="A14" s="14" t="s">
        <v>4</v>
      </c>
      <c r="B14" s="19">
        <f>SUM(B15:B32)</f>
        <v>10860.199999999999</v>
      </c>
      <c r="C14" s="19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21"/>
    </row>
    <row r="15" spans="1:35" x14ac:dyDescent="0.25">
      <c r="A15" s="8" t="s">
        <v>5</v>
      </c>
      <c r="B15" s="17">
        <v>167.7</v>
      </c>
      <c r="C15" s="17">
        <f t="shared" ref="C15:C75" si="1">SUM(D15:AH15)</f>
        <v>0</v>
      </c>
      <c r="D15" s="24"/>
      <c r="E15" s="17"/>
      <c r="F15" s="24"/>
      <c r="G15" s="24"/>
      <c r="H15" s="24"/>
      <c r="I15" s="24"/>
      <c r="J15" s="24"/>
      <c r="K15" s="24"/>
      <c r="L15" s="24"/>
      <c r="M15" s="17"/>
      <c r="N15" s="24"/>
      <c r="O15" s="24"/>
      <c r="P15" s="24"/>
      <c r="Q15" s="24"/>
      <c r="R15" s="24"/>
      <c r="S15" s="24"/>
      <c r="T15" s="24"/>
      <c r="U15" s="24"/>
      <c r="V15" s="24"/>
      <c r="W15" s="17"/>
      <c r="X15" s="25"/>
      <c r="Y15" s="24"/>
      <c r="Z15" s="24"/>
      <c r="AA15" s="24"/>
      <c r="AB15" s="24"/>
      <c r="AC15" s="24"/>
      <c r="AD15" s="17"/>
      <c r="AE15" s="25"/>
      <c r="AF15" s="24"/>
      <c r="AG15" s="24"/>
      <c r="AH15" s="121"/>
    </row>
    <row r="16" spans="1:35" x14ac:dyDescent="0.25">
      <c r="A16" s="8" t="s">
        <v>6</v>
      </c>
      <c r="B16" s="17">
        <v>79.7</v>
      </c>
      <c r="C16" s="17">
        <f t="shared" si="1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121"/>
    </row>
    <row r="17" spans="1:34" x14ac:dyDescent="0.25">
      <c r="A17" s="8" t="s">
        <v>7</v>
      </c>
      <c r="B17" s="17">
        <v>30.1</v>
      </c>
      <c r="C17" s="17">
        <f t="shared" si="1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121"/>
    </row>
    <row r="18" spans="1:34" x14ac:dyDescent="0.25">
      <c r="A18" s="8" t="s">
        <v>8</v>
      </c>
      <c r="B18" s="17">
        <v>482</v>
      </c>
      <c r="C18" s="17">
        <f t="shared" si="1"/>
        <v>0</v>
      </c>
      <c r="D18" s="17"/>
      <c r="E18" s="24"/>
      <c r="F18" s="24"/>
      <c r="G18" s="24"/>
      <c r="H18" s="24"/>
      <c r="I18" s="24"/>
      <c r="J18" s="17"/>
      <c r="K18" s="24"/>
      <c r="L18" s="24"/>
      <c r="M18" s="24"/>
      <c r="N18" s="24"/>
      <c r="O18" s="24"/>
      <c r="P18" s="24"/>
      <c r="Q18" s="17"/>
      <c r="R18" s="24"/>
      <c r="S18" s="24"/>
      <c r="T18" s="24"/>
      <c r="U18" s="24"/>
      <c r="V18" s="17"/>
      <c r="W18" s="24"/>
      <c r="X18" s="24"/>
      <c r="Y18" s="24"/>
      <c r="Z18" s="24"/>
      <c r="AA18" s="17"/>
      <c r="AB18" s="24"/>
      <c r="AC18" s="24"/>
      <c r="AD18" s="24"/>
      <c r="AE18" s="24"/>
      <c r="AF18" s="24"/>
      <c r="AG18" s="17"/>
      <c r="AH18" s="121"/>
    </row>
    <row r="19" spans="1:34" s="2" customFormat="1" x14ac:dyDescent="0.25">
      <c r="A19" s="8" t="s">
        <v>9</v>
      </c>
      <c r="B19" s="17">
        <v>620</v>
      </c>
      <c r="C19" s="17">
        <f t="shared" si="1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121"/>
    </row>
    <row r="20" spans="1:34" s="2" customFormat="1" x14ac:dyDescent="0.25">
      <c r="A20" s="8" t="s">
        <v>10</v>
      </c>
      <c r="B20" s="17">
        <v>291.60000000000002</v>
      </c>
      <c r="C20" s="17">
        <f t="shared" si="1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121"/>
    </row>
    <row r="21" spans="1:34" s="2" customFormat="1" x14ac:dyDescent="0.25">
      <c r="A21" s="8" t="s">
        <v>11</v>
      </c>
      <c r="B21" s="17">
        <v>4237.8999999999996</v>
      </c>
      <c r="C21" s="17">
        <f t="shared" si="1"/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121"/>
    </row>
    <row r="22" spans="1:34" s="2" customFormat="1" x14ac:dyDescent="0.25">
      <c r="A22" s="8" t="s">
        <v>12</v>
      </c>
      <c r="B22" s="17">
        <v>388.9</v>
      </c>
      <c r="C22" s="17">
        <f t="shared" si="1"/>
        <v>0</v>
      </c>
      <c r="D22" s="24"/>
      <c r="E22" s="24"/>
      <c r="F22" s="17"/>
      <c r="G22" s="24"/>
      <c r="H22" s="24"/>
      <c r="I22" s="24"/>
      <c r="J22" s="24"/>
      <c r="K22" s="24"/>
      <c r="L22" s="24"/>
      <c r="M22" s="24"/>
      <c r="N22" s="24"/>
      <c r="O22" s="17"/>
      <c r="P22" s="24"/>
      <c r="Q22" s="24"/>
      <c r="R22" s="24"/>
      <c r="S22" s="24"/>
      <c r="T22" s="24"/>
      <c r="U22" s="24"/>
      <c r="V22" s="17"/>
      <c r="W22" s="24"/>
      <c r="X22" s="24"/>
      <c r="Y22" s="24"/>
      <c r="Z22" s="24"/>
      <c r="AA22" s="24"/>
      <c r="AB22" s="24"/>
      <c r="AC22" s="24"/>
      <c r="AD22" s="17"/>
      <c r="AE22" s="24"/>
      <c r="AF22" s="24"/>
      <c r="AG22" s="24"/>
      <c r="AH22" s="121"/>
    </row>
    <row r="23" spans="1:34" s="2" customFormat="1" x14ac:dyDescent="0.25">
      <c r="A23" s="8" t="s">
        <v>13</v>
      </c>
      <c r="B23" s="17">
        <v>119.5</v>
      </c>
      <c r="C23" s="17">
        <f t="shared" si="1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121"/>
    </row>
    <row r="24" spans="1:34" s="2" customFormat="1" x14ac:dyDescent="0.25">
      <c r="A24" s="8" t="s">
        <v>14</v>
      </c>
      <c r="B24" s="17">
        <v>381.8</v>
      </c>
      <c r="C24" s="17">
        <f t="shared" si="1"/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121"/>
    </row>
    <row r="25" spans="1:34" s="2" customFormat="1" x14ac:dyDescent="0.25">
      <c r="A25" s="8" t="s">
        <v>15</v>
      </c>
      <c r="B25" s="17">
        <v>153.19999999999999</v>
      </c>
      <c r="C25" s="17">
        <f t="shared" si="1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121"/>
    </row>
    <row r="26" spans="1:34" s="2" customFormat="1" x14ac:dyDescent="0.25">
      <c r="A26" s="8" t="s">
        <v>16</v>
      </c>
      <c r="B26" s="17">
        <v>134.1</v>
      </c>
      <c r="C26" s="17">
        <f t="shared" si="1"/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121"/>
    </row>
    <row r="27" spans="1:34" s="2" customFormat="1" x14ac:dyDescent="0.25">
      <c r="A27" s="8" t="s">
        <v>17</v>
      </c>
      <c r="B27" s="17">
        <v>104.6</v>
      </c>
      <c r="C27" s="17">
        <f t="shared" si="1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121"/>
    </row>
    <row r="28" spans="1:34" s="2" customFormat="1" x14ac:dyDescent="0.25">
      <c r="A28" s="8" t="s">
        <v>18</v>
      </c>
      <c r="B28" s="17">
        <v>1445.5</v>
      </c>
      <c r="C28" s="17">
        <f t="shared" si="1"/>
        <v>21682.2</v>
      </c>
      <c r="D28" s="24"/>
      <c r="E28" s="24"/>
      <c r="F28" s="24"/>
      <c r="G28" s="17">
        <v>1445.5</v>
      </c>
      <c r="H28" s="17"/>
      <c r="I28" s="17">
        <v>1445.5</v>
      </c>
      <c r="J28" s="17">
        <v>1445.5</v>
      </c>
      <c r="K28" s="17"/>
      <c r="L28" s="17">
        <v>1445.5</v>
      </c>
      <c r="M28" s="17">
        <v>1445.5</v>
      </c>
      <c r="N28" s="17"/>
      <c r="O28" s="17">
        <v>1445.5</v>
      </c>
      <c r="P28" s="17"/>
      <c r="Q28" s="17">
        <v>1445.5</v>
      </c>
      <c r="R28" s="17">
        <v>1445.5</v>
      </c>
      <c r="S28" s="17"/>
      <c r="T28" s="17">
        <v>1445.5</v>
      </c>
      <c r="U28" s="17"/>
      <c r="V28" s="17">
        <v>1445.5</v>
      </c>
      <c r="W28" s="17"/>
      <c r="X28" s="17">
        <v>1445.2</v>
      </c>
      <c r="Y28" s="17">
        <v>1445.5</v>
      </c>
      <c r="Z28" s="17"/>
      <c r="AA28" s="17">
        <v>1445.5</v>
      </c>
      <c r="AB28" s="17">
        <v>1445.5</v>
      </c>
      <c r="AC28" s="17"/>
      <c r="AD28" s="17">
        <v>1445.5</v>
      </c>
      <c r="AE28" s="24"/>
      <c r="AF28" s="17"/>
      <c r="AG28" s="24"/>
      <c r="AH28" s="121"/>
    </row>
    <row r="29" spans="1:34" s="2" customFormat="1" x14ac:dyDescent="0.25">
      <c r="A29" s="8" t="s">
        <v>19</v>
      </c>
      <c r="B29" s="17">
        <v>402.8</v>
      </c>
      <c r="C29" s="17">
        <f t="shared" si="1"/>
        <v>0</v>
      </c>
      <c r="D29" s="17"/>
      <c r="E29" s="24"/>
      <c r="F29" s="24"/>
      <c r="G29" s="24"/>
      <c r="H29" s="24"/>
      <c r="I29" s="24"/>
      <c r="J29" s="24"/>
      <c r="K29" s="24"/>
      <c r="L29" s="17"/>
      <c r="M29" s="24"/>
      <c r="N29" s="24"/>
      <c r="O29" s="24"/>
      <c r="P29" s="24"/>
      <c r="Q29" s="24"/>
      <c r="R29" s="24"/>
      <c r="S29" s="24"/>
      <c r="T29" s="1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17"/>
      <c r="AG29" s="24"/>
      <c r="AH29" s="121"/>
    </row>
    <row r="30" spans="1:34" s="2" customFormat="1" x14ac:dyDescent="0.25">
      <c r="A30" s="8" t="s">
        <v>20</v>
      </c>
      <c r="B30" s="17">
        <v>185</v>
      </c>
      <c r="C30" s="17">
        <f t="shared" si="1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121"/>
    </row>
    <row r="31" spans="1:34" s="2" customFormat="1" x14ac:dyDescent="0.25">
      <c r="A31" s="8" t="s">
        <v>21</v>
      </c>
      <c r="B31" s="17">
        <v>1560</v>
      </c>
      <c r="C31" s="17">
        <f t="shared" si="1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121"/>
    </row>
    <row r="32" spans="1:34" x14ac:dyDescent="0.25">
      <c r="A32" s="8" t="s">
        <v>22</v>
      </c>
      <c r="B32" s="17">
        <v>75.8</v>
      </c>
      <c r="C32" s="17">
        <f t="shared" si="1"/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121"/>
    </row>
    <row r="33" spans="1:34" x14ac:dyDescent="0.25">
      <c r="A33" s="14" t="s">
        <v>23</v>
      </c>
      <c r="B33" s="19">
        <f>SUM(B34:B54)-B35-B38</f>
        <v>30366.1</v>
      </c>
      <c r="C33" s="17">
        <f t="shared" si="1"/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121"/>
    </row>
    <row r="34" spans="1:34" x14ac:dyDescent="0.25">
      <c r="A34" s="8" t="s">
        <v>24</v>
      </c>
      <c r="B34" s="17">
        <v>236.8</v>
      </c>
      <c r="C34" s="17">
        <f t="shared" si="1"/>
        <v>3078.4000000000005</v>
      </c>
      <c r="D34" s="24">
        <v>236.8</v>
      </c>
      <c r="E34" s="24">
        <v>236.8</v>
      </c>
      <c r="F34" s="24">
        <v>236.8</v>
      </c>
      <c r="G34" s="24"/>
      <c r="H34" s="24"/>
      <c r="I34" s="24"/>
      <c r="J34" s="24"/>
      <c r="K34" s="24">
        <v>236.8</v>
      </c>
      <c r="L34" s="35">
        <v>236.8</v>
      </c>
      <c r="M34" s="35">
        <v>236.8</v>
      </c>
      <c r="N34" s="35">
        <v>236.8</v>
      </c>
      <c r="O34" s="24">
        <v>236.8</v>
      </c>
      <c r="P34" s="24">
        <v>236.8</v>
      </c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>
        <v>236.8</v>
      </c>
      <c r="AF34" s="24">
        <v>236.8</v>
      </c>
      <c r="AG34" s="24">
        <v>236.8</v>
      </c>
      <c r="AH34" s="121">
        <v>236.8</v>
      </c>
    </row>
    <row r="35" spans="1:34" x14ac:dyDescent="0.25">
      <c r="A35" s="8" t="s">
        <v>25</v>
      </c>
      <c r="B35" s="17">
        <v>236.8</v>
      </c>
      <c r="C35" s="17">
        <f t="shared" si="1"/>
        <v>4262.4000000000015</v>
      </c>
      <c r="D35" s="35"/>
      <c r="E35" s="35"/>
      <c r="F35" s="24"/>
      <c r="G35" s="24">
        <v>236.8</v>
      </c>
      <c r="H35" s="24">
        <v>236.8</v>
      </c>
      <c r="I35" s="24">
        <v>236.8</v>
      </c>
      <c r="J35" s="24">
        <v>236.8</v>
      </c>
      <c r="K35" s="24"/>
      <c r="L35" s="35"/>
      <c r="M35" s="35"/>
      <c r="N35" s="35"/>
      <c r="O35" s="24"/>
      <c r="P35" s="24"/>
      <c r="Q35" s="24">
        <v>236.8</v>
      </c>
      <c r="R35" s="24">
        <v>236.8</v>
      </c>
      <c r="S35" s="24">
        <v>236.8</v>
      </c>
      <c r="T35" s="24">
        <v>236.8</v>
      </c>
      <c r="U35" s="24">
        <v>236.8</v>
      </c>
      <c r="V35" s="24">
        <v>236.8</v>
      </c>
      <c r="W35" s="24">
        <v>236.8</v>
      </c>
      <c r="X35" s="24">
        <v>236.8</v>
      </c>
      <c r="Y35" s="24">
        <v>236.8</v>
      </c>
      <c r="Z35" s="24">
        <v>236.8</v>
      </c>
      <c r="AA35" s="24">
        <v>236.8</v>
      </c>
      <c r="AB35" s="24">
        <v>236.8</v>
      </c>
      <c r="AC35" s="24">
        <v>236.8</v>
      </c>
      <c r="AD35" s="24">
        <v>236.8</v>
      </c>
      <c r="AE35" s="24"/>
      <c r="AF35" s="24"/>
      <c r="AG35" s="24"/>
      <c r="AH35" s="121"/>
    </row>
    <row r="36" spans="1:34" x14ac:dyDescent="0.25">
      <c r="A36" s="8" t="s">
        <v>26</v>
      </c>
      <c r="B36" s="17">
        <v>44.3</v>
      </c>
      <c r="C36" s="17">
        <f t="shared" si="1"/>
        <v>1284.6999999999994</v>
      </c>
      <c r="D36" s="17">
        <v>44.3</v>
      </c>
      <c r="E36" s="17">
        <v>44.3</v>
      </c>
      <c r="F36" s="17">
        <v>44.3</v>
      </c>
      <c r="G36" s="17">
        <v>44.3</v>
      </c>
      <c r="H36" s="17">
        <v>44.3</v>
      </c>
      <c r="I36" s="17">
        <v>44.3</v>
      </c>
      <c r="J36" s="17">
        <v>44.3</v>
      </c>
      <c r="K36" s="17">
        <v>44.3</v>
      </c>
      <c r="L36" s="17">
        <v>44.3</v>
      </c>
      <c r="M36" s="17">
        <v>44.3</v>
      </c>
      <c r="N36" s="17">
        <v>44.3</v>
      </c>
      <c r="O36" s="17">
        <v>44.3</v>
      </c>
      <c r="P36" s="17">
        <v>44.3</v>
      </c>
      <c r="Q36" s="17">
        <v>44.3</v>
      </c>
      <c r="R36" s="17">
        <v>44.3</v>
      </c>
      <c r="S36" s="17">
        <v>44.3</v>
      </c>
      <c r="T36" s="17">
        <v>44.3</v>
      </c>
      <c r="U36" s="17">
        <v>44.3</v>
      </c>
      <c r="V36" s="17">
        <v>44.3</v>
      </c>
      <c r="W36" s="17">
        <v>44.3</v>
      </c>
      <c r="X36" s="17">
        <v>44.3</v>
      </c>
      <c r="Y36" s="17">
        <v>44.3</v>
      </c>
      <c r="Z36" s="17">
        <v>44.3</v>
      </c>
      <c r="AA36" s="17">
        <v>44.3</v>
      </c>
      <c r="AB36" s="17">
        <v>44.3</v>
      </c>
      <c r="AC36" s="17">
        <v>44.3</v>
      </c>
      <c r="AD36" s="17">
        <v>44.3</v>
      </c>
      <c r="AE36" s="17">
        <v>44.3</v>
      </c>
      <c r="AF36" s="17"/>
      <c r="AG36" s="17"/>
      <c r="AH36" s="122">
        <v>44.3</v>
      </c>
    </row>
    <row r="37" spans="1:34" x14ac:dyDescent="0.25">
      <c r="A37" s="8" t="s">
        <v>56</v>
      </c>
      <c r="B37" s="17">
        <v>507.8</v>
      </c>
      <c r="C37" s="17">
        <f t="shared" si="1"/>
        <v>6601.4000000000015</v>
      </c>
      <c r="D37" s="24">
        <v>507.8</v>
      </c>
      <c r="E37" s="24">
        <v>507.8</v>
      </c>
      <c r="F37" s="24">
        <v>507.8</v>
      </c>
      <c r="G37" s="24"/>
      <c r="H37" s="24"/>
      <c r="I37" s="24"/>
      <c r="J37" s="24"/>
      <c r="K37" s="24">
        <v>507.8</v>
      </c>
      <c r="L37" s="24">
        <v>507.8</v>
      </c>
      <c r="M37" s="24">
        <v>507.8</v>
      </c>
      <c r="N37" s="24">
        <v>507.8</v>
      </c>
      <c r="O37" s="24">
        <v>507.8</v>
      </c>
      <c r="P37" s="24">
        <v>507.8</v>
      </c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>
        <v>507.8</v>
      </c>
      <c r="AF37" s="24">
        <v>507.8</v>
      </c>
      <c r="AG37" s="24">
        <v>507.8</v>
      </c>
      <c r="AH37" s="121">
        <v>507.8</v>
      </c>
    </row>
    <row r="38" spans="1:34" x14ac:dyDescent="0.25">
      <c r="A38" s="8" t="s">
        <v>27</v>
      </c>
      <c r="B38" s="17">
        <v>507.8</v>
      </c>
      <c r="C38" s="17">
        <f t="shared" si="1"/>
        <v>9140.4000000000015</v>
      </c>
      <c r="D38" s="24"/>
      <c r="E38" s="24"/>
      <c r="F38" s="24"/>
      <c r="G38" s="24">
        <v>507.8</v>
      </c>
      <c r="H38" s="24">
        <v>507.8</v>
      </c>
      <c r="I38" s="24">
        <v>507.8</v>
      </c>
      <c r="J38" s="24">
        <v>507.8</v>
      </c>
      <c r="K38" s="24"/>
      <c r="L38" s="24"/>
      <c r="M38" s="24"/>
      <c r="N38" s="24"/>
      <c r="O38" s="24"/>
      <c r="P38" s="24"/>
      <c r="Q38" s="24">
        <v>507.8</v>
      </c>
      <c r="R38" s="24">
        <v>507.8</v>
      </c>
      <c r="S38" s="24">
        <v>507.8</v>
      </c>
      <c r="T38" s="24">
        <v>507.8</v>
      </c>
      <c r="U38" s="24">
        <v>507.8</v>
      </c>
      <c r="V38" s="24">
        <v>507.8</v>
      </c>
      <c r="W38" s="24">
        <v>507.8</v>
      </c>
      <c r="X38" s="24">
        <v>507.8</v>
      </c>
      <c r="Y38" s="24">
        <v>507.8</v>
      </c>
      <c r="Z38" s="24">
        <v>507.8</v>
      </c>
      <c r="AA38" s="24">
        <v>507.8</v>
      </c>
      <c r="AB38" s="24">
        <v>507.8</v>
      </c>
      <c r="AC38" s="24">
        <v>507.8</v>
      </c>
      <c r="AD38" s="24">
        <v>507.8</v>
      </c>
      <c r="AE38" s="24"/>
      <c r="AF38" s="24"/>
      <c r="AG38" s="24"/>
      <c r="AH38" s="121"/>
    </row>
    <row r="39" spans="1:34" x14ac:dyDescent="0.25">
      <c r="A39" s="8" t="s">
        <v>14</v>
      </c>
      <c r="B39" s="17">
        <v>116.1</v>
      </c>
      <c r="C39" s="17">
        <f t="shared" si="1"/>
        <v>3599.0999999999981</v>
      </c>
      <c r="D39" s="24">
        <v>116.1</v>
      </c>
      <c r="E39" s="24">
        <v>116.1</v>
      </c>
      <c r="F39" s="24">
        <v>116.1</v>
      </c>
      <c r="G39" s="24">
        <v>116.1</v>
      </c>
      <c r="H39" s="24">
        <v>116.1</v>
      </c>
      <c r="I39" s="24">
        <v>116.1</v>
      </c>
      <c r="J39" s="24">
        <v>116.1</v>
      </c>
      <c r="K39" s="24">
        <v>116.1</v>
      </c>
      <c r="L39" s="24">
        <v>116.1</v>
      </c>
      <c r="M39" s="24">
        <v>116.1</v>
      </c>
      <c r="N39" s="24">
        <v>116.1</v>
      </c>
      <c r="O39" s="24">
        <v>116.1</v>
      </c>
      <c r="P39" s="24">
        <v>116.1</v>
      </c>
      <c r="Q39" s="24">
        <v>116.1</v>
      </c>
      <c r="R39" s="24">
        <v>116.1</v>
      </c>
      <c r="S39" s="24">
        <v>116.1</v>
      </c>
      <c r="T39" s="24">
        <v>116.1</v>
      </c>
      <c r="U39" s="24">
        <v>116.1</v>
      </c>
      <c r="V39" s="24">
        <v>116.1</v>
      </c>
      <c r="W39" s="24">
        <v>116.1</v>
      </c>
      <c r="X39" s="24">
        <v>116.1</v>
      </c>
      <c r="Y39" s="24">
        <v>116.1</v>
      </c>
      <c r="Z39" s="24">
        <v>116.1</v>
      </c>
      <c r="AA39" s="24">
        <v>116.1</v>
      </c>
      <c r="AB39" s="24">
        <v>116.1</v>
      </c>
      <c r="AC39" s="24">
        <v>116.1</v>
      </c>
      <c r="AD39" s="24">
        <v>116.1</v>
      </c>
      <c r="AE39" s="24">
        <v>116.1</v>
      </c>
      <c r="AF39" s="24">
        <v>116.1</v>
      </c>
      <c r="AG39" s="24">
        <v>116.1</v>
      </c>
      <c r="AH39" s="121">
        <v>116.1</v>
      </c>
    </row>
    <row r="40" spans="1:34" ht="30" x14ac:dyDescent="0.25">
      <c r="A40" s="8" t="s">
        <v>28</v>
      </c>
      <c r="B40" s="19">
        <v>27472</v>
      </c>
      <c r="C40" s="17">
        <f t="shared" si="1"/>
        <v>0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121"/>
    </row>
    <row r="41" spans="1:34" x14ac:dyDescent="0.25">
      <c r="A41" s="8" t="s">
        <v>29</v>
      </c>
      <c r="B41" s="17">
        <f>564.1+75</f>
        <v>639.1</v>
      </c>
      <c r="C41" s="17">
        <f t="shared" si="1"/>
        <v>15338.400000000005</v>
      </c>
      <c r="D41" s="17"/>
      <c r="E41" s="17"/>
      <c r="F41" s="17"/>
      <c r="G41" s="17">
        <f t="shared" ref="G41:AD41" si="2">564.1+75</f>
        <v>639.1</v>
      </c>
      <c r="H41" s="17">
        <f t="shared" si="2"/>
        <v>639.1</v>
      </c>
      <c r="I41" s="17">
        <f t="shared" si="2"/>
        <v>639.1</v>
      </c>
      <c r="J41" s="17">
        <f t="shared" si="2"/>
        <v>639.1</v>
      </c>
      <c r="K41" s="17">
        <f t="shared" si="2"/>
        <v>639.1</v>
      </c>
      <c r="L41" s="17">
        <f t="shared" si="2"/>
        <v>639.1</v>
      </c>
      <c r="M41" s="17">
        <f t="shared" si="2"/>
        <v>639.1</v>
      </c>
      <c r="N41" s="17">
        <f t="shared" si="2"/>
        <v>639.1</v>
      </c>
      <c r="O41" s="17">
        <f t="shared" si="2"/>
        <v>639.1</v>
      </c>
      <c r="P41" s="17">
        <f t="shared" si="2"/>
        <v>639.1</v>
      </c>
      <c r="Q41" s="17">
        <f t="shared" si="2"/>
        <v>639.1</v>
      </c>
      <c r="R41" s="17">
        <f t="shared" si="2"/>
        <v>639.1</v>
      </c>
      <c r="S41" s="17">
        <f t="shared" si="2"/>
        <v>639.1</v>
      </c>
      <c r="T41" s="17">
        <f t="shared" si="2"/>
        <v>639.1</v>
      </c>
      <c r="U41" s="17">
        <f t="shared" si="2"/>
        <v>639.1</v>
      </c>
      <c r="V41" s="17">
        <f t="shared" si="2"/>
        <v>639.1</v>
      </c>
      <c r="W41" s="17">
        <f t="shared" si="2"/>
        <v>639.1</v>
      </c>
      <c r="X41" s="17">
        <f t="shared" si="2"/>
        <v>639.1</v>
      </c>
      <c r="Y41" s="17">
        <f t="shared" si="2"/>
        <v>639.1</v>
      </c>
      <c r="Z41" s="17">
        <f t="shared" si="2"/>
        <v>639.1</v>
      </c>
      <c r="AA41" s="17">
        <f t="shared" si="2"/>
        <v>639.1</v>
      </c>
      <c r="AB41" s="17">
        <f t="shared" si="2"/>
        <v>639.1</v>
      </c>
      <c r="AC41" s="17">
        <f t="shared" si="2"/>
        <v>639.1</v>
      </c>
      <c r="AD41" s="17">
        <f t="shared" si="2"/>
        <v>639.1</v>
      </c>
      <c r="AE41" s="17"/>
      <c r="AF41" s="24"/>
      <c r="AG41" s="24"/>
      <c r="AH41" s="121"/>
    </row>
    <row r="42" spans="1:34" x14ac:dyDescent="0.25">
      <c r="A42" s="8" t="s">
        <v>30</v>
      </c>
      <c r="B42" s="17">
        <f>145.9+31+31+31+31+12+32.4</f>
        <v>314.29999999999995</v>
      </c>
      <c r="C42" s="17">
        <f t="shared" si="1"/>
        <v>6599.1470000000018</v>
      </c>
      <c r="D42" s="24"/>
      <c r="E42" s="24"/>
      <c r="F42" s="24">
        <v>314.3</v>
      </c>
      <c r="G42" s="24">
        <v>314.3</v>
      </c>
      <c r="H42" s="24">
        <v>314.3</v>
      </c>
      <c r="I42" s="24">
        <f t="shared" ref="I42:J42" si="3">145.9+31+31+31+31+12+32.4</f>
        <v>314.29999999999995</v>
      </c>
      <c r="J42" s="24">
        <f t="shared" si="3"/>
        <v>314.29999999999995</v>
      </c>
      <c r="K42" s="24"/>
      <c r="L42" s="24"/>
      <c r="M42" s="35">
        <v>314.3</v>
      </c>
      <c r="N42" s="35">
        <v>314.3</v>
      </c>
      <c r="O42" s="35">
        <v>314.3</v>
      </c>
      <c r="P42" s="35">
        <v>314.3</v>
      </c>
      <c r="Q42" s="35">
        <v>314.3</v>
      </c>
      <c r="R42" s="35"/>
      <c r="S42" s="24"/>
      <c r="T42" s="35">
        <v>314.3</v>
      </c>
      <c r="U42" s="35">
        <v>314.3</v>
      </c>
      <c r="V42" s="35">
        <v>314.3</v>
      </c>
      <c r="W42" s="35">
        <v>314.3</v>
      </c>
      <c r="X42" s="35">
        <v>314.3</v>
      </c>
      <c r="Y42" s="35">
        <v>313.14699999999999</v>
      </c>
      <c r="Z42" s="24"/>
      <c r="AA42" s="35"/>
      <c r="AB42" s="35">
        <v>314.3</v>
      </c>
      <c r="AC42" s="35">
        <v>314.3</v>
      </c>
      <c r="AD42" s="35">
        <v>314.3</v>
      </c>
      <c r="AE42" s="35">
        <v>314.3</v>
      </c>
      <c r="AF42" s="35"/>
      <c r="AG42" s="24"/>
      <c r="AH42" s="209">
        <v>314.3</v>
      </c>
    </row>
    <row r="43" spans="1:34" x14ac:dyDescent="0.25">
      <c r="A43" s="8" t="s">
        <v>31</v>
      </c>
      <c r="B43" s="17">
        <v>103</v>
      </c>
      <c r="C43" s="17">
        <f t="shared" si="1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121"/>
    </row>
    <row r="44" spans="1:34" x14ac:dyDescent="0.25">
      <c r="A44" s="8" t="s">
        <v>7</v>
      </c>
      <c r="B44" s="17">
        <f>28.9+4.2+19+65</f>
        <v>117.1</v>
      </c>
      <c r="C44" s="17">
        <f t="shared" si="1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121"/>
    </row>
    <row r="45" spans="1:34" x14ac:dyDescent="0.25">
      <c r="A45" s="8" t="s">
        <v>32</v>
      </c>
      <c r="B45" s="17">
        <v>18.399999999999999</v>
      </c>
      <c r="C45" s="17">
        <f t="shared" si="1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121"/>
    </row>
    <row r="46" spans="1:34" x14ac:dyDescent="0.25">
      <c r="A46" s="8" t="s">
        <v>33</v>
      </c>
      <c r="B46" s="17">
        <v>10</v>
      </c>
      <c r="C46" s="17">
        <f t="shared" si="1"/>
        <v>0</v>
      </c>
      <c r="D46" s="24"/>
      <c r="E46" s="24"/>
      <c r="F46" s="24"/>
      <c r="G46" s="24"/>
      <c r="H46" s="24"/>
      <c r="I46" s="24"/>
      <c r="J46" s="24"/>
      <c r="K46" s="42"/>
      <c r="L46" s="42"/>
      <c r="M46" s="42"/>
      <c r="N46" s="42"/>
      <c r="O46" s="42"/>
      <c r="P46" s="42"/>
      <c r="Q46" s="24"/>
      <c r="R46" s="24"/>
      <c r="S46" s="43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121"/>
    </row>
    <row r="47" spans="1:34" x14ac:dyDescent="0.25">
      <c r="A47" s="8" t="s">
        <v>34</v>
      </c>
      <c r="B47" s="17">
        <v>46.8</v>
      </c>
      <c r="C47" s="17">
        <f t="shared" si="1"/>
        <v>0</v>
      </c>
      <c r="D47" s="24"/>
      <c r="E47" s="24"/>
      <c r="F47" s="24"/>
      <c r="G47" s="24"/>
      <c r="H47" s="24"/>
      <c r="I47" s="24"/>
      <c r="J47" s="24"/>
      <c r="K47" s="42"/>
      <c r="L47" s="42"/>
      <c r="M47" s="42"/>
      <c r="N47" s="42"/>
      <c r="O47" s="42"/>
      <c r="P47" s="42"/>
      <c r="Q47" s="24"/>
      <c r="R47" s="24"/>
      <c r="S47" s="43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121"/>
    </row>
    <row r="48" spans="1:34" x14ac:dyDescent="0.25">
      <c r="A48" s="8" t="s">
        <v>35</v>
      </c>
      <c r="B48" s="17">
        <v>60.3</v>
      </c>
      <c r="C48" s="17">
        <f t="shared" si="1"/>
        <v>0</v>
      </c>
      <c r="D48" s="24"/>
      <c r="E48" s="24"/>
      <c r="F48" s="24"/>
      <c r="G48" s="24"/>
      <c r="H48" s="24"/>
      <c r="I48" s="24"/>
      <c r="J48" s="24"/>
      <c r="K48" s="42"/>
      <c r="L48" s="42"/>
      <c r="M48" s="42"/>
      <c r="N48" s="42"/>
      <c r="O48" s="42"/>
      <c r="P48" s="42"/>
      <c r="Q48" s="24"/>
      <c r="R48" s="24"/>
      <c r="S48" s="43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121"/>
    </row>
    <row r="49" spans="1:34" x14ac:dyDescent="0.25">
      <c r="A49" s="8" t="s">
        <v>36</v>
      </c>
      <c r="B49" s="17">
        <v>15.7</v>
      </c>
      <c r="C49" s="17">
        <f t="shared" si="1"/>
        <v>0</v>
      </c>
      <c r="D49" s="24"/>
      <c r="E49" s="24"/>
      <c r="F49" s="24"/>
      <c r="G49" s="24"/>
      <c r="H49" s="24"/>
      <c r="I49" s="24"/>
      <c r="J49" s="24"/>
      <c r="K49" s="42"/>
      <c r="L49" s="42"/>
      <c r="M49" s="42"/>
      <c r="N49" s="42"/>
      <c r="O49" s="42"/>
      <c r="P49" s="42"/>
      <c r="Q49" s="24"/>
      <c r="R49" s="24"/>
      <c r="S49" s="43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121"/>
    </row>
    <row r="50" spans="1:34" x14ac:dyDescent="0.25">
      <c r="A50" s="8" t="s">
        <v>37</v>
      </c>
      <c r="B50" s="17">
        <v>17</v>
      </c>
      <c r="C50" s="17">
        <f t="shared" si="1"/>
        <v>0</v>
      </c>
      <c r="D50" s="24"/>
      <c r="E50" s="24"/>
      <c r="F50" s="24"/>
      <c r="G50" s="24"/>
      <c r="H50" s="24"/>
      <c r="I50" s="24"/>
      <c r="J50" s="24"/>
      <c r="K50" s="42"/>
      <c r="L50" s="42"/>
      <c r="M50" s="42"/>
      <c r="N50" s="42"/>
      <c r="O50" s="42"/>
      <c r="P50" s="42"/>
      <c r="Q50" s="24"/>
      <c r="R50" s="24"/>
      <c r="S50" s="43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121"/>
    </row>
    <row r="51" spans="1:34" x14ac:dyDescent="0.25">
      <c r="A51" s="8" t="s">
        <v>38</v>
      </c>
      <c r="B51" s="17">
        <f>76.9+72.5</f>
        <v>149.4</v>
      </c>
      <c r="C51" s="17">
        <f t="shared" si="1"/>
        <v>0</v>
      </c>
      <c r="D51" s="24"/>
      <c r="E51" s="24"/>
      <c r="F51" s="24"/>
      <c r="G51" s="24"/>
      <c r="H51" s="24"/>
      <c r="I51" s="24"/>
      <c r="J51" s="24"/>
      <c r="K51" s="42"/>
      <c r="L51" s="42"/>
      <c r="M51" s="42"/>
      <c r="N51" s="42"/>
      <c r="O51" s="42"/>
      <c r="P51" s="42"/>
      <c r="Q51" s="42"/>
      <c r="R51" s="42"/>
      <c r="S51" s="5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121"/>
    </row>
    <row r="52" spans="1:34" x14ac:dyDescent="0.25">
      <c r="A52" s="8" t="s">
        <v>39</v>
      </c>
      <c r="B52" s="17">
        <f>66.7+63</f>
        <v>129.69999999999999</v>
      </c>
      <c r="C52" s="17">
        <f t="shared" si="1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121"/>
    </row>
    <row r="53" spans="1:34" x14ac:dyDescent="0.25">
      <c r="A53" s="8" t="s">
        <v>40</v>
      </c>
      <c r="B53" s="17">
        <f>19.5+5.7+3.2+30+165+6.9</f>
        <v>230.3</v>
      </c>
      <c r="C53" s="17">
        <f t="shared" si="1"/>
        <v>0</v>
      </c>
      <c r="D53" s="24"/>
      <c r="E53" s="17"/>
      <c r="F53" s="24"/>
      <c r="G53" s="24"/>
      <c r="H53" s="24"/>
      <c r="I53" s="24"/>
      <c r="J53" s="24"/>
      <c r="K53" s="24"/>
      <c r="L53" s="24"/>
      <c r="M53" s="24"/>
      <c r="N53" s="24"/>
      <c r="O53" s="17"/>
      <c r="P53" s="24"/>
      <c r="Q53" s="24"/>
      <c r="R53" s="24"/>
      <c r="S53" s="24"/>
      <c r="T53" s="24"/>
      <c r="U53" s="17"/>
      <c r="V53" s="24"/>
      <c r="W53" s="24"/>
      <c r="X53" s="24"/>
      <c r="Y53" s="24"/>
      <c r="Z53" s="17"/>
      <c r="AA53" s="24"/>
      <c r="AB53" s="24"/>
      <c r="AC53" s="24"/>
      <c r="AD53" s="24"/>
      <c r="AE53" s="24"/>
      <c r="AF53" s="24"/>
      <c r="AG53" s="17"/>
      <c r="AH53" s="121"/>
    </row>
    <row r="54" spans="1:34" x14ac:dyDescent="0.25">
      <c r="A54" s="8" t="s">
        <v>41</v>
      </c>
      <c r="B54" s="17">
        <f>60+78</f>
        <v>138</v>
      </c>
      <c r="C54" s="17">
        <f t="shared" si="1"/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121"/>
    </row>
    <row r="55" spans="1:34" x14ac:dyDescent="0.25">
      <c r="A55" s="14" t="s">
        <v>42</v>
      </c>
      <c r="B55" s="19">
        <f>SUM(B56:B69)-B57-B62</f>
        <v>7644.8</v>
      </c>
      <c r="C55" s="17">
        <f t="shared" si="1"/>
        <v>0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121"/>
    </row>
    <row r="56" spans="1:34" x14ac:dyDescent="0.25">
      <c r="A56" s="8" t="s">
        <v>24</v>
      </c>
      <c r="B56" s="17">
        <f>26.1+14.7+14.6+23.2+24+23.8+25.1+13.4+23.3+24.6+24.5+14+17.7</f>
        <v>269</v>
      </c>
      <c r="C56" s="17">
        <f t="shared" si="1"/>
        <v>1883</v>
      </c>
      <c r="D56" s="24">
        <v>269</v>
      </c>
      <c r="E56" s="24">
        <v>269</v>
      </c>
      <c r="F56" s="24">
        <v>269</v>
      </c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>
        <v>269</v>
      </c>
      <c r="AF56" s="24">
        <v>269</v>
      </c>
      <c r="AG56" s="24">
        <v>269</v>
      </c>
      <c r="AH56" s="121">
        <v>269</v>
      </c>
    </row>
    <row r="57" spans="1:34" x14ac:dyDescent="0.25">
      <c r="A57" s="33" t="s">
        <v>25</v>
      </c>
      <c r="B57" s="17">
        <v>269</v>
      </c>
      <c r="C57" s="17">
        <f t="shared" si="1"/>
        <v>6456</v>
      </c>
      <c r="D57" s="24"/>
      <c r="E57" s="24"/>
      <c r="F57" s="24"/>
      <c r="G57" s="24">
        <v>269</v>
      </c>
      <c r="H57" s="24">
        <v>269</v>
      </c>
      <c r="I57" s="24">
        <v>269</v>
      </c>
      <c r="J57" s="24">
        <v>269</v>
      </c>
      <c r="K57" s="24">
        <v>269</v>
      </c>
      <c r="L57" s="24">
        <v>269</v>
      </c>
      <c r="M57" s="24">
        <v>269</v>
      </c>
      <c r="N57" s="24">
        <v>269</v>
      </c>
      <c r="O57" s="24">
        <v>269</v>
      </c>
      <c r="P57" s="24">
        <v>269</v>
      </c>
      <c r="Q57" s="24">
        <v>269</v>
      </c>
      <c r="R57" s="24">
        <v>269</v>
      </c>
      <c r="S57" s="24">
        <v>269</v>
      </c>
      <c r="T57" s="24">
        <v>269</v>
      </c>
      <c r="U57" s="24">
        <v>269</v>
      </c>
      <c r="V57" s="24">
        <v>269</v>
      </c>
      <c r="W57" s="24">
        <v>269</v>
      </c>
      <c r="X57" s="24">
        <v>269</v>
      </c>
      <c r="Y57" s="24">
        <v>269</v>
      </c>
      <c r="Z57" s="24">
        <v>269</v>
      </c>
      <c r="AA57" s="24">
        <v>269</v>
      </c>
      <c r="AB57" s="24">
        <v>269</v>
      </c>
      <c r="AC57" s="24">
        <v>269</v>
      </c>
      <c r="AD57" s="24">
        <v>269</v>
      </c>
      <c r="AE57" s="24"/>
      <c r="AF57" s="24"/>
      <c r="AG57" s="24"/>
      <c r="AH57" s="121"/>
    </row>
    <row r="58" spans="1:34" x14ac:dyDescent="0.25">
      <c r="A58" s="33" t="s">
        <v>43</v>
      </c>
      <c r="B58" s="17">
        <f>526.4+4.6+29.5+15+16.2+19.5+52.7+14.4+7.1+70.1+70.4+70.8+139.7+66.6+5.4+5.5+9.7+9.8+13.5+13.1+65.2+35.2+177.8+396.6+21.7+371.9</f>
        <v>2228.4</v>
      </c>
      <c r="C58" s="17">
        <f t="shared" si="1"/>
        <v>0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121"/>
    </row>
    <row r="59" spans="1:34" x14ac:dyDescent="0.25">
      <c r="A59" s="33" t="s">
        <v>44</v>
      </c>
      <c r="B59" s="17">
        <v>287</v>
      </c>
      <c r="C59" s="17">
        <f t="shared" si="1"/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121"/>
    </row>
    <row r="60" spans="1:34" x14ac:dyDescent="0.25">
      <c r="A60" s="33" t="s">
        <v>45</v>
      </c>
      <c r="B60" s="17">
        <v>726.2</v>
      </c>
      <c r="C60" s="17">
        <f t="shared" si="1"/>
        <v>1449.499</v>
      </c>
      <c r="D60" s="17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17">
        <v>723.29899999999998</v>
      </c>
      <c r="U60" s="24"/>
      <c r="V60" s="24"/>
      <c r="W60" s="24"/>
      <c r="X60" s="24"/>
      <c r="Y60" s="24"/>
      <c r="Z60" s="17">
        <v>726.2</v>
      </c>
      <c r="AA60" s="24"/>
      <c r="AB60" s="24"/>
      <c r="AC60" s="24"/>
      <c r="AD60" s="24"/>
      <c r="AE60" s="24"/>
      <c r="AF60" s="17"/>
      <c r="AG60" s="24"/>
      <c r="AH60" s="121"/>
    </row>
    <row r="61" spans="1:34" x14ac:dyDescent="0.25">
      <c r="A61" s="33" t="s">
        <v>56</v>
      </c>
      <c r="B61" s="17">
        <f>18.2+32+15+16.3+52.6+3.9+6.7+47.3+11.5+11.5+143.9+14.4+103.4</f>
        <v>476.69999999999993</v>
      </c>
      <c r="C61" s="17">
        <f t="shared" si="1"/>
        <v>3336.8999999999996</v>
      </c>
      <c r="D61" s="24">
        <v>476.7</v>
      </c>
      <c r="E61" s="24">
        <v>476.7</v>
      </c>
      <c r="F61" s="24">
        <v>476.7</v>
      </c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>
        <v>476.7</v>
      </c>
      <c r="AF61" s="24">
        <v>476.7</v>
      </c>
      <c r="AG61" s="24">
        <v>476.7</v>
      </c>
      <c r="AH61" s="121">
        <v>476.7</v>
      </c>
    </row>
    <row r="62" spans="1:34" x14ac:dyDescent="0.25">
      <c r="A62" s="33" t="s">
        <v>27</v>
      </c>
      <c r="B62" s="17">
        <v>476.7</v>
      </c>
      <c r="C62" s="17">
        <f t="shared" si="1"/>
        <v>11440.800000000003</v>
      </c>
      <c r="D62" s="24"/>
      <c r="E62" s="24"/>
      <c r="F62" s="24"/>
      <c r="G62" s="24">
        <v>476.7</v>
      </c>
      <c r="H62" s="24">
        <v>476.7</v>
      </c>
      <c r="I62" s="24">
        <v>476.7</v>
      </c>
      <c r="J62" s="24">
        <v>476.7</v>
      </c>
      <c r="K62" s="24">
        <v>476.7</v>
      </c>
      <c r="L62" s="24">
        <v>476.7</v>
      </c>
      <c r="M62" s="24">
        <v>476.7</v>
      </c>
      <c r="N62" s="24">
        <v>476.7</v>
      </c>
      <c r="O62" s="24">
        <v>476.7</v>
      </c>
      <c r="P62" s="24">
        <v>476.7</v>
      </c>
      <c r="Q62" s="24">
        <v>476.7</v>
      </c>
      <c r="R62" s="24">
        <v>476.7</v>
      </c>
      <c r="S62" s="24">
        <v>476.7</v>
      </c>
      <c r="T62" s="24">
        <v>476.7</v>
      </c>
      <c r="U62" s="24">
        <v>476.7</v>
      </c>
      <c r="V62" s="24">
        <v>476.7</v>
      </c>
      <c r="W62" s="24">
        <v>476.7</v>
      </c>
      <c r="X62" s="24">
        <v>476.7</v>
      </c>
      <c r="Y62" s="24">
        <v>476.7</v>
      </c>
      <c r="Z62" s="24">
        <v>476.7</v>
      </c>
      <c r="AA62" s="24">
        <v>476.7</v>
      </c>
      <c r="AB62" s="24">
        <v>476.7</v>
      </c>
      <c r="AC62" s="24">
        <v>476.7</v>
      </c>
      <c r="AD62" s="24">
        <v>476.7</v>
      </c>
      <c r="AE62" s="24"/>
      <c r="AF62" s="24"/>
      <c r="AG62" s="24"/>
      <c r="AH62" s="121"/>
    </row>
    <row r="63" spans="1:34" x14ac:dyDescent="0.25">
      <c r="A63" s="33" t="s">
        <v>46</v>
      </c>
      <c r="B63" s="17">
        <v>2231.9</v>
      </c>
      <c r="C63" s="17">
        <f t="shared" si="1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121"/>
    </row>
    <row r="64" spans="1:34" x14ac:dyDescent="0.25">
      <c r="A64" s="33" t="s">
        <v>14</v>
      </c>
      <c r="B64" s="17">
        <f>21.1+23.5+13.3+12.1+2.7+2.7</f>
        <v>75.400000000000006</v>
      </c>
      <c r="C64" s="17">
        <f t="shared" si="1"/>
        <v>2186.6000000000013</v>
      </c>
      <c r="D64" s="17">
        <f t="shared" ref="D64:AE64" si="4">21.1+23.5+13.3+12.1+2.7+2.7</f>
        <v>75.400000000000006</v>
      </c>
      <c r="E64" s="17">
        <f t="shared" si="4"/>
        <v>75.400000000000006</v>
      </c>
      <c r="F64" s="17">
        <f t="shared" si="4"/>
        <v>75.400000000000006</v>
      </c>
      <c r="G64" s="17">
        <f t="shared" si="4"/>
        <v>75.400000000000006</v>
      </c>
      <c r="H64" s="17">
        <f t="shared" si="4"/>
        <v>75.400000000000006</v>
      </c>
      <c r="I64" s="17">
        <f t="shared" si="4"/>
        <v>75.400000000000006</v>
      </c>
      <c r="J64" s="17">
        <f t="shared" si="4"/>
        <v>75.400000000000006</v>
      </c>
      <c r="K64" s="17">
        <f t="shared" si="4"/>
        <v>75.400000000000006</v>
      </c>
      <c r="L64" s="17">
        <f t="shared" si="4"/>
        <v>75.400000000000006</v>
      </c>
      <c r="M64" s="17">
        <f t="shared" si="4"/>
        <v>75.400000000000006</v>
      </c>
      <c r="N64" s="17">
        <f t="shared" si="4"/>
        <v>75.400000000000006</v>
      </c>
      <c r="O64" s="17">
        <f t="shared" si="4"/>
        <v>75.400000000000006</v>
      </c>
      <c r="P64" s="17">
        <f t="shared" si="4"/>
        <v>75.400000000000006</v>
      </c>
      <c r="Q64" s="17">
        <f t="shared" si="4"/>
        <v>75.400000000000006</v>
      </c>
      <c r="R64" s="17">
        <f t="shared" si="4"/>
        <v>75.400000000000006</v>
      </c>
      <c r="S64" s="17">
        <f t="shared" si="4"/>
        <v>75.400000000000006</v>
      </c>
      <c r="T64" s="17">
        <f t="shared" si="4"/>
        <v>75.400000000000006</v>
      </c>
      <c r="U64" s="17">
        <f t="shared" si="4"/>
        <v>75.400000000000006</v>
      </c>
      <c r="V64" s="17">
        <f t="shared" si="4"/>
        <v>75.400000000000006</v>
      </c>
      <c r="W64" s="17">
        <f t="shared" si="4"/>
        <v>75.400000000000006</v>
      </c>
      <c r="X64" s="17">
        <f t="shared" si="4"/>
        <v>75.400000000000006</v>
      </c>
      <c r="Y64" s="17">
        <f t="shared" si="4"/>
        <v>75.400000000000006</v>
      </c>
      <c r="Z64" s="17">
        <f t="shared" si="4"/>
        <v>75.400000000000006</v>
      </c>
      <c r="AA64" s="17">
        <f t="shared" si="4"/>
        <v>75.400000000000006</v>
      </c>
      <c r="AB64" s="17">
        <f t="shared" si="4"/>
        <v>75.400000000000006</v>
      </c>
      <c r="AC64" s="17">
        <f t="shared" si="4"/>
        <v>75.400000000000006</v>
      </c>
      <c r="AD64" s="17">
        <f t="shared" si="4"/>
        <v>75.400000000000006</v>
      </c>
      <c r="AE64" s="17">
        <f t="shared" si="4"/>
        <v>75.400000000000006</v>
      </c>
      <c r="AF64" s="17"/>
      <c r="AG64" s="17"/>
      <c r="AH64" s="122">
        <f t="shared" ref="AH64" si="5">21.1+23.5+13.3+12.1+2.7+2.7</f>
        <v>75.400000000000006</v>
      </c>
    </row>
    <row r="65" spans="1:34" x14ac:dyDescent="0.25">
      <c r="A65" s="33" t="s">
        <v>7</v>
      </c>
      <c r="B65" s="17">
        <f>16.5+55.6+26.1+57.8+54.4+16.1+25.6+55.5+0.7+38.1+73.2+40.2+32+7.4+15.3+7.8+9.6+8.2</f>
        <v>540.1</v>
      </c>
      <c r="C65" s="17">
        <f t="shared" si="1"/>
        <v>0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121"/>
    </row>
    <row r="66" spans="1:34" x14ac:dyDescent="0.25">
      <c r="A66" s="33" t="s">
        <v>30</v>
      </c>
      <c r="B66" s="17">
        <f>181.7+25.8+23.3+84.4+66.7+69.6+43.3+10.8+16.1+15.6</f>
        <v>537.30000000000007</v>
      </c>
      <c r="C66" s="17">
        <f t="shared" si="1"/>
        <v>0</v>
      </c>
      <c r="D66" s="17"/>
      <c r="E66" s="24"/>
      <c r="F66" s="24"/>
      <c r="G66" s="24"/>
      <c r="H66" s="24"/>
      <c r="I66" s="24"/>
      <c r="J66" s="24"/>
      <c r="K66" s="36"/>
      <c r="L66" s="36"/>
      <c r="M66" s="36"/>
      <c r="N66" s="36"/>
      <c r="O66" s="24"/>
      <c r="P66" s="36"/>
      <c r="Q66" s="36"/>
      <c r="R66" s="36"/>
      <c r="S66" s="36"/>
      <c r="T66" s="36"/>
      <c r="U66" s="24"/>
      <c r="V66" s="24"/>
      <c r="W66" s="36"/>
      <c r="X66" s="36"/>
      <c r="Y66" s="36"/>
      <c r="Z66" s="36"/>
      <c r="AA66" s="36"/>
      <c r="AB66" s="24"/>
      <c r="AC66" s="24"/>
      <c r="AD66" s="36"/>
      <c r="AE66" s="36"/>
      <c r="AF66" s="36"/>
      <c r="AG66" s="36"/>
      <c r="AH66" s="175"/>
    </row>
    <row r="67" spans="1:34" x14ac:dyDescent="0.25">
      <c r="A67" s="33" t="s">
        <v>21</v>
      </c>
      <c r="B67" s="17">
        <f>49.6+49.7+15.4+13.1+8+7.6+7.2+6.6+5.9</f>
        <v>163.1</v>
      </c>
      <c r="C67" s="17">
        <f t="shared" si="1"/>
        <v>0</v>
      </c>
      <c r="D67" s="17"/>
      <c r="E67" s="24"/>
      <c r="F67" s="24"/>
      <c r="G67" s="24"/>
      <c r="H67" s="17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121"/>
    </row>
    <row r="68" spans="1:34" x14ac:dyDescent="0.25">
      <c r="A68" s="8" t="s">
        <v>47</v>
      </c>
      <c r="B68" s="17">
        <f>17.9+17.9+8.3+7.6+22.4+2.7+3.7+7.7</f>
        <v>88.2</v>
      </c>
      <c r="C68" s="17">
        <f t="shared" si="1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121"/>
    </row>
    <row r="69" spans="1:34" x14ac:dyDescent="0.25">
      <c r="A69" s="8" t="s">
        <v>48</v>
      </c>
      <c r="B69" s="17">
        <f>0.7+1.6+2.9+1.2+1.3+1.2+0.5+1.3+0.3+0.3+0.5+1.8+1.2+0.4+1.5+0.4+0.4+0.7+0.7+0.4+0.4+0.7+0.7+0.4</f>
        <v>21.499999999999993</v>
      </c>
      <c r="C69" s="17">
        <f t="shared" si="1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121"/>
    </row>
    <row r="70" spans="1:34" x14ac:dyDescent="0.25">
      <c r="A70" s="14" t="s">
        <v>49</v>
      </c>
      <c r="B70" s="19">
        <f>SUM(B71:B72)</f>
        <v>4121.8</v>
      </c>
      <c r="C70" s="17">
        <f t="shared" si="1"/>
        <v>0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121"/>
    </row>
    <row r="71" spans="1:34" x14ac:dyDescent="0.25">
      <c r="A71" s="8" t="s">
        <v>9</v>
      </c>
      <c r="B71" s="17">
        <f>155.5+930+38.4+464.4+178+132+814.5+107.5+1054+116</f>
        <v>3990.3</v>
      </c>
      <c r="C71" s="17">
        <f t="shared" si="1"/>
        <v>0</v>
      </c>
      <c r="D71" s="24"/>
      <c r="E71" s="24"/>
      <c r="F71" s="17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17"/>
      <c r="Z71" s="24"/>
      <c r="AA71" s="24"/>
      <c r="AB71" s="24"/>
      <c r="AC71" s="24"/>
      <c r="AD71" s="24"/>
      <c r="AE71" s="24"/>
      <c r="AF71" s="24"/>
      <c r="AG71" s="24"/>
      <c r="AH71" s="121"/>
    </row>
    <row r="72" spans="1:34" x14ac:dyDescent="0.25">
      <c r="A72" s="8" t="s">
        <v>5</v>
      </c>
      <c r="B72" s="17">
        <f>23+23+23+23+23+16.5</f>
        <v>131.5</v>
      </c>
      <c r="C72" s="17">
        <f t="shared" si="1"/>
        <v>0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121"/>
    </row>
    <row r="73" spans="1:34" x14ac:dyDescent="0.25">
      <c r="A73" s="14" t="s">
        <v>50</v>
      </c>
      <c r="B73" s="17"/>
      <c r="C73" s="17">
        <f t="shared" si="1"/>
        <v>0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121"/>
    </row>
    <row r="74" spans="1:34" ht="30" x14ac:dyDescent="0.25">
      <c r="A74" s="8" t="s">
        <v>162</v>
      </c>
      <c r="B74" s="17"/>
      <c r="C74" s="17">
        <f t="shared" si="1"/>
        <v>112526</v>
      </c>
      <c r="D74" s="43"/>
      <c r="E74" s="43"/>
      <c r="F74" s="43"/>
      <c r="G74" s="43">
        <v>3200</v>
      </c>
      <c r="H74" s="43"/>
      <c r="I74" s="43"/>
      <c r="J74" s="43"/>
      <c r="K74" s="43"/>
      <c r="L74" s="43">
        <v>3000</v>
      </c>
      <c r="M74" s="43">
        <v>12303</v>
      </c>
      <c r="N74" s="43"/>
      <c r="O74" s="43"/>
      <c r="P74" s="43"/>
      <c r="Q74" s="38">
        <v>7000</v>
      </c>
      <c r="R74" s="43">
        <v>16802</v>
      </c>
      <c r="S74" s="43"/>
      <c r="T74" s="43"/>
      <c r="U74" s="43"/>
      <c r="V74" s="43"/>
      <c r="W74" s="43"/>
      <c r="X74" s="43"/>
      <c r="Y74" s="43">
        <v>18580</v>
      </c>
      <c r="Z74" s="24">
        <v>1500</v>
      </c>
      <c r="AA74" s="24"/>
      <c r="AB74" s="24"/>
      <c r="AC74" s="24"/>
      <c r="AD74" s="43">
        <v>8381</v>
      </c>
      <c r="AE74" s="24">
        <v>10440</v>
      </c>
      <c r="AF74" s="24">
        <v>10440</v>
      </c>
      <c r="AG74" s="24">
        <v>10440</v>
      </c>
      <c r="AH74" s="121">
        <v>10440</v>
      </c>
    </row>
    <row r="75" spans="1:34" x14ac:dyDescent="0.25">
      <c r="A75" s="8" t="s">
        <v>159</v>
      </c>
      <c r="B75" s="17"/>
      <c r="C75" s="17">
        <f t="shared" si="1"/>
        <v>157610</v>
      </c>
      <c r="D75" s="24"/>
      <c r="E75" s="43"/>
      <c r="F75" s="43"/>
      <c r="G75" s="43"/>
      <c r="H75" s="43">
        <v>3200</v>
      </c>
      <c r="I75" s="43">
        <v>3200</v>
      </c>
      <c r="J75" s="43">
        <v>3200</v>
      </c>
      <c r="K75" s="43">
        <v>3200</v>
      </c>
      <c r="L75" s="24">
        <v>200</v>
      </c>
      <c r="M75" s="43"/>
      <c r="N75" s="43">
        <f>5103+7000</f>
        <v>12103</v>
      </c>
      <c r="O75" s="43">
        <f>5103+7000</f>
        <v>12103</v>
      </c>
      <c r="P75" s="43">
        <f>5103+7000</f>
        <v>12103</v>
      </c>
      <c r="Q75" s="43">
        <f>5103</f>
        <v>5103</v>
      </c>
      <c r="R75" s="24"/>
      <c r="S75" s="43">
        <f>7258+4441</f>
        <v>11699</v>
      </c>
      <c r="T75" s="43">
        <f>7258+4441</f>
        <v>11699</v>
      </c>
      <c r="U75" s="43">
        <f>7258+4441+980</f>
        <v>12679</v>
      </c>
      <c r="V75" s="43">
        <f>7258+4441</f>
        <v>11699</v>
      </c>
      <c r="W75" s="43">
        <f>7258+4441</f>
        <v>11699</v>
      </c>
      <c r="X75" s="43">
        <f>7258+4441</f>
        <v>11699</v>
      </c>
      <c r="Y75" s="43"/>
      <c r="Z75" s="43">
        <v>6881</v>
      </c>
      <c r="AA75" s="43">
        <v>8381</v>
      </c>
      <c r="AB75" s="43">
        <v>8381</v>
      </c>
      <c r="AC75" s="43">
        <v>8381</v>
      </c>
      <c r="AD75" s="24"/>
      <c r="AE75" s="24"/>
      <c r="AF75" s="24"/>
      <c r="AG75" s="24"/>
      <c r="AH75" s="121"/>
    </row>
    <row r="76" spans="1:34" ht="30" x14ac:dyDescent="0.25">
      <c r="A76" s="8" t="s">
        <v>54</v>
      </c>
      <c r="B76" s="17"/>
      <c r="C76" s="17">
        <f t="shared" ref="C76" si="6">SUM(D76:AH76)</f>
        <v>100622</v>
      </c>
      <c r="D76" s="24"/>
      <c r="E76" s="24"/>
      <c r="F76" s="24">
        <v>15000</v>
      </c>
      <c r="G76" s="24"/>
      <c r="H76" s="24"/>
      <c r="I76" s="24"/>
      <c r="J76" s="24"/>
      <c r="K76" s="24"/>
      <c r="L76" s="24">
        <v>16200</v>
      </c>
      <c r="M76" s="24"/>
      <c r="N76" s="24"/>
      <c r="O76" s="24"/>
      <c r="P76" s="24"/>
      <c r="Q76" s="24">
        <v>22700</v>
      </c>
      <c r="R76" s="24"/>
      <c r="S76" s="24"/>
      <c r="T76" s="24"/>
      <c r="U76" s="24"/>
      <c r="V76" s="24"/>
      <c r="W76" s="24"/>
      <c r="X76" s="24"/>
      <c r="Y76" s="24"/>
      <c r="Z76" s="24">
        <v>19250</v>
      </c>
      <c r="AA76" s="24"/>
      <c r="AB76" s="24"/>
      <c r="AC76" s="24"/>
      <c r="AD76" s="24"/>
      <c r="AE76" s="24">
        <v>27472</v>
      </c>
      <c r="AF76" s="24"/>
      <c r="AG76" s="24"/>
      <c r="AH76" s="121"/>
    </row>
    <row r="77" spans="1:34" ht="30" x14ac:dyDescent="0.25">
      <c r="A77" s="8" t="s">
        <v>55</v>
      </c>
      <c r="B77" s="17"/>
      <c r="C77" s="17">
        <f>SUM(D77:AH77)</f>
        <v>52472</v>
      </c>
      <c r="D77" s="24">
        <v>25000</v>
      </c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121">
        <v>27472</v>
      </c>
    </row>
    <row r="78" spans="1:34" s="3" customFormat="1" thickBot="1" x14ac:dyDescent="0.25">
      <c r="A78" s="15" t="s">
        <v>57</v>
      </c>
      <c r="B78" s="22"/>
      <c r="C78" s="23">
        <f>SUM(C15:C32)+SUM(C34:C54)+SUM(C56:C69)+SUM(C71:C72)+SUM(C74:C77)</f>
        <v>521568.946</v>
      </c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233"/>
      <c r="AG78" s="233"/>
      <c r="AH78" s="234"/>
    </row>
    <row r="79" spans="1:34" s="5" customFormat="1" x14ac:dyDescent="0.25">
      <c r="A79" s="12"/>
      <c r="B79" s="4"/>
      <c r="C79" s="4"/>
    </row>
    <row r="80" spans="1:34" s="5" customFormat="1" x14ac:dyDescent="0.25">
      <c r="A80" s="12"/>
      <c r="B80" s="4"/>
      <c r="C80" s="4"/>
    </row>
    <row r="81" spans="1:3" s="5" customFormat="1" x14ac:dyDescent="0.25">
      <c r="A81" s="12"/>
      <c r="B81" s="4"/>
      <c r="C81" s="4"/>
    </row>
    <row r="82" spans="1:3" s="5" customFormat="1" x14ac:dyDescent="0.25">
      <c r="A82" s="12"/>
      <c r="B82" s="4"/>
      <c r="C82" s="4"/>
    </row>
    <row r="83" spans="1:3" s="5" customFormat="1" x14ac:dyDescent="0.25">
      <c r="A83" s="10"/>
      <c r="B83" s="13"/>
      <c r="C83" s="11"/>
    </row>
    <row r="84" spans="1:3" s="5" customFormat="1" x14ac:dyDescent="0.25">
      <c r="A84" s="12"/>
      <c r="B84" s="4"/>
      <c r="C84" s="4"/>
    </row>
    <row r="85" spans="1:3" s="5" customFormat="1" x14ac:dyDescent="0.25">
      <c r="A85" s="12"/>
      <c r="B85" s="4"/>
      <c r="C85" s="4"/>
    </row>
    <row r="86" spans="1:3" s="5" customFormat="1" x14ac:dyDescent="0.25">
      <c r="A86" s="12"/>
      <c r="B86" s="4"/>
      <c r="C86" s="4"/>
    </row>
    <row r="87" spans="1:3" s="5" customFormat="1" x14ac:dyDescent="0.25">
      <c r="A87" s="12"/>
      <c r="B87" s="4"/>
      <c r="C87" s="4"/>
    </row>
    <row r="88" spans="1:3" s="5" customFormat="1" x14ac:dyDescent="0.25">
      <c r="A88" s="12"/>
      <c r="B88" s="4"/>
      <c r="C88" s="4"/>
    </row>
    <row r="89" spans="1:3" s="5" customFormat="1" x14ac:dyDescent="0.25">
      <c r="A89" s="12"/>
      <c r="B89" s="4"/>
      <c r="C89" s="4"/>
    </row>
    <row r="90" spans="1:3" s="5" customFormat="1" x14ac:dyDescent="0.25">
      <c r="A90" s="12"/>
      <c r="B90" s="4"/>
      <c r="C90" s="4"/>
    </row>
    <row r="91" spans="1:3" s="5" customFormat="1" x14ac:dyDescent="0.25">
      <c r="A91" s="12"/>
      <c r="B91" s="4"/>
      <c r="C91" s="4"/>
    </row>
    <row r="92" spans="1:3" s="5" customFormat="1" x14ac:dyDescent="0.25">
      <c r="A92" s="12"/>
      <c r="B92" s="4"/>
      <c r="C92" s="4"/>
    </row>
    <row r="93" spans="1:3" s="5" customFormat="1" x14ac:dyDescent="0.25">
      <c r="A93" s="12"/>
      <c r="B93" s="4"/>
      <c r="C93" s="4"/>
    </row>
    <row r="94" spans="1:3" s="5" customFormat="1" x14ac:dyDescent="0.25">
      <c r="A94" s="12"/>
      <c r="B94" s="4"/>
      <c r="C94" s="4"/>
    </row>
    <row r="95" spans="1:3" s="5" customFormat="1" x14ac:dyDescent="0.25">
      <c r="A95" s="12"/>
      <c r="B95" s="4"/>
      <c r="C95" s="4"/>
    </row>
    <row r="96" spans="1:3" s="5" customFormat="1" x14ac:dyDescent="0.25">
      <c r="A96" s="10"/>
      <c r="B96" s="13"/>
      <c r="C96" s="11"/>
    </row>
    <row r="97" spans="1:3" s="5" customFormat="1" x14ac:dyDescent="0.25">
      <c r="A97" s="12"/>
      <c r="B97" s="4"/>
      <c r="C97" s="4"/>
    </row>
    <row r="98" spans="1:3" s="5" customFormat="1" x14ac:dyDescent="0.25">
      <c r="A98" s="12"/>
      <c r="B98" s="4"/>
      <c r="C98" s="4"/>
    </row>
    <row r="99" spans="1:3" s="5" customFormat="1" x14ac:dyDescent="0.25">
      <c r="A99" s="12"/>
      <c r="B99" s="4"/>
      <c r="C99" s="4"/>
    </row>
    <row r="100" spans="1:3" s="5" customFormat="1" x14ac:dyDescent="0.25">
      <c r="A100" s="12"/>
      <c r="B100" s="4"/>
      <c r="C100" s="4"/>
    </row>
    <row r="101" spans="1:3" s="5" customFormat="1" x14ac:dyDescent="0.25">
      <c r="A101" s="12"/>
      <c r="B101" s="4"/>
      <c r="C101" s="4"/>
    </row>
    <row r="102" spans="1:3" s="5" customFormat="1" x14ac:dyDescent="0.25">
      <c r="A102" s="12"/>
      <c r="B102" s="4"/>
      <c r="C102" s="4"/>
    </row>
    <row r="103" spans="1:3" s="5" customFormat="1" x14ac:dyDescent="0.25">
      <c r="A103" s="12"/>
      <c r="B103" s="4"/>
      <c r="C103" s="4"/>
    </row>
    <row r="104" spans="1:3" s="5" customFormat="1" x14ac:dyDescent="0.25">
      <c r="A104" s="12"/>
      <c r="B104" s="4"/>
      <c r="C104" s="4"/>
    </row>
    <row r="105" spans="1:3" s="5" customFormat="1" x14ac:dyDescent="0.25">
      <c r="A105" s="12"/>
      <c r="B105" s="4"/>
      <c r="C105" s="4"/>
    </row>
    <row r="106" spans="1:3" s="5" customFormat="1" x14ac:dyDescent="0.25">
      <c r="A106" s="10"/>
      <c r="B106" s="13"/>
      <c r="C106" s="11"/>
    </row>
    <row r="107" spans="1:3" s="5" customFormat="1" x14ac:dyDescent="0.25">
      <c r="A107" s="12"/>
      <c r="B107" s="4"/>
      <c r="C107" s="4"/>
    </row>
    <row r="108" spans="1:3" s="5" customFormat="1" x14ac:dyDescent="0.25">
      <c r="A108" s="12"/>
      <c r="B108" s="4"/>
      <c r="C108" s="4"/>
    </row>
    <row r="109" spans="1:3" s="5" customFormat="1" x14ac:dyDescent="0.25">
      <c r="A109" s="12"/>
      <c r="B109" s="4"/>
      <c r="C109" s="4"/>
    </row>
    <row r="110" spans="1:3" s="5" customFormat="1" x14ac:dyDescent="0.25">
      <c r="A110" s="12"/>
      <c r="B110" s="4"/>
      <c r="C110" s="4"/>
    </row>
    <row r="111" spans="1:3" s="5" customFormat="1" x14ac:dyDescent="0.25">
      <c r="A111" s="12"/>
      <c r="B111" s="4"/>
      <c r="C111" s="4"/>
    </row>
    <row r="112" spans="1:3" s="5" customFormat="1" x14ac:dyDescent="0.25">
      <c r="A112" s="12"/>
      <c r="B112" s="4"/>
      <c r="C112" s="4"/>
    </row>
    <row r="113" spans="1:3" s="5" customFormat="1" x14ac:dyDescent="0.25">
      <c r="A113" s="10"/>
      <c r="B113" s="13"/>
      <c r="C113" s="11"/>
    </row>
    <row r="114" spans="1:3" s="5" customFormat="1" x14ac:dyDescent="0.25">
      <c r="A114" s="12"/>
      <c r="B114" s="4"/>
      <c r="C114" s="4"/>
    </row>
    <row r="115" spans="1:3" s="5" customFormat="1" x14ac:dyDescent="0.25">
      <c r="A115" s="12"/>
      <c r="B115" s="4"/>
      <c r="C115" s="4"/>
    </row>
    <row r="116" spans="1:3" s="5" customFormat="1" x14ac:dyDescent="0.25">
      <c r="A116" s="12"/>
      <c r="B116" s="4"/>
      <c r="C116" s="4"/>
    </row>
    <row r="117" spans="1:3" s="5" customFormat="1" x14ac:dyDescent="0.25">
      <c r="A117" s="10"/>
      <c r="B117" s="13"/>
      <c r="C117" s="11"/>
    </row>
    <row r="118" spans="1:3" s="5" customFormat="1" x14ac:dyDescent="0.25">
      <c r="A118" s="12"/>
      <c r="B118" s="4"/>
      <c r="C118" s="4"/>
    </row>
    <row r="119" spans="1:3" s="5" customFormat="1" x14ac:dyDescent="0.25">
      <c r="A119" s="12"/>
      <c r="B119" s="4"/>
      <c r="C119" s="4"/>
    </row>
    <row r="120" spans="1:3" s="5" customFormat="1" x14ac:dyDescent="0.25">
      <c r="A120" s="10"/>
      <c r="B120" s="13"/>
      <c r="C120" s="11"/>
    </row>
    <row r="121" spans="1:3" s="5" customFormat="1" x14ac:dyDescent="0.25">
      <c r="A121" s="12"/>
      <c r="B121" s="4"/>
      <c r="C121" s="4"/>
    </row>
    <row r="122" spans="1:3" s="5" customFormat="1" x14ac:dyDescent="0.25">
      <c r="A122" s="12"/>
      <c r="B122" s="4"/>
      <c r="C122" s="11"/>
    </row>
    <row r="123" spans="1:3" s="5" customFormat="1" x14ac:dyDescent="0.25">
      <c r="A123" s="12"/>
      <c r="B123" s="4"/>
      <c r="C123" s="11"/>
    </row>
    <row r="124" spans="1:3" s="5" customFormat="1" x14ac:dyDescent="0.25">
      <c r="A124" s="12"/>
      <c r="B124" s="4"/>
      <c r="C124" s="11"/>
    </row>
    <row r="125" spans="1:3" s="5" customFormat="1" x14ac:dyDescent="0.25">
      <c r="A125" s="12"/>
      <c r="B125" s="4"/>
      <c r="C125" s="11"/>
    </row>
    <row r="126" spans="1:3" s="5" customFormat="1" x14ac:dyDescent="0.25">
      <c r="A126" s="12"/>
      <c r="B126" s="4"/>
      <c r="C126" s="11"/>
    </row>
    <row r="127" spans="1:3" s="5" customFormat="1" x14ac:dyDescent="0.25">
      <c r="A127" s="12"/>
      <c r="B127" s="4"/>
      <c r="C127" s="11"/>
    </row>
    <row r="128" spans="1:3" s="5" customFormat="1" x14ac:dyDescent="0.25">
      <c r="A128" s="12"/>
      <c r="B128" s="4"/>
      <c r="C128" s="11"/>
    </row>
    <row r="129" spans="1:3" s="5" customFormat="1" x14ac:dyDescent="0.25">
      <c r="A129" s="12"/>
      <c r="B129" s="4"/>
      <c r="C129" s="11"/>
    </row>
    <row r="130" spans="1:3" s="5" customFormat="1" x14ac:dyDescent="0.25">
      <c r="A130" s="12"/>
      <c r="B130" s="4"/>
      <c r="C130" s="11"/>
    </row>
    <row r="131" spans="1:3" s="5" customFormat="1" x14ac:dyDescent="0.25">
      <c r="A131" s="12"/>
      <c r="B131" s="4"/>
      <c r="C131" s="11"/>
    </row>
    <row r="132" spans="1:3" s="5" customFormat="1" x14ac:dyDescent="0.25">
      <c r="A132" s="12"/>
      <c r="B132" s="4"/>
      <c r="C132" s="11"/>
    </row>
    <row r="133" spans="1:3" s="5" customFormat="1" x14ac:dyDescent="0.25">
      <c r="A133" s="12"/>
      <c r="B133" s="4"/>
      <c r="C133" s="11"/>
    </row>
    <row r="134" spans="1:3" s="5" customFormat="1" x14ac:dyDescent="0.25">
      <c r="A134" s="12"/>
      <c r="B134" s="4"/>
      <c r="C134" s="11"/>
    </row>
    <row r="135" spans="1:3" s="5" customFormat="1" x14ac:dyDescent="0.25">
      <c r="A135" s="12"/>
      <c r="B135" s="4"/>
      <c r="C135" s="11"/>
    </row>
    <row r="136" spans="1:3" s="5" customFormat="1" x14ac:dyDescent="0.25">
      <c r="A136" s="12"/>
      <c r="B136" s="4"/>
      <c r="C136" s="11"/>
    </row>
    <row r="137" spans="1:3" s="5" customFormat="1" x14ac:dyDescent="0.25">
      <c r="A137" s="12"/>
      <c r="B137" s="4"/>
      <c r="C137" s="11"/>
    </row>
    <row r="138" spans="1:3" s="5" customFormat="1" x14ac:dyDescent="0.25">
      <c r="A138" s="12"/>
      <c r="B138" s="4"/>
      <c r="C138" s="11"/>
    </row>
    <row r="139" spans="1:3" s="5" customFormat="1" x14ac:dyDescent="0.25">
      <c r="A139" s="12"/>
      <c r="B139" s="4"/>
      <c r="C139" s="11"/>
    </row>
    <row r="140" spans="1:3" s="5" customFormat="1" x14ac:dyDescent="0.25">
      <c r="A140" s="12"/>
      <c r="B140" s="4"/>
      <c r="C140" s="11"/>
    </row>
    <row r="141" spans="1:3" s="5" customFormat="1" x14ac:dyDescent="0.25">
      <c r="A141" s="12"/>
      <c r="B141" s="4"/>
      <c r="C141" s="11"/>
    </row>
    <row r="142" spans="1:3" s="5" customFormat="1" x14ac:dyDescent="0.25">
      <c r="A142" s="12"/>
      <c r="B142" s="4"/>
      <c r="C142" s="11"/>
    </row>
    <row r="143" spans="1:3" s="5" customFormat="1" x14ac:dyDescent="0.25">
      <c r="A143" s="12"/>
      <c r="B143" s="4"/>
      <c r="C143" s="11"/>
    </row>
    <row r="144" spans="1:3" s="5" customFormat="1" x14ac:dyDescent="0.25">
      <c r="A144" s="12"/>
      <c r="B144" s="4"/>
      <c r="C144" s="11"/>
    </row>
    <row r="145" spans="1:3" s="5" customFormat="1" x14ac:dyDescent="0.25">
      <c r="A145" s="12"/>
      <c r="B145" s="4"/>
      <c r="C145" s="11"/>
    </row>
    <row r="146" spans="1:3" s="5" customFormat="1" x14ac:dyDescent="0.25">
      <c r="A146" s="12"/>
      <c r="B146" s="4"/>
      <c r="C146" s="11"/>
    </row>
    <row r="147" spans="1:3" s="5" customFormat="1" x14ac:dyDescent="0.25">
      <c r="A147" s="12"/>
      <c r="B147" s="4"/>
      <c r="C147" s="11"/>
    </row>
    <row r="148" spans="1:3" s="5" customFormat="1" x14ac:dyDescent="0.25">
      <c r="A148" s="12"/>
      <c r="B148" s="4"/>
      <c r="C148" s="11"/>
    </row>
    <row r="149" spans="1:3" s="5" customFormat="1" x14ac:dyDescent="0.25">
      <c r="A149" s="12"/>
      <c r="B149" s="4"/>
      <c r="C149" s="11"/>
    </row>
    <row r="150" spans="1:3" s="5" customFormat="1" x14ac:dyDescent="0.25">
      <c r="A150" s="12"/>
      <c r="B150" s="4"/>
      <c r="C150" s="11"/>
    </row>
    <row r="151" spans="1:3" s="5" customFormat="1" x14ac:dyDescent="0.25">
      <c r="A151" s="12"/>
      <c r="B151" s="4"/>
      <c r="C151" s="11"/>
    </row>
    <row r="152" spans="1:3" s="5" customFormat="1" x14ac:dyDescent="0.25">
      <c r="A152" s="12"/>
      <c r="B152" s="4"/>
      <c r="C152" s="11"/>
    </row>
  </sheetData>
  <mergeCells count="15">
    <mergeCell ref="Y8:AD8"/>
    <mergeCell ref="M5:R5"/>
    <mergeCell ref="Z5:AD5"/>
    <mergeCell ref="AE5:AH5"/>
    <mergeCell ref="G6:M6"/>
    <mergeCell ref="R6:Y6"/>
    <mergeCell ref="M7:Q7"/>
    <mergeCell ref="R7:Y7"/>
    <mergeCell ref="A1:AH1"/>
    <mergeCell ref="A3:A4"/>
    <mergeCell ref="B3:B4"/>
    <mergeCell ref="D3:AH3"/>
    <mergeCell ref="B5:B6"/>
    <mergeCell ref="C5:C6"/>
    <mergeCell ref="G5:L5"/>
  </mergeCells>
  <pageMargins left="0.75" right="0.75" top="1" bottom="1" header="0.5" footer="0.5"/>
  <pageSetup paperSize="9" scale="33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6"/>
  <sheetViews>
    <sheetView windowProtection="1" topLeftCell="A49" workbookViewId="0">
      <selection activeCell="D77" sqref="D77"/>
    </sheetView>
  </sheetViews>
  <sheetFormatPr defaultColWidth="8.875" defaultRowHeight="15" x14ac:dyDescent="0.25"/>
  <cols>
    <col min="1" max="1" width="37" style="7" bestFit="1" customWidth="1"/>
    <col min="2" max="2" width="9.875" style="2" customWidth="1"/>
    <col min="3" max="3" width="10.875" style="6" customWidth="1"/>
    <col min="4" max="4" width="8.875" style="1"/>
    <col min="5" max="5" width="11" style="1" bestFit="1" customWidth="1"/>
    <col min="6" max="17" width="8.875" style="1"/>
    <col min="18" max="21" width="11" style="1" bestFit="1" customWidth="1"/>
    <col min="22" max="24" width="8.875" style="1"/>
    <col min="25" max="25" width="7.625" style="1" bestFit="1" customWidth="1"/>
    <col min="26" max="26" width="13.5" style="1" customWidth="1"/>
    <col min="27" max="30" width="8.875" style="1"/>
    <col min="31" max="31" width="9.125" style="1" bestFit="1" customWidth="1"/>
    <col min="32" max="33" width="10.125" style="1" bestFit="1" customWidth="1"/>
    <col min="34" max="34" width="7.625" style="1" customWidth="1"/>
    <col min="35" max="39" width="8.875" style="1"/>
    <col min="40" max="40" width="15.875" style="1" bestFit="1" customWidth="1"/>
    <col min="41" max="16384" width="8.875" style="1"/>
  </cols>
  <sheetData>
    <row r="1" spans="1:35" ht="30" x14ac:dyDescent="0.4">
      <c r="A1" s="271" t="s">
        <v>138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</row>
    <row r="2" spans="1:35" ht="15.75" thickBot="1" x14ac:dyDescent="0.3"/>
    <row r="3" spans="1:35" x14ac:dyDescent="0.25">
      <c r="A3" s="272"/>
      <c r="B3" s="269"/>
      <c r="C3" s="21"/>
      <c r="D3" s="274" t="s">
        <v>109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5"/>
    </row>
    <row r="4" spans="1:35" ht="15.75" thickBot="1" x14ac:dyDescent="0.3">
      <c r="A4" s="273"/>
      <c r="B4" s="270"/>
      <c r="C4" s="20"/>
      <c r="D4" s="16">
        <v>1</v>
      </c>
      <c r="E4" s="16">
        <v>2</v>
      </c>
      <c r="F4" s="16">
        <v>3</v>
      </c>
      <c r="G4" s="16">
        <v>4</v>
      </c>
      <c r="H4" s="16">
        <v>5</v>
      </c>
      <c r="I4" s="16">
        <v>6</v>
      </c>
      <c r="J4" s="16">
        <v>7</v>
      </c>
      <c r="K4" s="16">
        <v>8</v>
      </c>
      <c r="L4" s="16">
        <v>9</v>
      </c>
      <c r="M4" s="16">
        <v>10</v>
      </c>
      <c r="N4" s="16">
        <v>11</v>
      </c>
      <c r="O4" s="16">
        <v>12</v>
      </c>
      <c r="P4" s="16">
        <v>13</v>
      </c>
      <c r="Q4" s="16">
        <v>14</v>
      </c>
      <c r="R4" s="16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5"/>
    </row>
    <row r="5" spans="1:35" ht="26.25" customHeight="1" thickBot="1" x14ac:dyDescent="0.3">
      <c r="A5" s="14" t="s">
        <v>0</v>
      </c>
      <c r="B5" s="267" t="s">
        <v>132</v>
      </c>
      <c r="C5" s="268" t="s">
        <v>129</v>
      </c>
      <c r="D5" s="298" t="s">
        <v>110</v>
      </c>
      <c r="E5" s="299"/>
      <c r="F5" s="299"/>
      <c r="G5" s="299"/>
      <c r="H5" s="299"/>
      <c r="I5" s="299"/>
      <c r="J5" s="312"/>
      <c r="K5" s="176"/>
      <c r="L5" s="47"/>
      <c r="M5" s="320" t="s">
        <v>111</v>
      </c>
      <c r="N5" s="318"/>
      <c r="O5" s="318"/>
      <c r="P5" s="318"/>
      <c r="Q5" s="318"/>
      <c r="R5" s="318"/>
      <c r="S5" s="318"/>
      <c r="T5" s="318"/>
      <c r="U5" s="319"/>
      <c r="V5" s="211"/>
      <c r="W5" s="73"/>
      <c r="X5" s="293" t="s">
        <v>112</v>
      </c>
      <c r="Y5" s="294"/>
      <c r="Z5" s="294"/>
      <c r="AA5" s="294"/>
      <c r="AB5" s="294"/>
      <c r="AC5" s="295"/>
      <c r="AD5" s="176"/>
      <c r="AE5" s="197"/>
      <c r="AF5" s="197"/>
      <c r="AG5" s="197"/>
      <c r="AH5" s="212"/>
      <c r="AI5" s="5"/>
    </row>
    <row r="6" spans="1:35" ht="23.25" customHeight="1" thickBot="1" x14ac:dyDescent="0.3">
      <c r="A6" s="14" t="s">
        <v>1</v>
      </c>
      <c r="B6" s="267"/>
      <c r="C6" s="268"/>
      <c r="D6" s="321" t="s">
        <v>113</v>
      </c>
      <c r="E6" s="304"/>
      <c r="F6" s="304"/>
      <c r="G6" s="304"/>
      <c r="H6" s="304"/>
      <c r="I6" s="314"/>
      <c r="J6" s="213"/>
      <c r="K6" s="44"/>
      <c r="L6" s="67"/>
      <c r="M6" s="302" t="s">
        <v>114</v>
      </c>
      <c r="N6" s="303"/>
      <c r="O6" s="303"/>
      <c r="P6" s="303"/>
      <c r="Q6" s="303"/>
      <c r="R6" s="303"/>
      <c r="S6" s="303"/>
      <c r="T6" s="303"/>
      <c r="U6" s="305"/>
      <c r="V6" s="70"/>
      <c r="W6" s="44"/>
      <c r="X6" s="46"/>
      <c r="Y6" s="46"/>
      <c r="Z6" s="46"/>
      <c r="AA6" s="46"/>
      <c r="AB6" s="46"/>
      <c r="AC6" s="46"/>
      <c r="AD6" s="44"/>
      <c r="AE6" s="184"/>
      <c r="AF6" s="184"/>
      <c r="AG6" s="184"/>
      <c r="AH6" s="214"/>
      <c r="AI6" s="5"/>
    </row>
    <row r="7" spans="1:35" ht="15.75" thickBot="1" x14ac:dyDescent="0.3">
      <c r="A7" s="30"/>
      <c r="B7" s="31"/>
      <c r="C7" s="32"/>
      <c r="D7" s="320" t="s">
        <v>115</v>
      </c>
      <c r="E7" s="318"/>
      <c r="F7" s="318"/>
      <c r="G7" s="318"/>
      <c r="H7" s="318"/>
      <c r="I7" s="319"/>
      <c r="J7" s="99"/>
      <c r="K7" s="45"/>
      <c r="L7" s="45"/>
      <c r="M7" s="48"/>
      <c r="N7" s="48"/>
      <c r="O7" s="48"/>
      <c r="P7" s="48"/>
      <c r="Q7" s="48"/>
      <c r="R7" s="50"/>
      <c r="S7" s="50"/>
      <c r="T7" s="50"/>
      <c r="U7" s="50"/>
      <c r="V7" s="184"/>
      <c r="W7" s="184"/>
      <c r="X7" s="184"/>
      <c r="Y7" s="184"/>
      <c r="Z7" s="45"/>
      <c r="AA7" s="45"/>
      <c r="AB7" s="45"/>
      <c r="AC7" s="45"/>
      <c r="AD7" s="45"/>
      <c r="AE7" s="45"/>
      <c r="AF7" s="45"/>
      <c r="AG7" s="45"/>
      <c r="AH7" s="59"/>
      <c r="AI7" s="5"/>
    </row>
    <row r="8" spans="1:35" ht="22.5" customHeight="1" thickBot="1" x14ac:dyDescent="0.3">
      <c r="A8" s="30"/>
      <c r="B8" s="31"/>
      <c r="C8" s="32"/>
      <c r="D8" s="293" t="s">
        <v>116</v>
      </c>
      <c r="E8" s="294"/>
      <c r="F8" s="294"/>
      <c r="G8" s="294"/>
      <c r="H8" s="294"/>
      <c r="I8" s="295"/>
      <c r="J8" s="215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60"/>
      <c r="AI8" s="5"/>
    </row>
    <row r="9" spans="1:35" s="2" customFormat="1" x14ac:dyDescent="0.25">
      <c r="A9" s="8" t="s">
        <v>2</v>
      </c>
      <c r="B9" s="17"/>
      <c r="C9" s="19"/>
      <c r="D9" s="52">
        <v>3835</v>
      </c>
      <c r="E9" s="52">
        <v>3835</v>
      </c>
      <c r="F9" s="52">
        <v>3835</v>
      </c>
      <c r="G9" s="52">
        <v>3835</v>
      </c>
      <c r="H9" s="52">
        <v>3835</v>
      </c>
      <c r="I9" s="52">
        <v>3835</v>
      </c>
      <c r="J9" s="41">
        <v>3835</v>
      </c>
      <c r="K9" s="41"/>
      <c r="L9" s="41"/>
      <c r="M9" s="25">
        <v>4000</v>
      </c>
      <c r="N9" s="25">
        <v>4000</v>
      </c>
      <c r="O9" s="25">
        <v>4000</v>
      </c>
      <c r="P9" s="25">
        <v>4000</v>
      </c>
      <c r="Q9" s="25">
        <v>4000</v>
      </c>
      <c r="R9" s="25">
        <v>4000</v>
      </c>
      <c r="S9" s="25">
        <v>4000</v>
      </c>
      <c r="T9" s="25">
        <v>4000</v>
      </c>
      <c r="U9" s="25">
        <v>4000</v>
      </c>
      <c r="V9" s="170"/>
      <c r="W9" s="170"/>
      <c r="X9" s="170">
        <v>1720</v>
      </c>
      <c r="Y9" s="170">
        <v>1720</v>
      </c>
      <c r="Z9" s="170">
        <v>1720</v>
      </c>
      <c r="AA9" s="170">
        <v>1720</v>
      </c>
      <c r="AB9" s="170">
        <v>1720</v>
      </c>
      <c r="AC9" s="170">
        <v>1720</v>
      </c>
      <c r="AD9" s="170"/>
      <c r="AE9" s="170"/>
      <c r="AF9" s="170"/>
      <c r="AG9" s="170"/>
      <c r="AH9" s="191"/>
      <c r="AI9" s="4"/>
    </row>
    <row r="10" spans="1:35" x14ac:dyDescent="0.25">
      <c r="A10" s="14"/>
      <c r="B10" s="19"/>
      <c r="C10" s="18"/>
      <c r="D10" s="25">
        <v>8404</v>
      </c>
      <c r="E10" s="25">
        <v>8404</v>
      </c>
      <c r="F10" s="25">
        <v>8404</v>
      </c>
      <c r="G10" s="25">
        <v>8404</v>
      </c>
      <c r="H10" s="25">
        <v>8404</v>
      </c>
      <c r="I10" s="25">
        <v>8404</v>
      </c>
      <c r="J10" s="25"/>
      <c r="K10" s="25"/>
      <c r="L10" s="25"/>
      <c r="M10" s="25">
        <v>18053</v>
      </c>
      <c r="N10" s="25">
        <v>18053</v>
      </c>
      <c r="O10" s="25">
        <v>18053</v>
      </c>
      <c r="P10" s="25">
        <v>18053</v>
      </c>
      <c r="Q10" s="25">
        <v>18053</v>
      </c>
      <c r="R10" s="25">
        <v>18053</v>
      </c>
      <c r="S10" s="25">
        <v>18053</v>
      </c>
      <c r="T10" s="25">
        <v>18053</v>
      </c>
      <c r="U10" s="25">
        <v>18053</v>
      </c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62"/>
      <c r="AI10" s="5"/>
    </row>
    <row r="11" spans="1:35" x14ac:dyDescent="0.25">
      <c r="A11" s="14"/>
      <c r="B11" s="19"/>
      <c r="C11" s="18"/>
      <c r="D11" s="25">
        <v>1000</v>
      </c>
      <c r="E11" s="25">
        <v>1000</v>
      </c>
      <c r="F11" s="25">
        <v>1000</v>
      </c>
      <c r="G11" s="25">
        <v>1000</v>
      </c>
      <c r="H11" s="25">
        <v>1000</v>
      </c>
      <c r="I11" s="25">
        <v>1000</v>
      </c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4"/>
      <c r="AA11" s="24"/>
      <c r="AB11" s="24"/>
      <c r="AC11" s="24"/>
      <c r="AD11" s="24"/>
      <c r="AE11" s="24"/>
      <c r="AF11" s="24"/>
      <c r="AG11" s="24"/>
      <c r="AH11" s="64"/>
      <c r="AI11" s="5"/>
    </row>
    <row r="12" spans="1:35" x14ac:dyDescent="0.25">
      <c r="A12" s="14"/>
      <c r="B12" s="19"/>
      <c r="C12" s="18"/>
      <c r="D12" s="25">
        <v>1000</v>
      </c>
      <c r="E12" s="25">
        <v>1000</v>
      </c>
      <c r="F12" s="25">
        <v>1000</v>
      </c>
      <c r="G12" s="25">
        <v>1000</v>
      </c>
      <c r="H12" s="25">
        <v>1000</v>
      </c>
      <c r="I12" s="25">
        <v>1000</v>
      </c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62"/>
      <c r="AI12" s="5"/>
    </row>
    <row r="13" spans="1:35" x14ac:dyDescent="0.25">
      <c r="A13" s="14" t="s">
        <v>3</v>
      </c>
      <c r="B13" s="19">
        <f>B14+B33+B55+B70</f>
        <v>52992.9</v>
      </c>
      <c r="C13" s="18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37"/>
      <c r="S13" s="37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63"/>
    </row>
    <row r="14" spans="1:35" x14ac:dyDescent="0.25">
      <c r="A14" s="14" t="s">
        <v>4</v>
      </c>
      <c r="B14" s="19">
        <f>SUM(B15:B32)</f>
        <v>10860.199999999999</v>
      </c>
      <c r="C14" s="19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64"/>
    </row>
    <row r="15" spans="1:35" x14ac:dyDescent="0.25">
      <c r="A15" s="8" t="s">
        <v>5</v>
      </c>
      <c r="B15" s="17">
        <v>167.7</v>
      </c>
      <c r="C15" s="17">
        <f t="shared" ref="C15:C75" si="0">SUM(D15:AH15)</f>
        <v>0</v>
      </c>
      <c r="D15" s="24"/>
      <c r="E15" s="17"/>
      <c r="F15" s="24"/>
      <c r="G15" s="24"/>
      <c r="H15" s="24"/>
      <c r="I15" s="24"/>
      <c r="J15" s="24"/>
      <c r="K15" s="24"/>
      <c r="L15" s="24"/>
      <c r="M15" s="17"/>
      <c r="N15" s="24"/>
      <c r="O15" s="24"/>
      <c r="P15" s="24"/>
      <c r="Q15" s="24"/>
      <c r="R15" s="24"/>
      <c r="S15" s="24"/>
      <c r="T15" s="24"/>
      <c r="U15" s="24"/>
      <c r="V15" s="24"/>
      <c r="W15" s="17"/>
      <c r="X15" s="25"/>
      <c r="Y15" s="24"/>
      <c r="Z15" s="24"/>
      <c r="AA15" s="24"/>
      <c r="AB15" s="24"/>
      <c r="AC15" s="24"/>
      <c r="AD15" s="17"/>
      <c r="AE15" s="25"/>
      <c r="AF15" s="24"/>
      <c r="AG15" s="24"/>
      <c r="AH15" s="64"/>
    </row>
    <row r="16" spans="1:35" x14ac:dyDescent="0.25">
      <c r="A16" s="8" t="s">
        <v>6</v>
      </c>
      <c r="B16" s="17">
        <v>79.7</v>
      </c>
      <c r="C16" s="17">
        <f t="shared" si="0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64"/>
    </row>
    <row r="17" spans="1:34" x14ac:dyDescent="0.25">
      <c r="A17" s="8" t="s">
        <v>7</v>
      </c>
      <c r="B17" s="17">
        <v>30.1</v>
      </c>
      <c r="C17" s="17">
        <f t="shared" si="0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64"/>
    </row>
    <row r="18" spans="1:34" x14ac:dyDescent="0.25">
      <c r="A18" s="8" t="s">
        <v>8</v>
      </c>
      <c r="B18" s="17">
        <v>482</v>
      </c>
      <c r="C18" s="17">
        <f t="shared" si="0"/>
        <v>0</v>
      </c>
      <c r="D18" s="17"/>
      <c r="E18" s="24"/>
      <c r="F18" s="24"/>
      <c r="G18" s="24"/>
      <c r="H18" s="24"/>
      <c r="I18" s="24"/>
      <c r="J18" s="17"/>
      <c r="K18" s="24"/>
      <c r="L18" s="24"/>
      <c r="M18" s="24"/>
      <c r="N18" s="24"/>
      <c r="O18" s="24"/>
      <c r="P18" s="24"/>
      <c r="Q18" s="17"/>
      <c r="R18" s="24"/>
      <c r="S18" s="24"/>
      <c r="T18" s="24"/>
      <c r="U18" s="24"/>
      <c r="V18" s="17"/>
      <c r="W18" s="24"/>
      <c r="X18" s="24"/>
      <c r="Y18" s="24"/>
      <c r="Z18" s="24"/>
      <c r="AA18" s="17"/>
      <c r="AB18" s="24"/>
      <c r="AC18" s="24"/>
      <c r="AD18" s="24"/>
      <c r="AE18" s="24"/>
      <c r="AF18" s="24"/>
      <c r="AG18" s="17"/>
      <c r="AH18" s="64"/>
    </row>
    <row r="19" spans="1:34" s="2" customFormat="1" x14ac:dyDescent="0.25">
      <c r="A19" s="8" t="s">
        <v>9</v>
      </c>
      <c r="B19" s="17">
        <v>620</v>
      </c>
      <c r="C19" s="17">
        <f t="shared" si="0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64"/>
    </row>
    <row r="20" spans="1:34" s="2" customFormat="1" x14ac:dyDescent="0.25">
      <c r="A20" s="8" t="s">
        <v>10</v>
      </c>
      <c r="B20" s="17">
        <v>291.60000000000002</v>
      </c>
      <c r="C20" s="17">
        <f t="shared" si="0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64"/>
    </row>
    <row r="21" spans="1:34" s="2" customFormat="1" x14ac:dyDescent="0.25">
      <c r="A21" s="8" t="s">
        <v>11</v>
      </c>
      <c r="B21" s="17">
        <v>4237.8999999999996</v>
      </c>
      <c r="C21" s="17">
        <f t="shared" si="0"/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64"/>
    </row>
    <row r="22" spans="1:34" s="2" customFormat="1" x14ac:dyDescent="0.25">
      <c r="A22" s="8" t="s">
        <v>12</v>
      </c>
      <c r="B22" s="17">
        <v>388.9</v>
      </c>
      <c r="C22" s="17">
        <f t="shared" si="0"/>
        <v>0</v>
      </c>
      <c r="D22" s="24"/>
      <c r="E22" s="24"/>
      <c r="F22" s="17"/>
      <c r="G22" s="24"/>
      <c r="H22" s="24"/>
      <c r="I22" s="24"/>
      <c r="J22" s="24"/>
      <c r="K22" s="24"/>
      <c r="L22" s="24"/>
      <c r="M22" s="24"/>
      <c r="N22" s="24"/>
      <c r="O22" s="17"/>
      <c r="P22" s="24"/>
      <c r="Q22" s="24"/>
      <c r="R22" s="24"/>
      <c r="S22" s="24"/>
      <c r="T22" s="24"/>
      <c r="U22" s="24"/>
      <c r="V22" s="17"/>
      <c r="W22" s="24"/>
      <c r="X22" s="24"/>
      <c r="Y22" s="24"/>
      <c r="Z22" s="24"/>
      <c r="AA22" s="24"/>
      <c r="AB22" s="24"/>
      <c r="AC22" s="24"/>
      <c r="AD22" s="17"/>
      <c r="AE22" s="24"/>
      <c r="AF22" s="24"/>
      <c r="AG22" s="24"/>
      <c r="AH22" s="64"/>
    </row>
    <row r="23" spans="1:34" s="2" customFormat="1" x14ac:dyDescent="0.25">
      <c r="A23" s="8" t="s">
        <v>13</v>
      </c>
      <c r="B23" s="17">
        <v>119.5</v>
      </c>
      <c r="C23" s="17">
        <f t="shared" si="0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64"/>
    </row>
    <row r="24" spans="1:34" s="2" customFormat="1" x14ac:dyDescent="0.25">
      <c r="A24" s="8" t="s">
        <v>14</v>
      </c>
      <c r="B24" s="17">
        <v>381.8</v>
      </c>
      <c r="C24" s="17">
        <f t="shared" si="0"/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64"/>
    </row>
    <row r="25" spans="1:34" s="2" customFormat="1" x14ac:dyDescent="0.25">
      <c r="A25" s="8" t="s">
        <v>15</v>
      </c>
      <c r="B25" s="17">
        <v>153.19999999999999</v>
      </c>
      <c r="C25" s="17">
        <f t="shared" si="0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64"/>
    </row>
    <row r="26" spans="1:34" s="2" customFormat="1" x14ac:dyDescent="0.25">
      <c r="A26" s="8" t="s">
        <v>16</v>
      </c>
      <c r="B26" s="17">
        <v>134.1</v>
      </c>
      <c r="C26" s="17">
        <f t="shared" si="0"/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64"/>
    </row>
    <row r="27" spans="1:34" s="2" customFormat="1" x14ac:dyDescent="0.25">
      <c r="A27" s="8" t="s">
        <v>17</v>
      </c>
      <c r="B27" s="17">
        <v>104.6</v>
      </c>
      <c r="C27" s="17">
        <f t="shared" si="0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64"/>
    </row>
    <row r="28" spans="1:34" s="2" customFormat="1" x14ac:dyDescent="0.25">
      <c r="A28" s="8" t="s">
        <v>18</v>
      </c>
      <c r="B28" s="17">
        <v>1445.5</v>
      </c>
      <c r="C28" s="17">
        <f t="shared" si="0"/>
        <v>18791.2</v>
      </c>
      <c r="D28" s="24"/>
      <c r="E28" s="24"/>
      <c r="F28" s="24"/>
      <c r="G28" s="17">
        <v>1445.5</v>
      </c>
      <c r="H28" s="17"/>
      <c r="I28" s="17">
        <v>1445.5</v>
      </c>
      <c r="J28" s="17">
        <v>1445.5</v>
      </c>
      <c r="K28" s="17"/>
      <c r="L28" s="17"/>
      <c r="M28" s="17">
        <v>1445.5</v>
      </c>
      <c r="N28" s="17"/>
      <c r="O28" s="17">
        <v>1445.5</v>
      </c>
      <c r="P28" s="17"/>
      <c r="Q28" s="17">
        <v>1445.5</v>
      </c>
      <c r="R28" s="17"/>
      <c r="S28" s="17"/>
      <c r="T28" s="17">
        <v>1445.5</v>
      </c>
      <c r="U28" s="17"/>
      <c r="V28" s="17">
        <v>1445.5</v>
      </c>
      <c r="W28" s="17"/>
      <c r="X28" s="17">
        <v>1445.2</v>
      </c>
      <c r="Y28" s="17">
        <v>1445.5</v>
      </c>
      <c r="Z28" s="17"/>
      <c r="AA28" s="17">
        <v>1445.5</v>
      </c>
      <c r="AB28" s="17">
        <v>1445.5</v>
      </c>
      <c r="AC28" s="17"/>
      <c r="AD28" s="17">
        <v>1445.5</v>
      </c>
      <c r="AE28" s="24"/>
      <c r="AF28" s="17"/>
      <c r="AG28" s="24"/>
      <c r="AH28" s="64"/>
    </row>
    <row r="29" spans="1:34" s="2" customFormat="1" x14ac:dyDescent="0.25">
      <c r="A29" s="8" t="s">
        <v>19</v>
      </c>
      <c r="B29" s="17">
        <v>402.8</v>
      </c>
      <c r="C29" s="17">
        <f t="shared" si="0"/>
        <v>0</v>
      </c>
      <c r="D29" s="17"/>
      <c r="E29" s="24"/>
      <c r="F29" s="24"/>
      <c r="G29" s="24"/>
      <c r="H29" s="24"/>
      <c r="I29" s="24"/>
      <c r="J29" s="24"/>
      <c r="K29" s="24"/>
      <c r="L29" s="17"/>
      <c r="M29" s="24"/>
      <c r="N29" s="24"/>
      <c r="O29" s="24"/>
      <c r="P29" s="24"/>
      <c r="Q29" s="24"/>
      <c r="R29" s="24"/>
      <c r="S29" s="24"/>
      <c r="T29" s="1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17"/>
      <c r="AG29" s="24"/>
      <c r="AH29" s="64"/>
    </row>
    <row r="30" spans="1:34" s="2" customFormat="1" x14ac:dyDescent="0.25">
      <c r="A30" s="8" t="s">
        <v>20</v>
      </c>
      <c r="B30" s="17">
        <v>185</v>
      </c>
      <c r="C30" s="17">
        <f t="shared" si="0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64"/>
    </row>
    <row r="31" spans="1:34" s="2" customFormat="1" x14ac:dyDescent="0.25">
      <c r="A31" s="8" t="s">
        <v>21</v>
      </c>
      <c r="B31" s="17">
        <v>1560</v>
      </c>
      <c r="C31" s="17">
        <f t="shared" si="0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64"/>
    </row>
    <row r="32" spans="1:34" x14ac:dyDescent="0.25">
      <c r="A32" s="8" t="s">
        <v>22</v>
      </c>
      <c r="B32" s="17">
        <v>75.8</v>
      </c>
      <c r="C32" s="17">
        <f t="shared" si="0"/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64"/>
    </row>
    <row r="33" spans="1:34" x14ac:dyDescent="0.25">
      <c r="A33" s="14" t="s">
        <v>23</v>
      </c>
      <c r="B33" s="19">
        <f>SUM(B34:B54)-B35-B38</f>
        <v>30366.1</v>
      </c>
      <c r="C33" s="17">
        <f t="shared" si="0"/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64"/>
    </row>
    <row r="34" spans="1:34" x14ac:dyDescent="0.25">
      <c r="A34" s="8" t="s">
        <v>24</v>
      </c>
      <c r="B34" s="17">
        <v>236.8</v>
      </c>
      <c r="C34" s="17">
        <f t="shared" si="0"/>
        <v>1894.3999999999999</v>
      </c>
      <c r="D34" s="24"/>
      <c r="E34" s="24"/>
      <c r="F34" s="24"/>
      <c r="G34" s="24"/>
      <c r="H34" s="24"/>
      <c r="I34" s="24"/>
      <c r="J34" s="35"/>
      <c r="K34" s="24">
        <v>236.8</v>
      </c>
      <c r="L34" s="35">
        <v>236.8</v>
      </c>
      <c r="M34" s="35"/>
      <c r="N34" s="35"/>
      <c r="O34" s="35"/>
      <c r="P34" s="35"/>
      <c r="Q34" s="24"/>
      <c r="R34" s="24"/>
      <c r="S34" s="24"/>
      <c r="T34" s="24"/>
      <c r="U34" s="24"/>
      <c r="V34" s="35">
        <v>236.8</v>
      </c>
      <c r="W34" s="35">
        <v>236.8</v>
      </c>
      <c r="X34" s="24"/>
      <c r="Y34" s="24"/>
      <c r="Z34" s="24"/>
      <c r="AA34" s="24"/>
      <c r="AB34" s="24"/>
      <c r="AC34" s="24"/>
      <c r="AD34" s="35">
        <v>236.8</v>
      </c>
      <c r="AE34" s="24">
        <v>236.8</v>
      </c>
      <c r="AF34" s="24">
        <v>236.8</v>
      </c>
      <c r="AG34" s="24">
        <v>236.8</v>
      </c>
      <c r="AH34" s="64"/>
    </row>
    <row r="35" spans="1:34" x14ac:dyDescent="0.25">
      <c r="A35" s="8" t="s">
        <v>25</v>
      </c>
      <c r="B35" s="17">
        <v>236.8</v>
      </c>
      <c r="C35" s="17">
        <f t="shared" si="0"/>
        <v>5209.6000000000022</v>
      </c>
      <c r="D35" s="24">
        <v>236.8</v>
      </c>
      <c r="E35" s="24">
        <v>236.8</v>
      </c>
      <c r="F35" s="24">
        <v>236.8</v>
      </c>
      <c r="G35" s="24">
        <v>236.8</v>
      </c>
      <c r="H35" s="24">
        <v>236.8</v>
      </c>
      <c r="I35" s="24">
        <v>236.8</v>
      </c>
      <c r="J35" s="24">
        <v>236.8</v>
      </c>
      <c r="K35" s="24"/>
      <c r="L35" s="35"/>
      <c r="M35" s="24">
        <v>236.8</v>
      </c>
      <c r="N35" s="24">
        <v>236.8</v>
      </c>
      <c r="O35" s="24">
        <v>236.8</v>
      </c>
      <c r="P35" s="24">
        <v>236.8</v>
      </c>
      <c r="Q35" s="24">
        <v>236.8</v>
      </c>
      <c r="R35" s="24">
        <v>236.8</v>
      </c>
      <c r="S35" s="24">
        <v>236.8</v>
      </c>
      <c r="T35" s="24">
        <v>236.8</v>
      </c>
      <c r="U35" s="24">
        <v>236.8</v>
      </c>
      <c r="V35" s="24"/>
      <c r="W35" s="24"/>
      <c r="X35" s="24">
        <v>236.8</v>
      </c>
      <c r="Y35" s="24">
        <v>236.8</v>
      </c>
      <c r="Z35" s="24">
        <v>236.8</v>
      </c>
      <c r="AA35" s="24">
        <v>236.8</v>
      </c>
      <c r="AB35" s="24">
        <v>236.8</v>
      </c>
      <c r="AC35" s="24">
        <v>236.8</v>
      </c>
      <c r="AD35" s="24"/>
      <c r="AE35" s="24"/>
      <c r="AF35" s="24"/>
      <c r="AG35" s="24"/>
      <c r="AH35" s="64"/>
    </row>
    <row r="36" spans="1:34" x14ac:dyDescent="0.25">
      <c r="A36" s="8" t="s">
        <v>26</v>
      </c>
      <c r="B36" s="17">
        <v>44.3</v>
      </c>
      <c r="C36" s="17">
        <f t="shared" si="0"/>
        <v>1240.3999999999994</v>
      </c>
      <c r="D36" s="17">
        <v>44.3</v>
      </c>
      <c r="E36" s="17">
        <v>44.3</v>
      </c>
      <c r="F36" s="17">
        <v>44.3</v>
      </c>
      <c r="G36" s="17">
        <v>44.3</v>
      </c>
      <c r="H36" s="17">
        <v>44.3</v>
      </c>
      <c r="I36" s="17">
        <v>44.3</v>
      </c>
      <c r="J36" s="17">
        <v>44.3</v>
      </c>
      <c r="K36" s="17">
        <v>44.3</v>
      </c>
      <c r="L36" s="17">
        <v>44.3</v>
      </c>
      <c r="M36" s="17">
        <v>44.3</v>
      </c>
      <c r="N36" s="17">
        <v>44.3</v>
      </c>
      <c r="O36" s="17">
        <v>44.3</v>
      </c>
      <c r="P36" s="17">
        <v>44.3</v>
      </c>
      <c r="Q36" s="17">
        <v>44.3</v>
      </c>
      <c r="R36" s="17">
        <v>44.3</v>
      </c>
      <c r="S36" s="17">
        <v>44.3</v>
      </c>
      <c r="T36" s="17">
        <v>44.3</v>
      </c>
      <c r="U36" s="17">
        <v>44.3</v>
      </c>
      <c r="V36" s="17">
        <v>44.3</v>
      </c>
      <c r="W36" s="17">
        <v>44.3</v>
      </c>
      <c r="X36" s="17">
        <v>44.3</v>
      </c>
      <c r="Y36" s="17">
        <v>44.3</v>
      </c>
      <c r="Z36" s="17">
        <v>44.3</v>
      </c>
      <c r="AA36" s="17">
        <v>44.3</v>
      </c>
      <c r="AB36" s="17">
        <v>44.3</v>
      </c>
      <c r="AC36" s="17">
        <v>44.3</v>
      </c>
      <c r="AD36" s="17">
        <v>44.3</v>
      </c>
      <c r="AE36" s="17">
        <v>44.3</v>
      </c>
      <c r="AF36" s="17"/>
      <c r="AG36" s="17"/>
      <c r="AH36" s="66"/>
    </row>
    <row r="37" spans="1:34" x14ac:dyDescent="0.25">
      <c r="A37" s="8" t="s">
        <v>56</v>
      </c>
      <c r="B37" s="17">
        <v>507.8</v>
      </c>
      <c r="C37" s="17">
        <f t="shared" si="0"/>
        <v>5585.8000000000011</v>
      </c>
      <c r="D37" s="24">
        <v>507.8</v>
      </c>
      <c r="E37" s="24">
        <v>507.8</v>
      </c>
      <c r="F37" s="24">
        <v>507.8</v>
      </c>
      <c r="G37" s="24"/>
      <c r="H37" s="24"/>
      <c r="I37" s="24"/>
      <c r="J37" s="24"/>
      <c r="K37" s="35">
        <v>507.8</v>
      </c>
      <c r="L37" s="35">
        <v>507.8</v>
      </c>
      <c r="M37" s="24"/>
      <c r="N37" s="24"/>
      <c r="O37" s="24"/>
      <c r="P37" s="24"/>
      <c r="Q37" s="24"/>
      <c r="R37" s="24"/>
      <c r="S37" s="24"/>
      <c r="T37" s="24"/>
      <c r="U37" s="24"/>
      <c r="V37" s="35">
        <v>507.8</v>
      </c>
      <c r="W37" s="35">
        <v>507.8</v>
      </c>
      <c r="X37" s="24"/>
      <c r="Y37" s="24"/>
      <c r="Z37" s="24"/>
      <c r="AA37" s="24"/>
      <c r="AB37" s="24"/>
      <c r="AC37" s="24"/>
      <c r="AD37" s="35">
        <v>507.8</v>
      </c>
      <c r="AE37" s="24">
        <v>507.8</v>
      </c>
      <c r="AF37" s="24">
        <v>507.8</v>
      </c>
      <c r="AG37" s="24">
        <v>507.8</v>
      </c>
      <c r="AH37" s="64"/>
    </row>
    <row r="38" spans="1:34" x14ac:dyDescent="0.25">
      <c r="A38" s="8" t="s">
        <v>27</v>
      </c>
      <c r="B38" s="17">
        <v>507.8</v>
      </c>
      <c r="C38" s="17">
        <f t="shared" si="0"/>
        <v>11171.599999999999</v>
      </c>
      <c r="D38" s="24">
        <v>507.8</v>
      </c>
      <c r="E38" s="24">
        <v>507.8</v>
      </c>
      <c r="F38" s="24">
        <v>507.8</v>
      </c>
      <c r="G38" s="24">
        <v>507.8</v>
      </c>
      <c r="H38" s="24">
        <v>507.8</v>
      </c>
      <c r="I38" s="24">
        <v>507.8</v>
      </c>
      <c r="J38" s="24">
        <v>507.8</v>
      </c>
      <c r="K38" s="24"/>
      <c r="L38" s="24"/>
      <c r="M38" s="35">
        <v>507.8</v>
      </c>
      <c r="N38" s="35">
        <v>507.8</v>
      </c>
      <c r="O38" s="35">
        <v>507.8</v>
      </c>
      <c r="P38" s="24">
        <v>507.8</v>
      </c>
      <c r="Q38" s="24">
        <v>507.8</v>
      </c>
      <c r="R38" s="24">
        <v>507.8</v>
      </c>
      <c r="S38" s="24">
        <v>507.8</v>
      </c>
      <c r="T38" s="24">
        <v>507.8</v>
      </c>
      <c r="U38" s="24">
        <v>507.8</v>
      </c>
      <c r="V38" s="24"/>
      <c r="W38" s="24"/>
      <c r="X38" s="24">
        <v>507.8</v>
      </c>
      <c r="Y38" s="24">
        <v>507.8</v>
      </c>
      <c r="Z38" s="24">
        <v>507.8</v>
      </c>
      <c r="AA38" s="24">
        <v>507.8</v>
      </c>
      <c r="AB38" s="24">
        <v>507.8</v>
      </c>
      <c r="AC38" s="24">
        <v>507.8</v>
      </c>
      <c r="AD38" s="24"/>
      <c r="AE38" s="24"/>
      <c r="AF38" s="24"/>
      <c r="AG38" s="24"/>
      <c r="AH38" s="64"/>
    </row>
    <row r="39" spans="1:34" x14ac:dyDescent="0.25">
      <c r="A39" s="8" t="s">
        <v>14</v>
      </c>
      <c r="B39" s="17">
        <v>116.1</v>
      </c>
      <c r="C39" s="17">
        <f t="shared" si="0"/>
        <v>3482.9999999999982</v>
      </c>
      <c r="D39" s="24">
        <v>116.1</v>
      </c>
      <c r="E39" s="24">
        <v>116.1</v>
      </c>
      <c r="F39" s="24">
        <v>116.1</v>
      </c>
      <c r="G39" s="24">
        <v>116.1</v>
      </c>
      <c r="H39" s="24">
        <v>116.1</v>
      </c>
      <c r="I39" s="24">
        <v>116.1</v>
      </c>
      <c r="J39" s="24">
        <v>116.1</v>
      </c>
      <c r="K39" s="24">
        <v>116.1</v>
      </c>
      <c r="L39" s="24">
        <v>116.1</v>
      </c>
      <c r="M39" s="24">
        <v>116.1</v>
      </c>
      <c r="N39" s="24">
        <v>116.1</v>
      </c>
      <c r="O39" s="24">
        <v>116.1</v>
      </c>
      <c r="P39" s="24">
        <v>116.1</v>
      </c>
      <c r="Q39" s="24">
        <v>116.1</v>
      </c>
      <c r="R39" s="24">
        <v>116.1</v>
      </c>
      <c r="S39" s="24">
        <v>116.1</v>
      </c>
      <c r="T39" s="24">
        <v>116.1</v>
      </c>
      <c r="U39" s="24">
        <v>116.1</v>
      </c>
      <c r="V39" s="24">
        <v>116.1</v>
      </c>
      <c r="W39" s="24">
        <v>116.1</v>
      </c>
      <c r="X39" s="24">
        <v>116.1</v>
      </c>
      <c r="Y39" s="24">
        <v>116.1</v>
      </c>
      <c r="Z39" s="24">
        <v>116.1</v>
      </c>
      <c r="AA39" s="24">
        <v>116.1</v>
      </c>
      <c r="AB39" s="24">
        <v>116.1</v>
      </c>
      <c r="AC39" s="24">
        <v>116.1</v>
      </c>
      <c r="AD39" s="24">
        <v>116.1</v>
      </c>
      <c r="AE39" s="24">
        <v>116.1</v>
      </c>
      <c r="AF39" s="24">
        <v>116.1</v>
      </c>
      <c r="AG39" s="24">
        <v>116.1</v>
      </c>
      <c r="AH39" s="64"/>
    </row>
    <row r="40" spans="1:34" ht="30" x14ac:dyDescent="0.25">
      <c r="A40" s="8" t="s">
        <v>28</v>
      </c>
      <c r="B40" s="19">
        <v>27472</v>
      </c>
      <c r="C40" s="17">
        <f t="shared" si="0"/>
        <v>0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64"/>
    </row>
    <row r="41" spans="1:34" x14ac:dyDescent="0.25">
      <c r="A41" s="8" t="s">
        <v>29</v>
      </c>
      <c r="B41" s="17">
        <f>564.1+75</f>
        <v>639.1</v>
      </c>
      <c r="C41" s="17">
        <f t="shared" si="0"/>
        <v>13820.220000000005</v>
      </c>
      <c r="D41" s="17">
        <f t="shared" ref="D41:AC41" si="1">564.1+75</f>
        <v>639.1</v>
      </c>
      <c r="E41" s="17">
        <f t="shared" si="1"/>
        <v>639.1</v>
      </c>
      <c r="F41" s="17">
        <f t="shared" si="1"/>
        <v>639.1</v>
      </c>
      <c r="G41" s="17">
        <f t="shared" si="1"/>
        <v>639.1</v>
      </c>
      <c r="H41" s="17">
        <f t="shared" si="1"/>
        <v>639.1</v>
      </c>
      <c r="I41" s="17">
        <f t="shared" si="1"/>
        <v>639.1</v>
      </c>
      <c r="J41" s="17">
        <f t="shared" si="1"/>
        <v>639.1</v>
      </c>
      <c r="K41" s="17"/>
      <c r="L41" s="17"/>
      <c r="M41" s="17">
        <f t="shared" si="1"/>
        <v>639.1</v>
      </c>
      <c r="N41" s="17">
        <v>399.12</v>
      </c>
      <c r="O41" s="17">
        <f t="shared" si="1"/>
        <v>639.1</v>
      </c>
      <c r="P41" s="17">
        <f t="shared" si="1"/>
        <v>639.1</v>
      </c>
      <c r="Q41" s="17">
        <f t="shared" si="1"/>
        <v>639.1</v>
      </c>
      <c r="R41" s="17">
        <f t="shared" si="1"/>
        <v>639.1</v>
      </c>
      <c r="S41" s="17">
        <f t="shared" si="1"/>
        <v>639.1</v>
      </c>
      <c r="T41" s="17">
        <f t="shared" si="1"/>
        <v>639.1</v>
      </c>
      <c r="U41" s="17">
        <f t="shared" si="1"/>
        <v>639.1</v>
      </c>
      <c r="V41" s="17"/>
      <c r="W41" s="17"/>
      <c r="X41" s="17">
        <f t="shared" si="1"/>
        <v>639.1</v>
      </c>
      <c r="Y41" s="17">
        <f t="shared" si="1"/>
        <v>639.1</v>
      </c>
      <c r="Z41" s="17">
        <f t="shared" si="1"/>
        <v>639.1</v>
      </c>
      <c r="AA41" s="17">
        <f t="shared" si="1"/>
        <v>639.1</v>
      </c>
      <c r="AB41" s="17">
        <f t="shared" si="1"/>
        <v>639.1</v>
      </c>
      <c r="AC41" s="17">
        <f t="shared" si="1"/>
        <v>639.1</v>
      </c>
      <c r="AD41" s="17"/>
      <c r="AE41" s="17"/>
      <c r="AF41" s="24"/>
      <c r="AG41" s="24"/>
      <c r="AH41" s="64"/>
    </row>
    <row r="42" spans="1:34" x14ac:dyDescent="0.25">
      <c r="A42" s="8" t="s">
        <v>30</v>
      </c>
      <c r="B42" s="17">
        <f>145.9+31+31+31+31+12+32.4</f>
        <v>314.29999999999995</v>
      </c>
      <c r="C42" s="17">
        <f t="shared" si="0"/>
        <v>6914.6000000000022</v>
      </c>
      <c r="D42" s="24">
        <v>314.3</v>
      </c>
      <c r="E42" s="24">
        <v>314.3</v>
      </c>
      <c r="F42" s="24">
        <v>314.3</v>
      </c>
      <c r="G42" s="24">
        <v>314.3</v>
      </c>
      <c r="H42" s="24"/>
      <c r="I42" s="24"/>
      <c r="J42" s="24">
        <f t="shared" ref="J42" si="2">145.9+31+31+31+31+12+32.4</f>
        <v>314.29999999999995</v>
      </c>
      <c r="K42" s="24">
        <v>314.3</v>
      </c>
      <c r="L42" s="24">
        <v>314.3</v>
      </c>
      <c r="M42" s="35">
        <v>314.3</v>
      </c>
      <c r="N42" s="35">
        <v>314.3</v>
      </c>
      <c r="O42" s="24"/>
      <c r="P42" s="24"/>
      <c r="Q42" s="24">
        <v>314.3</v>
      </c>
      <c r="R42" s="24">
        <v>314.3</v>
      </c>
      <c r="S42" s="24">
        <v>314.3</v>
      </c>
      <c r="T42" s="24">
        <v>314.3</v>
      </c>
      <c r="U42" s="24">
        <v>314.3</v>
      </c>
      <c r="V42" s="24"/>
      <c r="W42" s="24"/>
      <c r="X42" s="24">
        <v>314.3</v>
      </c>
      <c r="Y42" s="24">
        <v>314.3</v>
      </c>
      <c r="Z42" s="24">
        <v>314.3</v>
      </c>
      <c r="AA42" s="24">
        <v>314.3</v>
      </c>
      <c r="AB42" s="24">
        <v>314.3</v>
      </c>
      <c r="AC42" s="24"/>
      <c r="AD42" s="24"/>
      <c r="AE42" s="24">
        <v>314.3</v>
      </c>
      <c r="AF42" s="24">
        <v>314.3</v>
      </c>
      <c r="AG42" s="24">
        <v>314.3</v>
      </c>
      <c r="AH42" s="65"/>
    </row>
    <row r="43" spans="1:34" x14ac:dyDescent="0.25">
      <c r="A43" s="8" t="s">
        <v>31</v>
      </c>
      <c r="B43" s="17">
        <v>103</v>
      </c>
      <c r="C43" s="17">
        <f t="shared" si="0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64"/>
    </row>
    <row r="44" spans="1:34" x14ac:dyDescent="0.25">
      <c r="A44" s="8" t="s">
        <v>7</v>
      </c>
      <c r="B44" s="17">
        <f>28.9+4.2+19+65</f>
        <v>117.1</v>
      </c>
      <c r="C44" s="17">
        <f t="shared" si="0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64"/>
    </row>
    <row r="45" spans="1:34" x14ac:dyDescent="0.25">
      <c r="A45" s="8" t="s">
        <v>32</v>
      </c>
      <c r="B45" s="17">
        <v>18.399999999999999</v>
      </c>
      <c r="C45" s="17">
        <f t="shared" si="0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64"/>
    </row>
    <row r="46" spans="1:34" x14ac:dyDescent="0.25">
      <c r="A46" s="8" t="s">
        <v>33</v>
      </c>
      <c r="B46" s="17">
        <v>10</v>
      </c>
      <c r="C46" s="17">
        <f t="shared" si="0"/>
        <v>0</v>
      </c>
      <c r="D46" s="24"/>
      <c r="E46" s="24"/>
      <c r="F46" s="24"/>
      <c r="G46" s="24"/>
      <c r="H46" s="24"/>
      <c r="I46" s="24"/>
      <c r="J46" s="24"/>
      <c r="K46" s="42"/>
      <c r="L46" s="42"/>
      <c r="M46" s="42"/>
      <c r="N46" s="42"/>
      <c r="O46" s="42"/>
      <c r="P46" s="42"/>
      <c r="Q46" s="24"/>
      <c r="R46" s="24"/>
      <c r="S46" s="43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64"/>
    </row>
    <row r="47" spans="1:34" x14ac:dyDescent="0.25">
      <c r="A47" s="8" t="s">
        <v>34</v>
      </c>
      <c r="B47" s="17">
        <v>46.8</v>
      </c>
      <c r="C47" s="17">
        <f t="shared" si="0"/>
        <v>0</v>
      </c>
      <c r="D47" s="24"/>
      <c r="E47" s="24"/>
      <c r="F47" s="24"/>
      <c r="G47" s="24"/>
      <c r="H47" s="24"/>
      <c r="I47" s="24"/>
      <c r="J47" s="24"/>
      <c r="K47" s="42"/>
      <c r="L47" s="42"/>
      <c r="M47" s="42"/>
      <c r="N47" s="42"/>
      <c r="O47" s="42"/>
      <c r="P47" s="42"/>
      <c r="Q47" s="24"/>
      <c r="R47" s="24"/>
      <c r="S47" s="43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64"/>
    </row>
    <row r="48" spans="1:34" x14ac:dyDescent="0.25">
      <c r="A48" s="8" t="s">
        <v>35</v>
      </c>
      <c r="B48" s="17">
        <v>60.3</v>
      </c>
      <c r="C48" s="17">
        <f t="shared" si="0"/>
        <v>0</v>
      </c>
      <c r="D48" s="24"/>
      <c r="E48" s="24"/>
      <c r="F48" s="24"/>
      <c r="G48" s="24"/>
      <c r="H48" s="24"/>
      <c r="I48" s="24"/>
      <c r="J48" s="24"/>
      <c r="K48" s="42"/>
      <c r="L48" s="42"/>
      <c r="M48" s="42"/>
      <c r="N48" s="42"/>
      <c r="O48" s="42"/>
      <c r="P48" s="42"/>
      <c r="Q48" s="24"/>
      <c r="R48" s="24"/>
      <c r="S48" s="43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64"/>
    </row>
    <row r="49" spans="1:34" x14ac:dyDescent="0.25">
      <c r="A49" s="8" t="s">
        <v>36</v>
      </c>
      <c r="B49" s="17">
        <v>15.7</v>
      </c>
      <c r="C49" s="17">
        <f t="shared" si="0"/>
        <v>0</v>
      </c>
      <c r="D49" s="24"/>
      <c r="E49" s="24"/>
      <c r="F49" s="24"/>
      <c r="G49" s="24"/>
      <c r="H49" s="24"/>
      <c r="I49" s="24"/>
      <c r="J49" s="24"/>
      <c r="K49" s="42"/>
      <c r="L49" s="42"/>
      <c r="M49" s="42"/>
      <c r="N49" s="42"/>
      <c r="O49" s="42"/>
      <c r="P49" s="42"/>
      <c r="Q49" s="24"/>
      <c r="R49" s="24"/>
      <c r="S49" s="43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64"/>
    </row>
    <row r="50" spans="1:34" x14ac:dyDescent="0.25">
      <c r="A50" s="8" t="s">
        <v>37</v>
      </c>
      <c r="B50" s="17">
        <v>17</v>
      </c>
      <c r="C50" s="17">
        <f t="shared" si="0"/>
        <v>0</v>
      </c>
      <c r="D50" s="24"/>
      <c r="E50" s="24"/>
      <c r="F50" s="24"/>
      <c r="G50" s="24"/>
      <c r="H50" s="24"/>
      <c r="I50" s="24"/>
      <c r="J50" s="24"/>
      <c r="K50" s="42"/>
      <c r="L50" s="42"/>
      <c r="M50" s="42"/>
      <c r="N50" s="42"/>
      <c r="O50" s="42"/>
      <c r="P50" s="42"/>
      <c r="Q50" s="24"/>
      <c r="R50" s="24"/>
      <c r="S50" s="43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64"/>
    </row>
    <row r="51" spans="1:34" x14ac:dyDescent="0.25">
      <c r="A51" s="8" t="s">
        <v>38</v>
      </c>
      <c r="B51" s="17">
        <f>76.9+72.5</f>
        <v>149.4</v>
      </c>
      <c r="C51" s="17">
        <f t="shared" si="0"/>
        <v>0</v>
      </c>
      <c r="D51" s="24"/>
      <c r="E51" s="24"/>
      <c r="F51" s="24"/>
      <c r="G51" s="24"/>
      <c r="H51" s="24"/>
      <c r="I51" s="24"/>
      <c r="J51" s="24"/>
      <c r="K51" s="42"/>
      <c r="L51" s="42"/>
      <c r="M51" s="42"/>
      <c r="N51" s="42"/>
      <c r="O51" s="42"/>
      <c r="P51" s="42"/>
      <c r="Q51" s="42"/>
      <c r="R51" s="42"/>
      <c r="S51" s="5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64"/>
    </row>
    <row r="52" spans="1:34" x14ac:dyDescent="0.25">
      <c r="A52" s="8" t="s">
        <v>39</v>
      </c>
      <c r="B52" s="17">
        <f>66.7+63</f>
        <v>129.69999999999999</v>
      </c>
      <c r="C52" s="17">
        <f t="shared" si="0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64"/>
    </row>
    <row r="53" spans="1:34" x14ac:dyDescent="0.25">
      <c r="A53" s="8" t="s">
        <v>40</v>
      </c>
      <c r="B53" s="17">
        <f>19.5+5.7+3.2+30+165+6.9</f>
        <v>230.3</v>
      </c>
      <c r="C53" s="17">
        <f t="shared" si="0"/>
        <v>0</v>
      </c>
      <c r="D53" s="24"/>
      <c r="E53" s="17"/>
      <c r="F53" s="24"/>
      <c r="G53" s="24"/>
      <c r="H53" s="24"/>
      <c r="I53" s="24"/>
      <c r="J53" s="24"/>
      <c r="K53" s="24"/>
      <c r="L53" s="24"/>
      <c r="M53" s="24"/>
      <c r="N53" s="24"/>
      <c r="O53" s="17"/>
      <c r="P53" s="24"/>
      <c r="Q53" s="24"/>
      <c r="R53" s="24"/>
      <c r="S53" s="24"/>
      <c r="T53" s="24"/>
      <c r="U53" s="17"/>
      <c r="V53" s="24"/>
      <c r="W53" s="24"/>
      <c r="X53" s="24"/>
      <c r="Y53" s="24"/>
      <c r="Z53" s="17"/>
      <c r="AA53" s="24"/>
      <c r="AB53" s="24"/>
      <c r="AC53" s="24"/>
      <c r="AD53" s="24"/>
      <c r="AE53" s="24"/>
      <c r="AF53" s="24"/>
      <c r="AG53" s="17"/>
      <c r="AH53" s="64"/>
    </row>
    <row r="54" spans="1:34" x14ac:dyDescent="0.25">
      <c r="A54" s="8" t="s">
        <v>41</v>
      </c>
      <c r="B54" s="17">
        <f>60+78</f>
        <v>138</v>
      </c>
      <c r="C54" s="17">
        <f t="shared" si="0"/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64"/>
    </row>
    <row r="55" spans="1:34" x14ac:dyDescent="0.25">
      <c r="A55" s="14" t="s">
        <v>42</v>
      </c>
      <c r="B55" s="19">
        <f>SUM(B56:B69)-B57-B62</f>
        <v>7644.8</v>
      </c>
      <c r="C55" s="17">
        <f t="shared" si="0"/>
        <v>0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64"/>
    </row>
    <row r="56" spans="1:34" x14ac:dyDescent="0.25">
      <c r="A56" s="8" t="s">
        <v>24</v>
      </c>
      <c r="B56" s="17">
        <f>26.1+14.7+14.6+23.2+24+23.8+25.1+13.4+23.3+24.6+24.5+14+17.7</f>
        <v>269</v>
      </c>
      <c r="C56" s="17">
        <f t="shared" si="0"/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64"/>
    </row>
    <row r="57" spans="1:34" x14ac:dyDescent="0.25">
      <c r="A57" s="33" t="s">
        <v>25</v>
      </c>
      <c r="B57" s="17">
        <v>269</v>
      </c>
      <c r="C57" s="17">
        <f t="shared" si="0"/>
        <v>0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64"/>
    </row>
    <row r="58" spans="1:34" x14ac:dyDescent="0.25">
      <c r="A58" s="33" t="s">
        <v>43</v>
      </c>
      <c r="B58" s="17">
        <f>526.4+4.6+29.5+15+16.2+19.5+52.7+14.4+7.1+70.1+70.4+70.8+139.7+66.6+5.4+5.5+9.7+9.8+13.5+13.1+65.2+35.2+177.8+396.6+21.7+371.9</f>
        <v>2228.4</v>
      </c>
      <c r="C58" s="17">
        <f t="shared" si="0"/>
        <v>0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64"/>
    </row>
    <row r="59" spans="1:34" x14ac:dyDescent="0.25">
      <c r="A59" s="33" t="s">
        <v>44</v>
      </c>
      <c r="B59" s="17">
        <v>287</v>
      </c>
      <c r="C59" s="17">
        <f t="shared" si="0"/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64"/>
    </row>
    <row r="60" spans="1:34" x14ac:dyDescent="0.25">
      <c r="A60" s="33" t="s">
        <v>45</v>
      </c>
      <c r="B60" s="17">
        <v>726.2</v>
      </c>
      <c r="C60" s="17">
        <f t="shared" si="0"/>
        <v>0</v>
      </c>
      <c r="D60" s="17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17"/>
      <c r="U60" s="24"/>
      <c r="V60" s="24"/>
      <c r="W60" s="24"/>
      <c r="X60" s="24"/>
      <c r="Y60" s="24"/>
      <c r="Z60" s="17"/>
      <c r="AA60" s="24"/>
      <c r="AB60" s="24"/>
      <c r="AC60" s="24"/>
      <c r="AD60" s="24"/>
      <c r="AE60" s="24"/>
      <c r="AF60" s="17"/>
      <c r="AG60" s="24"/>
      <c r="AH60" s="64"/>
    </row>
    <row r="61" spans="1:34" x14ac:dyDescent="0.25">
      <c r="A61" s="33" t="s">
        <v>56</v>
      </c>
      <c r="B61" s="17">
        <f>18.2+32+15+16.3+52.6+3.9+6.7+47.3+11.5+11.5+143.9+14.4+103.4</f>
        <v>476.69999999999993</v>
      </c>
      <c r="C61" s="17">
        <f t="shared" si="0"/>
        <v>0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64"/>
    </row>
    <row r="62" spans="1:34" x14ac:dyDescent="0.25">
      <c r="A62" s="33" t="s">
        <v>27</v>
      </c>
      <c r="B62" s="17">
        <v>476.7</v>
      </c>
      <c r="C62" s="17">
        <f t="shared" si="0"/>
        <v>0</v>
      </c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64"/>
    </row>
    <row r="63" spans="1:34" x14ac:dyDescent="0.25">
      <c r="A63" s="33" t="s">
        <v>46</v>
      </c>
      <c r="B63" s="17">
        <v>2231.9</v>
      </c>
      <c r="C63" s="17">
        <f t="shared" si="0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64"/>
    </row>
    <row r="64" spans="1:34" x14ac:dyDescent="0.25">
      <c r="A64" s="33" t="s">
        <v>14</v>
      </c>
      <c r="B64" s="17">
        <f>21.1+23.5+13.3+12.1+2.7+2.7</f>
        <v>75.400000000000006</v>
      </c>
      <c r="C64" s="17">
        <f t="shared" si="0"/>
        <v>0</v>
      </c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66"/>
    </row>
    <row r="65" spans="1:34" x14ac:dyDescent="0.25">
      <c r="A65" s="33" t="s">
        <v>7</v>
      </c>
      <c r="B65" s="17">
        <f>16.5+55.6+26.1+57.8+54.4+16.1+25.6+55.5+0.7+38.1+73.2+40.2+32+7.4+15.3+7.8+9.6+8.2</f>
        <v>540.1</v>
      </c>
      <c r="C65" s="17">
        <f t="shared" si="0"/>
        <v>0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64"/>
    </row>
    <row r="66" spans="1:34" x14ac:dyDescent="0.25">
      <c r="A66" s="33" t="s">
        <v>30</v>
      </c>
      <c r="B66" s="17">
        <f>181.7+25.8+23.3+84.4+66.7+69.6+43.3+10.8+16.1+15.6</f>
        <v>537.30000000000007</v>
      </c>
      <c r="C66" s="17">
        <f t="shared" si="0"/>
        <v>0</v>
      </c>
      <c r="D66" s="17"/>
      <c r="E66" s="24"/>
      <c r="F66" s="24"/>
      <c r="G66" s="24"/>
      <c r="H66" s="24"/>
      <c r="I66" s="24"/>
      <c r="J66" s="24"/>
      <c r="K66" s="36"/>
      <c r="L66" s="36"/>
      <c r="M66" s="36"/>
      <c r="N66" s="36"/>
      <c r="O66" s="24"/>
      <c r="P66" s="36"/>
      <c r="Q66" s="36"/>
      <c r="R66" s="36"/>
      <c r="S66" s="36"/>
      <c r="T66" s="36"/>
      <c r="U66" s="24"/>
      <c r="V66" s="24"/>
      <c r="W66" s="36"/>
      <c r="X66" s="36"/>
      <c r="Y66" s="36"/>
      <c r="Z66" s="36"/>
      <c r="AA66" s="36"/>
      <c r="AB66" s="24"/>
      <c r="AC66" s="24"/>
      <c r="AD66" s="36"/>
      <c r="AE66" s="36"/>
      <c r="AF66" s="36"/>
      <c r="AG66" s="36"/>
      <c r="AH66" s="195"/>
    </row>
    <row r="67" spans="1:34" x14ac:dyDescent="0.25">
      <c r="A67" s="33" t="s">
        <v>21</v>
      </c>
      <c r="B67" s="17">
        <f>49.6+49.7+15.4+13.1+8+7.6+7.2+6.6+5.9</f>
        <v>163.1</v>
      </c>
      <c r="C67" s="17">
        <f t="shared" si="0"/>
        <v>0</v>
      </c>
      <c r="D67" s="17"/>
      <c r="E67" s="24"/>
      <c r="F67" s="24"/>
      <c r="G67" s="24"/>
      <c r="H67" s="17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64"/>
    </row>
    <row r="68" spans="1:34" x14ac:dyDescent="0.25">
      <c r="A68" s="8" t="s">
        <v>47</v>
      </c>
      <c r="B68" s="17">
        <f>17.9+17.9+8.3+7.6+22.4+2.7+3.7+7.7</f>
        <v>88.2</v>
      </c>
      <c r="C68" s="17">
        <f t="shared" si="0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64"/>
    </row>
    <row r="69" spans="1:34" x14ac:dyDescent="0.25">
      <c r="A69" s="8" t="s">
        <v>48</v>
      </c>
      <c r="B69" s="17">
        <f>0.7+1.6+2.9+1.2+1.3+1.2+0.5+1.3+0.3+0.3+0.5+1.8+1.2+0.4+1.5+0.4+0.4+0.7+0.7+0.4+0.4+0.7+0.7+0.4</f>
        <v>21.499999999999993</v>
      </c>
      <c r="C69" s="17">
        <f t="shared" si="0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64"/>
    </row>
    <row r="70" spans="1:34" x14ac:dyDescent="0.25">
      <c r="A70" s="14" t="s">
        <v>49</v>
      </c>
      <c r="B70" s="19">
        <f>SUM(B71:B72)</f>
        <v>4121.8</v>
      </c>
      <c r="C70" s="17">
        <f t="shared" si="0"/>
        <v>0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64"/>
    </row>
    <row r="71" spans="1:34" x14ac:dyDescent="0.25">
      <c r="A71" s="8" t="s">
        <v>9</v>
      </c>
      <c r="B71" s="17">
        <f>155.5+930+38.4+464.4+178+132+814.5+107.5+1054+116</f>
        <v>3990.3</v>
      </c>
      <c r="C71" s="17">
        <f t="shared" si="0"/>
        <v>0</v>
      </c>
      <c r="D71" s="24"/>
      <c r="E71" s="24"/>
      <c r="F71" s="17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17"/>
      <c r="Z71" s="24"/>
      <c r="AA71" s="24"/>
      <c r="AB71" s="24"/>
      <c r="AC71" s="24"/>
      <c r="AD71" s="24"/>
      <c r="AE71" s="24"/>
      <c r="AF71" s="24"/>
      <c r="AG71" s="24"/>
      <c r="AH71" s="64"/>
    </row>
    <row r="72" spans="1:34" x14ac:dyDescent="0.25">
      <c r="A72" s="8" t="s">
        <v>5</v>
      </c>
      <c r="B72" s="17">
        <f>23+23+23+23+23+16.5</f>
        <v>131.5</v>
      </c>
      <c r="C72" s="17">
        <f t="shared" si="0"/>
        <v>0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64"/>
    </row>
    <row r="73" spans="1:34" x14ac:dyDescent="0.25">
      <c r="A73" s="14" t="s">
        <v>50</v>
      </c>
      <c r="B73" s="17"/>
      <c r="C73" s="17">
        <f t="shared" si="0"/>
        <v>0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64"/>
    </row>
    <row r="74" spans="1:34" ht="30" x14ac:dyDescent="0.25">
      <c r="A74" s="8" t="s">
        <v>158</v>
      </c>
      <c r="B74" s="17"/>
      <c r="C74" s="17">
        <f t="shared" si="0"/>
        <v>139924</v>
      </c>
      <c r="D74" s="43">
        <f>3835+8404+2000</f>
        <v>14239</v>
      </c>
      <c r="E74" s="43">
        <f>3835+8404+2000</f>
        <v>14239</v>
      </c>
      <c r="F74" s="43"/>
      <c r="G74" s="43"/>
      <c r="H74" s="43"/>
      <c r="I74" s="43">
        <f>3835+8404+2000</f>
        <v>14239</v>
      </c>
      <c r="J74" s="43">
        <v>3835</v>
      </c>
      <c r="K74" s="43"/>
      <c r="L74" s="43"/>
      <c r="M74" s="43">
        <v>22053</v>
      </c>
      <c r="N74" s="43">
        <v>22053</v>
      </c>
      <c r="O74" s="43"/>
      <c r="P74" s="43"/>
      <c r="Q74" s="43"/>
      <c r="R74" s="43"/>
      <c r="S74" s="43"/>
      <c r="T74" s="43">
        <v>22053</v>
      </c>
      <c r="U74" s="43">
        <v>22053</v>
      </c>
      <c r="V74" s="43"/>
      <c r="W74" s="43"/>
      <c r="X74" s="43">
        <v>1720</v>
      </c>
      <c r="Y74" s="43">
        <v>1720</v>
      </c>
      <c r="Z74" s="24"/>
      <c r="AA74" s="24"/>
      <c r="AB74" s="24"/>
      <c r="AC74" s="38">
        <v>1720</v>
      </c>
      <c r="AD74" s="24"/>
      <c r="AE74" s="24"/>
      <c r="AF74" s="24"/>
      <c r="AG74" s="24"/>
      <c r="AH74" s="64"/>
    </row>
    <row r="75" spans="1:34" x14ac:dyDescent="0.25">
      <c r="A75" s="8" t="s">
        <v>159</v>
      </c>
      <c r="B75" s="17"/>
      <c r="C75" s="17">
        <f t="shared" si="0"/>
        <v>158142</v>
      </c>
      <c r="D75" s="24"/>
      <c r="E75" s="43"/>
      <c r="F75" s="43">
        <f>3835+8404+2000</f>
        <v>14239</v>
      </c>
      <c r="G75" s="43">
        <f>3835+8404+2000</f>
        <v>14239</v>
      </c>
      <c r="H75" s="43">
        <f>3835+8404+2000</f>
        <v>14239</v>
      </c>
      <c r="I75" s="43"/>
      <c r="J75" s="43"/>
      <c r="K75" s="43"/>
      <c r="L75" s="43"/>
      <c r="M75" s="43"/>
      <c r="N75" s="43"/>
      <c r="O75" s="43">
        <v>22053</v>
      </c>
      <c r="P75" s="43">
        <v>22053</v>
      </c>
      <c r="Q75" s="43">
        <v>22053</v>
      </c>
      <c r="R75" s="43">
        <v>22053</v>
      </c>
      <c r="S75" s="43">
        <v>22053</v>
      </c>
      <c r="T75" s="43"/>
      <c r="U75" s="43"/>
      <c r="V75" s="43"/>
      <c r="W75" s="43"/>
      <c r="X75" s="43"/>
      <c r="Y75" s="43"/>
      <c r="Z75" s="43">
        <v>1720</v>
      </c>
      <c r="AA75" s="43">
        <v>1720</v>
      </c>
      <c r="AB75" s="43">
        <v>1720</v>
      </c>
      <c r="AC75" s="43"/>
      <c r="AD75" s="24"/>
      <c r="AE75" s="24"/>
      <c r="AF75" s="24"/>
      <c r="AG75" s="24"/>
      <c r="AH75" s="64"/>
    </row>
    <row r="76" spans="1:34" ht="30" x14ac:dyDescent="0.25">
      <c r="A76" s="8" t="s">
        <v>54</v>
      </c>
      <c r="B76" s="17"/>
      <c r="C76" s="17">
        <f t="shared" ref="C76" si="3">SUM(D76:AH76)</f>
        <v>50917.714</v>
      </c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>
        <v>23445.714</v>
      </c>
      <c r="W76" s="24"/>
      <c r="X76" s="24"/>
      <c r="Y76" s="24"/>
      <c r="Z76" s="24"/>
      <c r="AA76" s="24"/>
      <c r="AB76" s="24"/>
      <c r="AC76" s="24"/>
      <c r="AD76" s="24">
        <v>27472</v>
      </c>
      <c r="AE76" s="24"/>
      <c r="AF76" s="24"/>
      <c r="AG76" s="24"/>
      <c r="AH76" s="64"/>
    </row>
    <row r="77" spans="1:34" ht="30" x14ac:dyDescent="0.25">
      <c r="A77" s="8" t="s">
        <v>55</v>
      </c>
      <c r="B77" s="17"/>
      <c r="C77" s="17">
        <f>SUM(D77:AH77)</f>
        <v>0</v>
      </c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64"/>
    </row>
    <row r="78" spans="1:34" s="3" customFormat="1" thickBot="1" x14ac:dyDescent="0.25">
      <c r="A78" s="15" t="s">
        <v>57</v>
      </c>
      <c r="B78" s="22"/>
      <c r="C78" s="23">
        <f>SUM(C15:C32)+SUM(C34:C54)+SUM(C56:C69)+SUM(C71:C72)+SUM(C74:C77)</f>
        <v>417094.53399999999</v>
      </c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102"/>
      <c r="AG78" s="216"/>
      <c r="AH78" s="103"/>
    </row>
    <row r="79" spans="1:34" s="5" customFormat="1" x14ac:dyDescent="0.25">
      <c r="A79" s="10"/>
      <c r="B79" s="13"/>
      <c r="C79" s="11"/>
      <c r="J79" s="210"/>
    </row>
    <row r="80" spans="1:34" s="5" customFormat="1" x14ac:dyDescent="0.25">
      <c r="A80" s="12"/>
      <c r="B80" s="4"/>
      <c r="C80" s="4"/>
    </row>
    <row r="81" spans="1:3" s="5" customFormat="1" x14ac:dyDescent="0.25">
      <c r="A81" s="12"/>
      <c r="B81" s="4"/>
      <c r="C81" s="4"/>
    </row>
    <row r="82" spans="1:3" s="5" customFormat="1" x14ac:dyDescent="0.25">
      <c r="A82" s="12"/>
      <c r="B82" s="4"/>
      <c r="C82" s="4"/>
    </row>
    <row r="83" spans="1:3" s="5" customFormat="1" x14ac:dyDescent="0.25">
      <c r="A83" s="12"/>
      <c r="B83" s="4"/>
      <c r="C83" s="4"/>
    </row>
    <row r="84" spans="1:3" s="5" customFormat="1" x14ac:dyDescent="0.25">
      <c r="A84" s="12"/>
      <c r="B84" s="4"/>
      <c r="C84" s="4"/>
    </row>
    <row r="85" spans="1:3" s="5" customFormat="1" x14ac:dyDescent="0.25">
      <c r="A85" s="12"/>
      <c r="B85" s="4"/>
      <c r="C85" s="4"/>
    </row>
    <row r="86" spans="1:3" s="5" customFormat="1" x14ac:dyDescent="0.25">
      <c r="A86" s="12"/>
      <c r="B86" s="4"/>
      <c r="C86" s="4"/>
    </row>
    <row r="87" spans="1:3" s="5" customFormat="1" x14ac:dyDescent="0.25">
      <c r="A87" s="10"/>
      <c r="B87" s="13"/>
      <c r="C87" s="11"/>
    </row>
    <row r="88" spans="1:3" s="5" customFormat="1" x14ac:dyDescent="0.25">
      <c r="A88" s="12"/>
      <c r="B88" s="4"/>
      <c r="C88" s="4"/>
    </row>
    <row r="89" spans="1:3" s="5" customFormat="1" x14ac:dyDescent="0.25">
      <c r="A89" s="12"/>
      <c r="B89" s="4"/>
      <c r="C89" s="4"/>
    </row>
    <row r="90" spans="1:3" s="5" customFormat="1" x14ac:dyDescent="0.25">
      <c r="A90" s="12"/>
      <c r="B90" s="4"/>
      <c r="C90" s="4"/>
    </row>
    <row r="91" spans="1:3" s="5" customFormat="1" x14ac:dyDescent="0.25">
      <c r="A91" s="12"/>
      <c r="B91" s="4"/>
      <c r="C91" s="4"/>
    </row>
    <row r="92" spans="1:3" s="5" customFormat="1" x14ac:dyDescent="0.25">
      <c r="A92" s="12"/>
      <c r="B92" s="4"/>
      <c r="C92" s="4"/>
    </row>
    <row r="93" spans="1:3" s="5" customFormat="1" x14ac:dyDescent="0.25">
      <c r="A93" s="12"/>
      <c r="B93" s="4"/>
      <c r="C93" s="4"/>
    </row>
    <row r="94" spans="1:3" s="5" customFormat="1" x14ac:dyDescent="0.25">
      <c r="A94" s="12"/>
      <c r="B94" s="4"/>
      <c r="C94" s="4"/>
    </row>
    <row r="95" spans="1:3" s="5" customFormat="1" x14ac:dyDescent="0.25">
      <c r="A95" s="12"/>
      <c r="B95" s="4"/>
      <c r="C95" s="4"/>
    </row>
    <row r="96" spans="1:3" s="5" customFormat="1" x14ac:dyDescent="0.25">
      <c r="A96" s="12"/>
      <c r="B96" s="4"/>
      <c r="C96" s="4"/>
    </row>
    <row r="97" spans="1:3" s="5" customFormat="1" x14ac:dyDescent="0.25">
      <c r="A97" s="12"/>
      <c r="B97" s="4"/>
      <c r="C97" s="4"/>
    </row>
    <row r="98" spans="1:3" s="5" customFormat="1" x14ac:dyDescent="0.25">
      <c r="A98" s="12"/>
      <c r="B98" s="4"/>
      <c r="C98" s="4"/>
    </row>
    <row r="99" spans="1:3" s="5" customFormat="1" x14ac:dyDescent="0.25">
      <c r="A99" s="12"/>
      <c r="B99" s="4"/>
      <c r="C99" s="4"/>
    </row>
    <row r="100" spans="1:3" s="5" customFormat="1" x14ac:dyDescent="0.25">
      <c r="A100" s="10"/>
      <c r="B100" s="13"/>
      <c r="C100" s="11"/>
    </row>
    <row r="101" spans="1:3" s="5" customFormat="1" x14ac:dyDescent="0.25">
      <c r="A101" s="12"/>
      <c r="B101" s="4"/>
      <c r="C101" s="4"/>
    </row>
    <row r="102" spans="1:3" s="5" customFormat="1" x14ac:dyDescent="0.25">
      <c r="A102" s="12"/>
      <c r="B102" s="4"/>
      <c r="C102" s="4"/>
    </row>
    <row r="103" spans="1:3" s="5" customFormat="1" x14ac:dyDescent="0.25">
      <c r="A103" s="12"/>
      <c r="B103" s="4"/>
      <c r="C103" s="4"/>
    </row>
    <row r="104" spans="1:3" s="5" customFormat="1" x14ac:dyDescent="0.25">
      <c r="A104" s="12"/>
      <c r="B104" s="4"/>
      <c r="C104" s="4"/>
    </row>
    <row r="105" spans="1:3" s="5" customFormat="1" x14ac:dyDescent="0.25">
      <c r="A105" s="12"/>
      <c r="B105" s="4"/>
      <c r="C105" s="4"/>
    </row>
    <row r="106" spans="1:3" s="5" customFormat="1" x14ac:dyDescent="0.25">
      <c r="A106" s="12"/>
      <c r="B106" s="4"/>
      <c r="C106" s="4"/>
    </row>
    <row r="107" spans="1:3" s="5" customFormat="1" x14ac:dyDescent="0.25">
      <c r="A107" s="12"/>
      <c r="B107" s="4"/>
      <c r="C107" s="4"/>
    </row>
    <row r="108" spans="1:3" s="5" customFormat="1" x14ac:dyDescent="0.25">
      <c r="A108" s="12"/>
      <c r="B108" s="4"/>
      <c r="C108" s="4"/>
    </row>
    <row r="109" spans="1:3" s="5" customFormat="1" x14ac:dyDescent="0.25">
      <c r="A109" s="12"/>
      <c r="B109" s="4"/>
      <c r="C109" s="4"/>
    </row>
    <row r="110" spans="1:3" s="5" customFormat="1" x14ac:dyDescent="0.25">
      <c r="A110" s="10"/>
      <c r="B110" s="13"/>
      <c r="C110" s="11"/>
    </row>
    <row r="111" spans="1:3" s="5" customFormat="1" x14ac:dyDescent="0.25">
      <c r="A111" s="12"/>
      <c r="B111" s="4"/>
      <c r="C111" s="4"/>
    </row>
    <row r="112" spans="1:3" s="5" customFormat="1" x14ac:dyDescent="0.25">
      <c r="A112" s="12"/>
      <c r="B112" s="4"/>
      <c r="C112" s="4"/>
    </row>
    <row r="113" spans="1:3" s="5" customFormat="1" x14ac:dyDescent="0.25">
      <c r="A113" s="12"/>
      <c r="B113" s="4"/>
      <c r="C113" s="4"/>
    </row>
    <row r="114" spans="1:3" s="5" customFormat="1" x14ac:dyDescent="0.25">
      <c r="A114" s="12"/>
      <c r="B114" s="4"/>
      <c r="C114" s="4"/>
    </row>
    <row r="115" spans="1:3" s="5" customFormat="1" x14ac:dyDescent="0.25">
      <c r="A115" s="12"/>
      <c r="B115" s="4"/>
      <c r="C115" s="4"/>
    </row>
    <row r="116" spans="1:3" s="5" customFormat="1" x14ac:dyDescent="0.25">
      <c r="A116" s="12"/>
      <c r="B116" s="4"/>
      <c r="C116" s="4"/>
    </row>
    <row r="117" spans="1:3" s="5" customFormat="1" x14ac:dyDescent="0.25">
      <c r="A117" s="10"/>
      <c r="B117" s="13"/>
      <c r="C117" s="11"/>
    </row>
    <row r="118" spans="1:3" s="5" customFormat="1" x14ac:dyDescent="0.25">
      <c r="A118" s="12"/>
      <c r="B118" s="4"/>
      <c r="C118" s="4"/>
    </row>
    <row r="119" spans="1:3" s="5" customFormat="1" x14ac:dyDescent="0.25">
      <c r="A119" s="12"/>
      <c r="B119" s="4"/>
      <c r="C119" s="4"/>
    </row>
    <row r="120" spans="1:3" s="5" customFormat="1" x14ac:dyDescent="0.25">
      <c r="A120" s="12"/>
      <c r="B120" s="4"/>
      <c r="C120" s="4"/>
    </row>
    <row r="121" spans="1:3" s="5" customFormat="1" x14ac:dyDescent="0.25">
      <c r="A121" s="10"/>
      <c r="B121" s="13"/>
      <c r="C121" s="11"/>
    </row>
    <row r="122" spans="1:3" s="5" customFormat="1" x14ac:dyDescent="0.25">
      <c r="A122" s="12"/>
      <c r="B122" s="4"/>
      <c r="C122" s="4"/>
    </row>
    <row r="123" spans="1:3" s="5" customFormat="1" x14ac:dyDescent="0.25">
      <c r="A123" s="12"/>
      <c r="B123" s="4"/>
      <c r="C123" s="4"/>
    </row>
    <row r="124" spans="1:3" s="5" customFormat="1" x14ac:dyDescent="0.25">
      <c r="A124" s="10"/>
      <c r="B124" s="13"/>
      <c r="C124" s="11"/>
    </row>
    <row r="125" spans="1:3" s="5" customFormat="1" x14ac:dyDescent="0.25">
      <c r="A125" s="12"/>
      <c r="B125" s="4"/>
      <c r="C125" s="4"/>
    </row>
    <row r="126" spans="1:3" s="5" customFormat="1" x14ac:dyDescent="0.25">
      <c r="A126" s="12"/>
      <c r="B126" s="4"/>
      <c r="C126" s="11"/>
    </row>
    <row r="127" spans="1:3" s="5" customFormat="1" x14ac:dyDescent="0.25">
      <c r="A127" s="12"/>
      <c r="B127" s="4"/>
      <c r="C127" s="11"/>
    </row>
    <row r="128" spans="1:3" s="5" customFormat="1" x14ac:dyDescent="0.25">
      <c r="A128" s="12"/>
      <c r="B128" s="4"/>
      <c r="C128" s="11"/>
    </row>
    <row r="129" spans="1:3" s="5" customFormat="1" x14ac:dyDescent="0.25">
      <c r="A129" s="12"/>
      <c r="B129" s="4"/>
      <c r="C129" s="11"/>
    </row>
    <row r="130" spans="1:3" s="5" customFormat="1" x14ac:dyDescent="0.25">
      <c r="A130" s="12"/>
      <c r="B130" s="4"/>
      <c r="C130" s="11"/>
    </row>
    <row r="131" spans="1:3" s="5" customFormat="1" x14ac:dyDescent="0.25">
      <c r="A131" s="12"/>
      <c r="B131" s="4"/>
      <c r="C131" s="11"/>
    </row>
    <row r="132" spans="1:3" s="5" customFormat="1" x14ac:dyDescent="0.25">
      <c r="A132" s="12"/>
      <c r="B132" s="4"/>
      <c r="C132" s="11"/>
    </row>
    <row r="133" spans="1:3" s="5" customFormat="1" x14ac:dyDescent="0.25">
      <c r="A133" s="12"/>
      <c r="B133" s="4"/>
      <c r="C133" s="11"/>
    </row>
    <row r="134" spans="1:3" s="5" customFormat="1" x14ac:dyDescent="0.25">
      <c r="A134" s="12"/>
      <c r="B134" s="4"/>
      <c r="C134" s="11"/>
    </row>
    <row r="135" spans="1:3" s="5" customFormat="1" x14ac:dyDescent="0.25">
      <c r="A135" s="12"/>
      <c r="B135" s="4"/>
      <c r="C135" s="11"/>
    </row>
    <row r="136" spans="1:3" s="5" customFormat="1" x14ac:dyDescent="0.25">
      <c r="A136" s="12"/>
      <c r="B136" s="4"/>
      <c r="C136" s="11"/>
    </row>
    <row r="137" spans="1:3" s="5" customFormat="1" x14ac:dyDescent="0.25">
      <c r="A137" s="12"/>
      <c r="B137" s="4"/>
      <c r="C137" s="11"/>
    </row>
    <row r="138" spans="1:3" s="5" customFormat="1" x14ac:dyDescent="0.25">
      <c r="A138" s="12"/>
      <c r="B138" s="4"/>
      <c r="C138" s="11"/>
    </row>
    <row r="139" spans="1:3" s="5" customFormat="1" x14ac:dyDescent="0.25">
      <c r="A139" s="12"/>
      <c r="B139" s="4"/>
      <c r="C139" s="11"/>
    </row>
    <row r="140" spans="1:3" s="5" customFormat="1" x14ac:dyDescent="0.25">
      <c r="A140" s="12"/>
      <c r="B140" s="4"/>
      <c r="C140" s="11"/>
    </row>
    <row r="141" spans="1:3" s="5" customFormat="1" x14ac:dyDescent="0.25">
      <c r="A141" s="12"/>
      <c r="B141" s="4"/>
      <c r="C141" s="11"/>
    </row>
    <row r="142" spans="1:3" s="5" customFormat="1" x14ac:dyDescent="0.25">
      <c r="A142" s="12"/>
      <c r="B142" s="4"/>
      <c r="C142" s="11"/>
    </row>
    <row r="143" spans="1:3" s="5" customFormat="1" x14ac:dyDescent="0.25">
      <c r="A143" s="12"/>
      <c r="B143" s="4"/>
      <c r="C143" s="11"/>
    </row>
    <row r="144" spans="1:3" s="5" customFormat="1" x14ac:dyDescent="0.25">
      <c r="A144" s="12"/>
      <c r="B144" s="4"/>
      <c r="C144" s="11"/>
    </row>
    <row r="145" spans="1:3" s="5" customFormat="1" x14ac:dyDescent="0.25">
      <c r="A145" s="12"/>
      <c r="B145" s="4"/>
      <c r="C145" s="11"/>
    </row>
    <row r="146" spans="1:3" s="5" customFormat="1" x14ac:dyDescent="0.25">
      <c r="A146" s="12"/>
      <c r="B146" s="4"/>
      <c r="C146" s="11"/>
    </row>
    <row r="147" spans="1:3" s="5" customFormat="1" x14ac:dyDescent="0.25">
      <c r="A147" s="12"/>
      <c r="B147" s="4"/>
      <c r="C147" s="11"/>
    </row>
    <row r="148" spans="1:3" s="5" customFormat="1" x14ac:dyDescent="0.25">
      <c r="A148" s="12"/>
      <c r="B148" s="4"/>
      <c r="C148" s="11"/>
    </row>
    <row r="149" spans="1:3" s="5" customFormat="1" x14ac:dyDescent="0.25">
      <c r="A149" s="12"/>
      <c r="B149" s="4"/>
      <c r="C149" s="11"/>
    </row>
    <row r="150" spans="1:3" s="5" customFormat="1" x14ac:dyDescent="0.25">
      <c r="A150" s="12"/>
      <c r="B150" s="4"/>
      <c r="C150" s="11"/>
    </row>
    <row r="151" spans="1:3" s="5" customFormat="1" x14ac:dyDescent="0.25">
      <c r="A151" s="12"/>
      <c r="B151" s="4"/>
      <c r="C151" s="11"/>
    </row>
    <row r="152" spans="1:3" s="5" customFormat="1" x14ac:dyDescent="0.25">
      <c r="A152" s="12"/>
      <c r="B152" s="4"/>
      <c r="C152" s="11"/>
    </row>
    <row r="153" spans="1:3" s="5" customFormat="1" x14ac:dyDescent="0.25">
      <c r="A153" s="12"/>
      <c r="B153" s="4"/>
      <c r="C153" s="11"/>
    </row>
    <row r="154" spans="1:3" s="5" customFormat="1" x14ac:dyDescent="0.25">
      <c r="A154" s="12"/>
      <c r="B154" s="4"/>
      <c r="C154" s="11"/>
    </row>
    <row r="155" spans="1:3" s="5" customFormat="1" x14ac:dyDescent="0.25">
      <c r="A155" s="12"/>
      <c r="B155" s="4"/>
      <c r="C155" s="11"/>
    </row>
    <row r="156" spans="1:3" s="5" customFormat="1" x14ac:dyDescent="0.25">
      <c r="A156" s="12"/>
      <c r="B156" s="4"/>
      <c r="C156" s="11"/>
    </row>
  </sheetData>
  <mergeCells count="13">
    <mergeCell ref="D8:I8"/>
    <mergeCell ref="A1:AH1"/>
    <mergeCell ref="A3:A4"/>
    <mergeCell ref="B3:B4"/>
    <mergeCell ref="D3:AH3"/>
    <mergeCell ref="B5:B6"/>
    <mergeCell ref="C5:C6"/>
    <mergeCell ref="D5:J5"/>
    <mergeCell ref="M5:U5"/>
    <mergeCell ref="X5:AC5"/>
    <mergeCell ref="D6:I6"/>
    <mergeCell ref="M6:U6"/>
    <mergeCell ref="D7:I7"/>
  </mergeCells>
  <pageMargins left="0.75" right="0.75" top="1" bottom="1" header="0.5" footer="0.5"/>
  <pageSetup paperSize="9" scale="34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3"/>
  <sheetViews>
    <sheetView windowProtection="1" topLeftCell="A58" workbookViewId="0">
      <selection activeCell="A77" sqref="A77"/>
    </sheetView>
  </sheetViews>
  <sheetFormatPr defaultColWidth="8.875" defaultRowHeight="15" x14ac:dyDescent="0.25"/>
  <cols>
    <col min="1" max="1" width="37" style="7" bestFit="1" customWidth="1"/>
    <col min="2" max="2" width="10.75" style="2" customWidth="1"/>
    <col min="3" max="3" width="11" style="6" customWidth="1"/>
    <col min="4" max="4" width="8.875" style="1"/>
    <col min="5" max="5" width="11" style="1" bestFit="1" customWidth="1"/>
    <col min="6" max="17" width="8.875" style="1"/>
    <col min="18" max="18" width="9.75" style="1" customWidth="1"/>
    <col min="19" max="19" width="9.25" style="1" customWidth="1"/>
    <col min="20" max="20" width="9.125" style="1" customWidth="1"/>
    <col min="21" max="21" width="9.75" style="1" customWidth="1"/>
    <col min="22" max="24" width="8.875" style="1"/>
    <col min="25" max="25" width="7.625" style="1" bestFit="1" customWidth="1"/>
    <col min="26" max="26" width="10.25" style="1" customWidth="1"/>
    <col min="27" max="30" width="8.875" style="1"/>
    <col min="31" max="31" width="9.125" style="1" bestFit="1" customWidth="1"/>
    <col min="32" max="33" width="10.125" style="1" bestFit="1" customWidth="1"/>
    <col min="34" max="34" width="9.5" style="1" customWidth="1"/>
    <col min="35" max="39" width="8.875" style="1"/>
    <col min="40" max="40" width="15.875" style="1" bestFit="1" customWidth="1"/>
    <col min="41" max="16384" width="8.875" style="1"/>
  </cols>
  <sheetData>
    <row r="1" spans="1:35" ht="30" x14ac:dyDescent="0.4">
      <c r="A1" s="271" t="s">
        <v>139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</row>
    <row r="2" spans="1:35" ht="15.75" thickBot="1" x14ac:dyDescent="0.3"/>
    <row r="3" spans="1:35" x14ac:dyDescent="0.25">
      <c r="A3" s="272"/>
      <c r="B3" s="269"/>
      <c r="C3" s="21"/>
      <c r="D3" s="274" t="s">
        <v>117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29"/>
    </row>
    <row r="4" spans="1:35" ht="14.25" customHeight="1" thickBot="1" x14ac:dyDescent="0.3">
      <c r="A4" s="273"/>
      <c r="B4" s="270"/>
      <c r="C4" s="20"/>
      <c r="D4" s="16">
        <v>1</v>
      </c>
      <c r="E4" s="16">
        <v>2</v>
      </c>
      <c r="F4" s="16">
        <v>3</v>
      </c>
      <c r="G4" s="16">
        <v>4</v>
      </c>
      <c r="H4" s="16">
        <v>5</v>
      </c>
      <c r="I4" s="16">
        <v>6</v>
      </c>
      <c r="J4" s="16">
        <v>7</v>
      </c>
      <c r="K4" s="16">
        <v>8</v>
      </c>
      <c r="L4" s="16">
        <v>9</v>
      </c>
      <c r="M4" s="16">
        <v>10</v>
      </c>
      <c r="N4" s="16">
        <v>11</v>
      </c>
      <c r="O4" s="16">
        <v>12</v>
      </c>
      <c r="P4" s="16">
        <v>13</v>
      </c>
      <c r="Q4" s="16">
        <v>14</v>
      </c>
      <c r="R4" s="16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29"/>
    </row>
    <row r="5" spans="1:35" ht="19.5" customHeight="1" thickBot="1" x14ac:dyDescent="0.3">
      <c r="A5" s="14" t="s">
        <v>0</v>
      </c>
      <c r="B5" s="267" t="s">
        <v>132</v>
      </c>
      <c r="C5" s="268" t="s">
        <v>129</v>
      </c>
      <c r="D5" s="196"/>
      <c r="E5" s="197"/>
      <c r="F5" s="197"/>
      <c r="G5" s="197"/>
      <c r="H5" s="197"/>
      <c r="I5" s="197"/>
      <c r="J5" s="47"/>
      <c r="K5" s="300" t="s">
        <v>118</v>
      </c>
      <c r="L5" s="299"/>
      <c r="M5" s="299"/>
      <c r="N5" s="299"/>
      <c r="O5" s="299"/>
      <c r="P5" s="299"/>
      <c r="Q5" s="299"/>
      <c r="R5" s="299"/>
      <c r="S5" s="299"/>
      <c r="T5" s="320" t="s">
        <v>119</v>
      </c>
      <c r="U5" s="318"/>
      <c r="V5" s="318"/>
      <c r="W5" s="318"/>
      <c r="X5" s="318"/>
      <c r="Y5" s="318"/>
      <c r="Z5" s="318"/>
      <c r="AA5" s="318"/>
      <c r="AB5" s="293" t="s">
        <v>64</v>
      </c>
      <c r="AC5" s="294"/>
      <c r="AD5" s="294"/>
      <c r="AE5" s="294"/>
      <c r="AF5" s="294"/>
      <c r="AG5" s="294"/>
      <c r="AH5" s="295"/>
      <c r="AI5" s="5"/>
    </row>
    <row r="6" spans="1:35" ht="36" customHeight="1" thickBot="1" x14ac:dyDescent="0.3">
      <c r="A6" s="14" t="s">
        <v>1</v>
      </c>
      <c r="B6" s="267"/>
      <c r="C6" s="268"/>
      <c r="D6" s="201"/>
      <c r="E6" s="44"/>
      <c r="F6" s="44"/>
      <c r="G6" s="44"/>
      <c r="H6" s="44"/>
      <c r="I6" s="44"/>
      <c r="J6" s="44"/>
      <c r="K6" s="217"/>
      <c r="L6" s="302" t="s">
        <v>120</v>
      </c>
      <c r="M6" s="303"/>
      <c r="N6" s="303"/>
      <c r="O6" s="303"/>
      <c r="P6" s="303"/>
      <c r="Q6" s="303"/>
      <c r="R6" s="303"/>
      <c r="S6" s="303"/>
      <c r="T6" s="302" t="s">
        <v>121</v>
      </c>
      <c r="U6" s="303"/>
      <c r="V6" s="303"/>
      <c r="W6" s="303"/>
      <c r="X6" s="303"/>
      <c r="Y6" s="303"/>
      <c r="Z6" s="303"/>
      <c r="AA6" s="305"/>
      <c r="AB6" s="213"/>
      <c r="AC6" s="46"/>
      <c r="AD6" s="46"/>
      <c r="AE6" s="50"/>
      <c r="AF6" s="50"/>
      <c r="AG6" s="50"/>
      <c r="AH6" s="218"/>
      <c r="AI6" s="5"/>
    </row>
    <row r="7" spans="1:35" x14ac:dyDescent="0.25">
      <c r="A7" s="30"/>
      <c r="B7" s="31"/>
      <c r="C7" s="32"/>
      <c r="D7" s="55"/>
      <c r="E7" s="45"/>
      <c r="F7" s="45"/>
      <c r="G7" s="45"/>
      <c r="H7" s="45"/>
      <c r="I7" s="45"/>
      <c r="J7" s="45"/>
      <c r="K7" s="45"/>
      <c r="L7" s="48"/>
      <c r="M7" s="48"/>
      <c r="N7" s="48"/>
      <c r="O7" s="48"/>
      <c r="P7" s="48"/>
      <c r="Q7" s="48"/>
      <c r="R7" s="50"/>
      <c r="S7" s="50"/>
      <c r="T7" s="50"/>
      <c r="U7" s="50"/>
      <c r="V7" s="50"/>
      <c r="W7" s="50"/>
      <c r="X7" s="50"/>
      <c r="Y7" s="50"/>
      <c r="Z7" s="48"/>
      <c r="AA7" s="48"/>
      <c r="AB7" s="45"/>
      <c r="AC7" s="45"/>
      <c r="AD7" s="45"/>
      <c r="AE7" s="45"/>
      <c r="AF7" s="45"/>
      <c r="AG7" s="45"/>
      <c r="AH7" s="219"/>
      <c r="AI7" s="5"/>
    </row>
    <row r="8" spans="1:35" ht="15.75" thickBot="1" x14ac:dyDescent="0.3">
      <c r="A8" s="30"/>
      <c r="B8" s="31"/>
      <c r="C8" s="32"/>
      <c r="D8" s="56"/>
      <c r="E8" s="40"/>
      <c r="F8" s="40"/>
      <c r="G8" s="40"/>
      <c r="H8" s="40"/>
      <c r="I8" s="40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220"/>
      <c r="AI8" s="5"/>
    </row>
    <row r="9" spans="1:35" s="2" customFormat="1" x14ac:dyDescent="0.25">
      <c r="A9" s="8" t="s">
        <v>2</v>
      </c>
      <c r="B9" s="17"/>
      <c r="C9" s="19"/>
      <c r="D9" s="52"/>
      <c r="E9" s="52"/>
      <c r="F9" s="52"/>
      <c r="G9" s="52"/>
      <c r="H9" s="52"/>
      <c r="I9" s="52"/>
      <c r="J9" s="41"/>
      <c r="K9" s="41">
        <v>8000</v>
      </c>
      <c r="L9" s="41">
        <v>8000</v>
      </c>
      <c r="M9" s="41">
        <v>8000</v>
      </c>
      <c r="N9" s="41">
        <v>8000</v>
      </c>
      <c r="O9" s="41">
        <v>8000</v>
      </c>
      <c r="P9" s="41">
        <v>8000</v>
      </c>
      <c r="Q9" s="41">
        <v>8000</v>
      </c>
      <c r="R9" s="41">
        <v>8000</v>
      </c>
      <c r="S9" s="41">
        <v>8000</v>
      </c>
      <c r="T9" s="25">
        <v>3000</v>
      </c>
      <c r="U9" s="25">
        <v>3000</v>
      </c>
      <c r="V9" s="25">
        <v>3000</v>
      </c>
      <c r="W9" s="25">
        <v>3000</v>
      </c>
      <c r="X9" s="25">
        <v>3000</v>
      </c>
      <c r="Y9" s="25">
        <v>3000</v>
      </c>
      <c r="Z9" s="25">
        <v>3000</v>
      </c>
      <c r="AA9" s="25">
        <v>3000</v>
      </c>
      <c r="AB9" s="170">
        <v>12000</v>
      </c>
      <c r="AC9" s="170">
        <v>12000</v>
      </c>
      <c r="AD9" s="170">
        <v>12000</v>
      </c>
      <c r="AE9" s="170">
        <v>12000</v>
      </c>
      <c r="AF9" s="170">
        <v>12000</v>
      </c>
      <c r="AG9" s="170">
        <v>12000</v>
      </c>
      <c r="AH9" s="171">
        <v>12000</v>
      </c>
      <c r="AI9" s="4"/>
    </row>
    <row r="10" spans="1:35" x14ac:dyDescent="0.25">
      <c r="A10" s="14"/>
      <c r="B10" s="19"/>
      <c r="C10" s="18"/>
      <c r="D10" s="25"/>
      <c r="E10" s="25"/>
      <c r="F10" s="25"/>
      <c r="G10" s="25"/>
      <c r="H10" s="25"/>
      <c r="I10" s="25"/>
      <c r="J10" s="25"/>
      <c r="K10" s="25"/>
      <c r="L10" s="25">
        <v>4000</v>
      </c>
      <c r="M10" s="25">
        <v>4000</v>
      </c>
      <c r="N10" s="25">
        <v>4000</v>
      </c>
      <c r="O10" s="25">
        <v>4000</v>
      </c>
      <c r="P10" s="25">
        <v>4000</v>
      </c>
      <c r="Q10" s="25">
        <v>4000</v>
      </c>
      <c r="R10" s="25">
        <v>4000</v>
      </c>
      <c r="S10" s="25">
        <v>4000</v>
      </c>
      <c r="T10" s="25">
        <v>4000</v>
      </c>
      <c r="U10" s="25">
        <v>4000</v>
      </c>
      <c r="V10" s="25">
        <v>4000</v>
      </c>
      <c r="W10" s="25">
        <v>4000</v>
      </c>
      <c r="X10" s="25">
        <v>4000</v>
      </c>
      <c r="Y10" s="25">
        <v>4000</v>
      </c>
      <c r="Z10" s="25">
        <v>4000</v>
      </c>
      <c r="AA10" s="25">
        <v>4000</v>
      </c>
      <c r="AB10" s="25"/>
      <c r="AC10" s="25"/>
      <c r="AD10" s="25"/>
      <c r="AE10" s="25"/>
      <c r="AF10" s="25"/>
      <c r="AG10" s="25"/>
      <c r="AH10" s="172"/>
      <c r="AI10" s="5"/>
    </row>
    <row r="11" spans="1:35" x14ac:dyDescent="0.25">
      <c r="A11" s="14"/>
      <c r="B11" s="19"/>
      <c r="C11" s="18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4"/>
      <c r="AA11" s="24"/>
      <c r="AB11" s="24"/>
      <c r="AC11" s="24"/>
      <c r="AD11" s="24"/>
      <c r="AE11" s="24"/>
      <c r="AF11" s="24"/>
      <c r="AG11" s="24"/>
      <c r="AH11" s="121"/>
      <c r="AI11" s="5"/>
    </row>
    <row r="12" spans="1:35" x14ac:dyDescent="0.25">
      <c r="A12" s="14"/>
      <c r="B12" s="19"/>
      <c r="C12" s="18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172"/>
      <c r="AI12" s="5"/>
    </row>
    <row r="13" spans="1:35" x14ac:dyDescent="0.25">
      <c r="A13" s="14" t="s">
        <v>3</v>
      </c>
      <c r="B13" s="19">
        <f>B14+B33+B55+B70</f>
        <v>52992.9</v>
      </c>
      <c r="C13" s="18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37"/>
      <c r="S13" s="37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174"/>
    </row>
    <row r="14" spans="1:35" x14ac:dyDescent="0.25">
      <c r="A14" s="14" t="s">
        <v>4</v>
      </c>
      <c r="B14" s="19">
        <f>SUM(B15:B32)</f>
        <v>10860.199999999999</v>
      </c>
      <c r="C14" s="19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21"/>
    </row>
    <row r="15" spans="1:35" x14ac:dyDescent="0.25">
      <c r="A15" s="8" t="s">
        <v>5</v>
      </c>
      <c r="B15" s="17">
        <v>167.7</v>
      </c>
      <c r="C15" s="17">
        <f t="shared" ref="C15:C75" si="0">SUM(D15:AH15)</f>
        <v>335.4</v>
      </c>
      <c r="D15" s="17">
        <v>167.7</v>
      </c>
      <c r="E15" s="17"/>
      <c r="F15" s="24"/>
      <c r="G15" s="24"/>
      <c r="H15" s="24"/>
      <c r="I15" s="24"/>
      <c r="J15" s="24"/>
      <c r="K15" s="24"/>
      <c r="L15" s="24"/>
      <c r="M15" s="17"/>
      <c r="N15" s="24"/>
      <c r="O15" s="24"/>
      <c r="P15" s="24"/>
      <c r="Q15" s="24"/>
      <c r="R15" s="24"/>
      <c r="S15" s="24"/>
      <c r="T15" s="24"/>
      <c r="U15" s="17">
        <v>167.7</v>
      </c>
      <c r="V15" s="24"/>
      <c r="W15" s="17"/>
      <c r="X15" s="25"/>
      <c r="Y15" s="24"/>
      <c r="Z15" s="24"/>
      <c r="AA15" s="24"/>
      <c r="AB15" s="24"/>
      <c r="AC15" s="24"/>
      <c r="AD15" s="17"/>
      <c r="AE15" s="25"/>
      <c r="AF15" s="24"/>
      <c r="AG15" s="24"/>
      <c r="AH15" s="121"/>
    </row>
    <row r="16" spans="1:35" x14ac:dyDescent="0.25">
      <c r="A16" s="8" t="s">
        <v>6</v>
      </c>
      <c r="B16" s="17">
        <v>79.7</v>
      </c>
      <c r="C16" s="17">
        <f t="shared" si="0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121"/>
    </row>
    <row r="17" spans="1:34" x14ac:dyDescent="0.25">
      <c r="A17" s="8" t="s">
        <v>7</v>
      </c>
      <c r="B17" s="17">
        <v>30.1</v>
      </c>
      <c r="C17" s="17">
        <f t="shared" si="0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121"/>
    </row>
    <row r="18" spans="1:34" x14ac:dyDescent="0.25">
      <c r="A18" s="8" t="s">
        <v>8</v>
      </c>
      <c r="B18" s="17">
        <v>482</v>
      </c>
      <c r="C18" s="17">
        <f t="shared" si="0"/>
        <v>0</v>
      </c>
      <c r="D18" s="17"/>
      <c r="E18" s="24"/>
      <c r="F18" s="24"/>
      <c r="G18" s="24"/>
      <c r="H18" s="24"/>
      <c r="I18" s="24"/>
      <c r="J18" s="17"/>
      <c r="K18" s="24"/>
      <c r="L18" s="24"/>
      <c r="M18" s="24"/>
      <c r="N18" s="24"/>
      <c r="O18" s="24"/>
      <c r="P18" s="24"/>
      <c r="Q18" s="17"/>
      <c r="R18" s="24"/>
      <c r="S18" s="24"/>
      <c r="T18" s="24"/>
      <c r="U18" s="24"/>
      <c r="V18" s="17"/>
      <c r="W18" s="24"/>
      <c r="X18" s="24"/>
      <c r="Y18" s="24"/>
      <c r="Z18" s="24"/>
      <c r="AA18" s="17"/>
      <c r="AB18" s="24"/>
      <c r="AC18" s="24"/>
      <c r="AD18" s="24"/>
      <c r="AE18" s="24"/>
      <c r="AF18" s="24"/>
      <c r="AG18" s="17"/>
      <c r="AH18" s="121"/>
    </row>
    <row r="19" spans="1:34" s="2" customFormat="1" x14ac:dyDescent="0.25">
      <c r="A19" s="8" t="s">
        <v>9</v>
      </c>
      <c r="B19" s="17">
        <v>620</v>
      </c>
      <c r="C19" s="17">
        <f t="shared" si="0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121"/>
    </row>
    <row r="20" spans="1:34" s="2" customFormat="1" x14ac:dyDescent="0.25">
      <c r="A20" s="8" t="s">
        <v>10</v>
      </c>
      <c r="B20" s="17">
        <v>291.60000000000002</v>
      </c>
      <c r="C20" s="17">
        <f t="shared" si="0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121"/>
    </row>
    <row r="21" spans="1:34" s="2" customFormat="1" x14ac:dyDescent="0.25">
      <c r="A21" s="8" t="s">
        <v>11</v>
      </c>
      <c r="B21" s="17">
        <v>4237.8999999999996</v>
      </c>
      <c r="C21" s="17">
        <f t="shared" si="0"/>
        <v>4237.8999999999996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>
        <v>2000</v>
      </c>
      <c r="P21" s="24"/>
      <c r="Q21" s="24"/>
      <c r="R21" s="24"/>
      <c r="S21" s="24">
        <v>2237.9</v>
      </c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121"/>
    </row>
    <row r="22" spans="1:34" s="2" customFormat="1" x14ac:dyDescent="0.25">
      <c r="A22" s="8" t="s">
        <v>12</v>
      </c>
      <c r="B22" s="17">
        <v>388.9</v>
      </c>
      <c r="C22" s="17">
        <f t="shared" si="0"/>
        <v>0</v>
      </c>
      <c r="D22" s="24"/>
      <c r="E22" s="24"/>
      <c r="F22" s="17"/>
      <c r="G22" s="24"/>
      <c r="H22" s="24"/>
      <c r="I22" s="24"/>
      <c r="J22" s="24"/>
      <c r="K22" s="24"/>
      <c r="L22" s="24"/>
      <c r="M22" s="24"/>
      <c r="N22" s="24"/>
      <c r="O22" s="17"/>
      <c r="P22" s="24"/>
      <c r="Q22" s="24"/>
      <c r="R22" s="24"/>
      <c r="S22" s="24"/>
      <c r="T22" s="24"/>
      <c r="U22" s="24"/>
      <c r="V22" s="17"/>
      <c r="W22" s="24"/>
      <c r="X22" s="24"/>
      <c r="Y22" s="24"/>
      <c r="Z22" s="24"/>
      <c r="AA22" s="24"/>
      <c r="AB22" s="24"/>
      <c r="AC22" s="24"/>
      <c r="AD22" s="17"/>
      <c r="AE22" s="24"/>
      <c r="AF22" s="24"/>
      <c r="AG22" s="24"/>
      <c r="AH22" s="121"/>
    </row>
    <row r="23" spans="1:34" s="2" customFormat="1" x14ac:dyDescent="0.25">
      <c r="A23" s="8" t="s">
        <v>13</v>
      </c>
      <c r="B23" s="17">
        <v>119.5</v>
      </c>
      <c r="C23" s="17">
        <f t="shared" si="0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121"/>
    </row>
    <row r="24" spans="1:34" s="2" customFormat="1" x14ac:dyDescent="0.25">
      <c r="A24" s="8" t="s">
        <v>14</v>
      </c>
      <c r="B24" s="17">
        <v>381.8</v>
      </c>
      <c r="C24" s="17">
        <f t="shared" si="0"/>
        <v>1527.2</v>
      </c>
      <c r="D24" s="24"/>
      <c r="E24" s="24"/>
      <c r="F24" s="24"/>
      <c r="G24" s="24"/>
      <c r="H24" s="17">
        <v>381.8</v>
      </c>
      <c r="I24" s="24"/>
      <c r="J24" s="24"/>
      <c r="K24" s="24"/>
      <c r="L24" s="24"/>
      <c r="M24" s="24"/>
      <c r="N24" s="24"/>
      <c r="O24" s="17">
        <v>381.8</v>
      </c>
      <c r="P24" s="24"/>
      <c r="Q24" s="24"/>
      <c r="R24" s="24"/>
      <c r="S24" s="24"/>
      <c r="T24" s="24"/>
      <c r="U24" s="24"/>
      <c r="V24" s="17">
        <v>381.8</v>
      </c>
      <c r="W24" s="24"/>
      <c r="X24" s="24"/>
      <c r="Y24" s="24"/>
      <c r="Z24" s="24"/>
      <c r="AA24" s="24"/>
      <c r="AB24" s="24"/>
      <c r="AC24" s="17">
        <v>381.8</v>
      </c>
      <c r="AD24" s="24"/>
      <c r="AE24" s="24"/>
      <c r="AF24" s="24"/>
      <c r="AG24" s="24"/>
      <c r="AH24" s="121"/>
    </row>
    <row r="25" spans="1:34" s="2" customFormat="1" x14ac:dyDescent="0.25">
      <c r="A25" s="8" t="s">
        <v>15</v>
      </c>
      <c r="B25" s="17">
        <v>153.19999999999999</v>
      </c>
      <c r="C25" s="17">
        <f t="shared" si="0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121"/>
    </row>
    <row r="26" spans="1:34" s="2" customFormat="1" x14ac:dyDescent="0.25">
      <c r="A26" s="8" t="s">
        <v>16</v>
      </c>
      <c r="B26" s="17">
        <v>134.1</v>
      </c>
      <c r="C26" s="17">
        <f t="shared" si="0"/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121"/>
    </row>
    <row r="27" spans="1:34" s="2" customFormat="1" x14ac:dyDescent="0.25">
      <c r="A27" s="8" t="s">
        <v>17</v>
      </c>
      <c r="B27" s="17">
        <v>104.6</v>
      </c>
      <c r="C27" s="17">
        <f t="shared" si="0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121"/>
    </row>
    <row r="28" spans="1:34" s="2" customFormat="1" x14ac:dyDescent="0.25">
      <c r="A28" s="8" t="s">
        <v>18</v>
      </c>
      <c r="B28" s="17">
        <v>1445.5</v>
      </c>
      <c r="C28" s="17">
        <f t="shared" si="0"/>
        <v>0</v>
      </c>
      <c r="D28" s="24"/>
      <c r="E28" s="24"/>
      <c r="F28" s="24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24"/>
      <c r="AF28" s="17"/>
      <c r="AG28" s="24"/>
      <c r="AH28" s="121"/>
    </row>
    <row r="29" spans="1:34" s="2" customFormat="1" x14ac:dyDescent="0.25">
      <c r="A29" s="8" t="s">
        <v>19</v>
      </c>
      <c r="B29" s="17">
        <v>402.8</v>
      </c>
      <c r="C29" s="17">
        <f t="shared" si="0"/>
        <v>0</v>
      </c>
      <c r="D29" s="17"/>
      <c r="E29" s="24"/>
      <c r="F29" s="24"/>
      <c r="G29" s="24"/>
      <c r="H29" s="24"/>
      <c r="I29" s="24"/>
      <c r="J29" s="24"/>
      <c r="K29" s="24"/>
      <c r="L29" s="17"/>
      <c r="M29" s="24"/>
      <c r="N29" s="24"/>
      <c r="O29" s="24"/>
      <c r="P29" s="24"/>
      <c r="Q29" s="24"/>
      <c r="R29" s="24"/>
      <c r="S29" s="24"/>
      <c r="T29" s="1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17"/>
      <c r="AG29" s="24"/>
      <c r="AH29" s="121"/>
    </row>
    <row r="30" spans="1:34" s="2" customFormat="1" x14ac:dyDescent="0.25">
      <c r="A30" s="8" t="s">
        <v>20</v>
      </c>
      <c r="B30" s="17">
        <v>185</v>
      </c>
      <c r="C30" s="17">
        <f t="shared" si="0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121"/>
    </row>
    <row r="31" spans="1:34" s="2" customFormat="1" x14ac:dyDescent="0.25">
      <c r="A31" s="8" t="s">
        <v>21</v>
      </c>
      <c r="B31" s="17">
        <v>1560</v>
      </c>
      <c r="C31" s="17">
        <f t="shared" si="0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121"/>
    </row>
    <row r="32" spans="1:34" x14ac:dyDescent="0.25">
      <c r="A32" s="8" t="s">
        <v>22</v>
      </c>
      <c r="B32" s="17">
        <v>75.8</v>
      </c>
      <c r="C32" s="17">
        <f t="shared" si="0"/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121"/>
    </row>
    <row r="33" spans="1:34" x14ac:dyDescent="0.25">
      <c r="A33" s="14" t="s">
        <v>23</v>
      </c>
      <c r="B33" s="19">
        <f>SUM(B34:B54)-B35-B38</f>
        <v>30366.1</v>
      </c>
      <c r="C33" s="17">
        <f t="shared" si="0"/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121"/>
    </row>
    <row r="34" spans="1:34" x14ac:dyDescent="0.25">
      <c r="A34" s="8" t="s">
        <v>24</v>
      </c>
      <c r="B34" s="17">
        <v>236.8</v>
      </c>
      <c r="C34" s="17">
        <f t="shared" si="0"/>
        <v>1657.6</v>
      </c>
      <c r="D34" s="24">
        <v>236.8</v>
      </c>
      <c r="E34" s="24">
        <v>236.8</v>
      </c>
      <c r="F34" s="24">
        <v>236.8</v>
      </c>
      <c r="G34" s="24">
        <v>236.8</v>
      </c>
      <c r="H34" s="24">
        <v>236.8</v>
      </c>
      <c r="I34" s="24">
        <v>236.8</v>
      </c>
      <c r="J34" s="24">
        <v>236.8</v>
      </c>
      <c r="K34" s="24"/>
      <c r="L34" s="35"/>
      <c r="M34" s="35"/>
      <c r="N34" s="35"/>
      <c r="O34" s="35"/>
      <c r="P34" s="35"/>
      <c r="Q34" s="24"/>
      <c r="R34" s="24"/>
      <c r="S34" s="24"/>
      <c r="T34" s="24"/>
      <c r="U34" s="24"/>
      <c r="V34" s="35"/>
      <c r="W34" s="35"/>
      <c r="X34" s="24"/>
      <c r="Y34" s="24"/>
      <c r="Z34" s="24"/>
      <c r="AA34" s="24"/>
      <c r="AB34" s="24"/>
      <c r="AC34" s="24"/>
      <c r="AD34" s="35"/>
      <c r="AE34" s="24"/>
      <c r="AF34" s="24"/>
      <c r="AG34" s="24"/>
      <c r="AH34" s="121"/>
    </row>
    <row r="35" spans="1:34" x14ac:dyDescent="0.25">
      <c r="A35" s="8" t="s">
        <v>25</v>
      </c>
      <c r="B35" s="17">
        <v>236.8</v>
      </c>
      <c r="C35" s="17">
        <f t="shared" si="0"/>
        <v>5683.2000000000025</v>
      </c>
      <c r="D35" s="24"/>
      <c r="E35" s="24"/>
      <c r="F35" s="24"/>
      <c r="G35" s="24"/>
      <c r="H35" s="24"/>
      <c r="I35" s="24"/>
      <c r="J35" s="24"/>
      <c r="K35" s="24">
        <v>236.8</v>
      </c>
      <c r="L35" s="35">
        <v>236.8</v>
      </c>
      <c r="M35" s="24">
        <v>236.8</v>
      </c>
      <c r="N35" s="24">
        <v>236.8</v>
      </c>
      <c r="O35" s="24">
        <v>236.8</v>
      </c>
      <c r="P35" s="24">
        <v>236.8</v>
      </c>
      <c r="Q35" s="24">
        <v>236.8</v>
      </c>
      <c r="R35" s="24">
        <v>236.8</v>
      </c>
      <c r="S35" s="24">
        <v>236.8</v>
      </c>
      <c r="T35" s="24">
        <v>236.8</v>
      </c>
      <c r="U35" s="24">
        <v>236.8</v>
      </c>
      <c r="V35" s="35">
        <v>236.8</v>
      </c>
      <c r="W35" s="38">
        <v>236.8</v>
      </c>
      <c r="X35" s="24">
        <v>236.8</v>
      </c>
      <c r="Y35" s="24">
        <v>236.8</v>
      </c>
      <c r="Z35" s="24">
        <v>236.8</v>
      </c>
      <c r="AA35" s="24">
        <v>236.8</v>
      </c>
      <c r="AB35" s="24">
        <v>236.8</v>
      </c>
      <c r="AC35" s="24">
        <v>236.8</v>
      </c>
      <c r="AD35" s="35">
        <v>236.8</v>
      </c>
      <c r="AE35" s="35">
        <v>236.8</v>
      </c>
      <c r="AF35" s="35">
        <v>236.8</v>
      </c>
      <c r="AG35" s="35">
        <v>236.8</v>
      </c>
      <c r="AH35" s="209">
        <v>236.8</v>
      </c>
    </row>
    <row r="36" spans="1:34" x14ac:dyDescent="0.25">
      <c r="A36" s="8" t="s">
        <v>26</v>
      </c>
      <c r="B36" s="17">
        <v>44.3</v>
      </c>
      <c r="C36" s="17">
        <f t="shared" si="0"/>
        <v>1373.2999999999993</v>
      </c>
      <c r="D36" s="17">
        <v>44.3</v>
      </c>
      <c r="E36" s="17">
        <v>44.3</v>
      </c>
      <c r="F36" s="17">
        <v>44.3</v>
      </c>
      <c r="G36" s="17">
        <v>44.3</v>
      </c>
      <c r="H36" s="17">
        <v>44.3</v>
      </c>
      <c r="I36" s="17">
        <v>44.3</v>
      </c>
      <c r="J36" s="17">
        <v>44.3</v>
      </c>
      <c r="K36" s="17">
        <v>44.3</v>
      </c>
      <c r="L36" s="17">
        <v>44.3</v>
      </c>
      <c r="M36" s="17">
        <v>44.3</v>
      </c>
      <c r="N36" s="17">
        <v>44.3</v>
      </c>
      <c r="O36" s="17">
        <v>44.3</v>
      </c>
      <c r="P36" s="17">
        <v>44.3</v>
      </c>
      <c r="Q36" s="17">
        <v>44.3</v>
      </c>
      <c r="R36" s="17">
        <v>44.3</v>
      </c>
      <c r="S36" s="17">
        <v>44.3</v>
      </c>
      <c r="T36" s="17">
        <v>44.3</v>
      </c>
      <c r="U36" s="17">
        <v>44.3</v>
      </c>
      <c r="V36" s="17">
        <v>44.3</v>
      </c>
      <c r="W36" s="17">
        <v>44.3</v>
      </c>
      <c r="X36" s="17">
        <v>44.3</v>
      </c>
      <c r="Y36" s="17">
        <v>44.3</v>
      </c>
      <c r="Z36" s="17">
        <v>44.3</v>
      </c>
      <c r="AA36" s="17">
        <v>44.3</v>
      </c>
      <c r="AB36" s="17">
        <v>44.3</v>
      </c>
      <c r="AC36" s="17">
        <v>44.3</v>
      </c>
      <c r="AD36" s="17">
        <v>44.3</v>
      </c>
      <c r="AE36" s="17">
        <v>44.3</v>
      </c>
      <c r="AF36" s="17">
        <v>44.3</v>
      </c>
      <c r="AG36" s="17">
        <v>44.3</v>
      </c>
      <c r="AH36" s="122">
        <v>44.3</v>
      </c>
    </row>
    <row r="37" spans="1:34" x14ac:dyDescent="0.25">
      <c r="A37" s="8" t="s">
        <v>56</v>
      </c>
      <c r="B37" s="17">
        <v>507.8</v>
      </c>
      <c r="C37" s="17">
        <f t="shared" si="0"/>
        <v>0</v>
      </c>
      <c r="D37" s="24"/>
      <c r="E37" s="24"/>
      <c r="F37" s="24"/>
      <c r="G37" s="24"/>
      <c r="H37" s="24"/>
      <c r="I37" s="24"/>
      <c r="J37" s="24"/>
      <c r="K37" s="35"/>
      <c r="L37" s="35"/>
      <c r="M37" s="24"/>
      <c r="N37" s="24"/>
      <c r="O37" s="24"/>
      <c r="P37" s="24"/>
      <c r="Q37" s="24"/>
      <c r="R37" s="24"/>
      <c r="S37" s="24"/>
      <c r="T37" s="24"/>
      <c r="U37" s="24"/>
      <c r="V37" s="35"/>
      <c r="W37" s="35"/>
      <c r="X37" s="24"/>
      <c r="Y37" s="24"/>
      <c r="Z37" s="24"/>
      <c r="AA37" s="24"/>
      <c r="AB37" s="24"/>
      <c r="AC37" s="24"/>
      <c r="AD37" s="35"/>
      <c r="AE37" s="24"/>
      <c r="AF37" s="24"/>
      <c r="AG37" s="24"/>
      <c r="AH37" s="121"/>
    </row>
    <row r="38" spans="1:34" x14ac:dyDescent="0.25">
      <c r="A38" s="8" t="s">
        <v>27</v>
      </c>
      <c r="B38" s="17">
        <v>507.8</v>
      </c>
      <c r="C38" s="17">
        <f t="shared" si="0"/>
        <v>12187.199999999997</v>
      </c>
      <c r="D38" s="24"/>
      <c r="E38" s="24"/>
      <c r="F38" s="24"/>
      <c r="G38" s="24"/>
      <c r="H38" s="24"/>
      <c r="I38" s="24"/>
      <c r="J38" s="24"/>
      <c r="K38" s="35">
        <v>507.8</v>
      </c>
      <c r="L38" s="35">
        <v>507.8</v>
      </c>
      <c r="M38" s="35">
        <v>507.8</v>
      </c>
      <c r="N38" s="35">
        <v>507.8</v>
      </c>
      <c r="O38" s="35">
        <v>507.8</v>
      </c>
      <c r="P38" s="24">
        <v>507.8</v>
      </c>
      <c r="Q38" s="24">
        <v>507.8</v>
      </c>
      <c r="R38" s="24">
        <v>507.8</v>
      </c>
      <c r="S38" s="24">
        <v>507.8</v>
      </c>
      <c r="T38" s="24">
        <v>507.8</v>
      </c>
      <c r="U38" s="24">
        <v>507.8</v>
      </c>
      <c r="V38" s="35">
        <v>507.8</v>
      </c>
      <c r="W38" s="35">
        <v>507.8</v>
      </c>
      <c r="X38" s="24">
        <v>507.8</v>
      </c>
      <c r="Y38" s="24">
        <v>507.8</v>
      </c>
      <c r="Z38" s="24">
        <v>507.8</v>
      </c>
      <c r="AA38" s="24">
        <v>507.8</v>
      </c>
      <c r="AB38" s="24">
        <v>507.8</v>
      </c>
      <c r="AC38" s="24">
        <v>507.8</v>
      </c>
      <c r="AD38" s="35">
        <v>507.8</v>
      </c>
      <c r="AE38" s="35">
        <v>507.8</v>
      </c>
      <c r="AF38" s="35">
        <v>507.8</v>
      </c>
      <c r="AG38" s="35">
        <v>507.8</v>
      </c>
      <c r="AH38" s="209">
        <v>507.8</v>
      </c>
    </row>
    <row r="39" spans="1:34" x14ac:dyDescent="0.25">
      <c r="A39" s="8" t="s">
        <v>14</v>
      </c>
      <c r="B39" s="17">
        <v>116.1</v>
      </c>
      <c r="C39" s="17">
        <f t="shared" si="0"/>
        <v>3482.9999999999982</v>
      </c>
      <c r="D39" s="24">
        <v>116.1</v>
      </c>
      <c r="E39" s="24">
        <v>116.1</v>
      </c>
      <c r="F39" s="24">
        <v>116.1</v>
      </c>
      <c r="G39" s="24">
        <v>116.1</v>
      </c>
      <c r="H39" s="24">
        <v>116.1</v>
      </c>
      <c r="I39" s="24">
        <v>116.1</v>
      </c>
      <c r="J39" s="24">
        <v>116.1</v>
      </c>
      <c r="K39" s="24">
        <v>116.1</v>
      </c>
      <c r="L39" s="24">
        <v>116.1</v>
      </c>
      <c r="M39" s="24">
        <v>116.1</v>
      </c>
      <c r="N39" s="24">
        <v>116.1</v>
      </c>
      <c r="O39" s="24">
        <v>116.1</v>
      </c>
      <c r="P39" s="24">
        <v>116.1</v>
      </c>
      <c r="Q39" s="24">
        <v>116.1</v>
      </c>
      <c r="R39" s="24">
        <v>116.1</v>
      </c>
      <c r="S39" s="24">
        <v>116.1</v>
      </c>
      <c r="T39" s="24">
        <v>116.1</v>
      </c>
      <c r="U39" s="24">
        <v>116.1</v>
      </c>
      <c r="V39" s="24">
        <v>116.1</v>
      </c>
      <c r="W39" s="24">
        <v>116.1</v>
      </c>
      <c r="X39" s="24">
        <v>116.1</v>
      </c>
      <c r="Y39" s="24">
        <v>116.1</v>
      </c>
      <c r="Z39" s="24">
        <v>116.1</v>
      </c>
      <c r="AA39" s="24">
        <v>116.1</v>
      </c>
      <c r="AB39" s="24">
        <v>116.1</v>
      </c>
      <c r="AC39" s="24">
        <v>116.1</v>
      </c>
      <c r="AD39" s="24">
        <v>116.1</v>
      </c>
      <c r="AE39" s="24">
        <v>116.1</v>
      </c>
      <c r="AF39" s="24">
        <v>116.1</v>
      </c>
      <c r="AG39" s="24">
        <v>116.1</v>
      </c>
      <c r="AH39" s="121"/>
    </row>
    <row r="40" spans="1:34" ht="30" x14ac:dyDescent="0.25">
      <c r="A40" s="8" t="s">
        <v>28</v>
      </c>
      <c r="B40" s="19">
        <v>27472</v>
      </c>
      <c r="C40" s="17">
        <f t="shared" si="0"/>
        <v>0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121"/>
    </row>
    <row r="41" spans="1:34" x14ac:dyDescent="0.25">
      <c r="A41" s="8" t="s">
        <v>29</v>
      </c>
      <c r="B41" s="17">
        <f>564.1+75</f>
        <v>639.1</v>
      </c>
      <c r="C41" s="17">
        <f t="shared" si="0"/>
        <v>19572.12</v>
      </c>
      <c r="D41" s="17">
        <f t="shared" ref="D41:AH41" si="1">564.1+75</f>
        <v>639.1</v>
      </c>
      <c r="E41" s="17">
        <f t="shared" si="1"/>
        <v>639.1</v>
      </c>
      <c r="F41" s="17">
        <f t="shared" si="1"/>
        <v>639.1</v>
      </c>
      <c r="G41" s="17">
        <f t="shared" si="1"/>
        <v>639.1</v>
      </c>
      <c r="H41" s="17">
        <f t="shared" si="1"/>
        <v>639.1</v>
      </c>
      <c r="I41" s="17">
        <f t="shared" si="1"/>
        <v>639.1</v>
      </c>
      <c r="J41" s="17">
        <f t="shared" si="1"/>
        <v>639.1</v>
      </c>
      <c r="K41" s="17">
        <f t="shared" si="1"/>
        <v>639.1</v>
      </c>
      <c r="L41" s="17">
        <f t="shared" si="1"/>
        <v>639.1</v>
      </c>
      <c r="M41" s="17">
        <f t="shared" si="1"/>
        <v>639.1</v>
      </c>
      <c r="N41" s="17">
        <v>399.12</v>
      </c>
      <c r="O41" s="17">
        <f t="shared" si="1"/>
        <v>639.1</v>
      </c>
      <c r="P41" s="17">
        <f t="shared" si="1"/>
        <v>639.1</v>
      </c>
      <c r="Q41" s="17">
        <f t="shared" si="1"/>
        <v>639.1</v>
      </c>
      <c r="R41" s="17">
        <f t="shared" si="1"/>
        <v>639.1</v>
      </c>
      <c r="S41" s="17">
        <f t="shared" si="1"/>
        <v>639.1</v>
      </c>
      <c r="T41" s="17">
        <f t="shared" si="1"/>
        <v>639.1</v>
      </c>
      <c r="U41" s="17">
        <f t="shared" si="1"/>
        <v>639.1</v>
      </c>
      <c r="V41" s="17">
        <f t="shared" si="1"/>
        <v>639.1</v>
      </c>
      <c r="W41" s="17">
        <f t="shared" si="1"/>
        <v>639.1</v>
      </c>
      <c r="X41" s="17">
        <f t="shared" si="1"/>
        <v>639.1</v>
      </c>
      <c r="Y41" s="17">
        <f t="shared" si="1"/>
        <v>639.1</v>
      </c>
      <c r="Z41" s="17">
        <f t="shared" si="1"/>
        <v>639.1</v>
      </c>
      <c r="AA41" s="17">
        <f t="shared" si="1"/>
        <v>639.1</v>
      </c>
      <c r="AB41" s="17">
        <f t="shared" si="1"/>
        <v>639.1</v>
      </c>
      <c r="AC41" s="17">
        <f t="shared" si="1"/>
        <v>639.1</v>
      </c>
      <c r="AD41" s="17">
        <f t="shared" si="1"/>
        <v>639.1</v>
      </c>
      <c r="AE41" s="17">
        <f t="shared" si="1"/>
        <v>639.1</v>
      </c>
      <c r="AF41" s="17">
        <f t="shared" si="1"/>
        <v>639.1</v>
      </c>
      <c r="AG41" s="17">
        <f t="shared" si="1"/>
        <v>639.1</v>
      </c>
      <c r="AH41" s="122">
        <f t="shared" si="1"/>
        <v>639.1</v>
      </c>
    </row>
    <row r="42" spans="1:34" x14ac:dyDescent="0.25">
      <c r="A42" s="8" t="s">
        <v>30</v>
      </c>
      <c r="B42" s="17">
        <f>145.9+31+31+31+31+12+32.4</f>
        <v>314.29999999999995</v>
      </c>
      <c r="C42" s="17">
        <f t="shared" si="0"/>
        <v>6914.6000000000022</v>
      </c>
      <c r="D42" s="24">
        <v>314.3</v>
      </c>
      <c r="E42" s="24">
        <v>314.3</v>
      </c>
      <c r="F42" s="24"/>
      <c r="G42" s="24"/>
      <c r="H42" s="24">
        <v>314.3</v>
      </c>
      <c r="I42" s="24">
        <v>314.3</v>
      </c>
      <c r="J42" s="24">
        <f t="shared" ref="J42" si="2">145.9+31+31+31+31+12+32.4</f>
        <v>314.29999999999995</v>
      </c>
      <c r="K42" s="24">
        <v>314.3</v>
      </c>
      <c r="L42" s="24">
        <v>314.3</v>
      </c>
      <c r="M42" s="35"/>
      <c r="N42" s="35"/>
      <c r="O42" s="35">
        <v>314.3</v>
      </c>
      <c r="P42" s="38">
        <v>314.3</v>
      </c>
      <c r="Q42" s="24">
        <v>314.3</v>
      </c>
      <c r="R42" s="24">
        <v>314.3</v>
      </c>
      <c r="S42" s="24">
        <v>314.3</v>
      </c>
      <c r="T42" s="24"/>
      <c r="U42" s="24"/>
      <c r="V42" s="35">
        <v>314.3</v>
      </c>
      <c r="W42" s="38">
        <v>314.3</v>
      </c>
      <c r="X42" s="24">
        <v>314.3</v>
      </c>
      <c r="Y42" s="24">
        <v>314.3</v>
      </c>
      <c r="Z42" s="24">
        <v>314.3</v>
      </c>
      <c r="AA42" s="24"/>
      <c r="AB42" s="24"/>
      <c r="AC42" s="35">
        <v>314.3</v>
      </c>
      <c r="AD42" s="38">
        <v>314.3</v>
      </c>
      <c r="AE42" s="24">
        <v>314.3</v>
      </c>
      <c r="AF42" s="24">
        <v>314.3</v>
      </c>
      <c r="AG42" s="24">
        <v>314.3</v>
      </c>
      <c r="AH42" s="209"/>
    </row>
    <row r="43" spans="1:34" x14ac:dyDescent="0.25">
      <c r="A43" s="8" t="s">
        <v>31</v>
      </c>
      <c r="B43" s="17">
        <v>103</v>
      </c>
      <c r="C43" s="17">
        <f t="shared" si="0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121"/>
    </row>
    <row r="44" spans="1:34" x14ac:dyDescent="0.25">
      <c r="A44" s="8" t="s">
        <v>7</v>
      </c>
      <c r="B44" s="17">
        <f>28.9+4.2+19+65</f>
        <v>117.1</v>
      </c>
      <c r="C44" s="17">
        <f t="shared" si="0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121"/>
    </row>
    <row r="45" spans="1:34" x14ac:dyDescent="0.25">
      <c r="A45" s="8" t="s">
        <v>32</v>
      </c>
      <c r="B45" s="17">
        <v>18.399999999999999</v>
      </c>
      <c r="C45" s="17">
        <f t="shared" si="0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121"/>
    </row>
    <row r="46" spans="1:34" x14ac:dyDescent="0.25">
      <c r="A46" s="8" t="s">
        <v>33</v>
      </c>
      <c r="B46" s="17">
        <v>10</v>
      </c>
      <c r="C46" s="17">
        <f t="shared" si="0"/>
        <v>0</v>
      </c>
      <c r="D46" s="24"/>
      <c r="E46" s="24"/>
      <c r="F46" s="24"/>
      <c r="G46" s="24"/>
      <c r="H46" s="24"/>
      <c r="I46" s="24"/>
      <c r="J46" s="24"/>
      <c r="K46" s="42"/>
      <c r="L46" s="42"/>
      <c r="M46" s="42"/>
      <c r="N46" s="42"/>
      <c r="O46" s="42"/>
      <c r="P46" s="42"/>
      <c r="Q46" s="24"/>
      <c r="R46" s="24"/>
      <c r="S46" s="43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121"/>
    </row>
    <row r="47" spans="1:34" x14ac:dyDescent="0.25">
      <c r="A47" s="8" t="s">
        <v>34</v>
      </c>
      <c r="B47" s="17">
        <v>46.8</v>
      </c>
      <c r="C47" s="17">
        <f t="shared" si="0"/>
        <v>0</v>
      </c>
      <c r="D47" s="24"/>
      <c r="E47" s="24"/>
      <c r="F47" s="24"/>
      <c r="G47" s="24"/>
      <c r="H47" s="24"/>
      <c r="I47" s="24"/>
      <c r="J47" s="24"/>
      <c r="K47" s="42"/>
      <c r="L47" s="42"/>
      <c r="M47" s="42"/>
      <c r="N47" s="42"/>
      <c r="O47" s="42"/>
      <c r="P47" s="42"/>
      <c r="Q47" s="24"/>
      <c r="R47" s="24"/>
      <c r="S47" s="43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121"/>
    </row>
    <row r="48" spans="1:34" x14ac:dyDescent="0.25">
      <c r="A48" s="8" t="s">
        <v>35</v>
      </c>
      <c r="B48" s="17">
        <v>60.3</v>
      </c>
      <c r="C48" s="17">
        <f t="shared" si="0"/>
        <v>0</v>
      </c>
      <c r="D48" s="24"/>
      <c r="E48" s="24"/>
      <c r="F48" s="24"/>
      <c r="G48" s="24"/>
      <c r="H48" s="24"/>
      <c r="I48" s="24"/>
      <c r="J48" s="24"/>
      <c r="K48" s="42"/>
      <c r="L48" s="42"/>
      <c r="M48" s="42"/>
      <c r="N48" s="42"/>
      <c r="O48" s="42"/>
      <c r="P48" s="42"/>
      <c r="Q48" s="24"/>
      <c r="R48" s="24"/>
      <c r="S48" s="43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121"/>
    </row>
    <row r="49" spans="1:34" x14ac:dyDescent="0.25">
      <c r="A49" s="8" t="s">
        <v>36</v>
      </c>
      <c r="B49" s="17">
        <v>15.7</v>
      </c>
      <c r="C49" s="17">
        <f t="shared" si="0"/>
        <v>0</v>
      </c>
      <c r="D49" s="24"/>
      <c r="E49" s="24"/>
      <c r="F49" s="24"/>
      <c r="G49" s="24"/>
      <c r="H49" s="24"/>
      <c r="I49" s="24"/>
      <c r="J49" s="24"/>
      <c r="K49" s="42"/>
      <c r="L49" s="42"/>
      <c r="M49" s="42"/>
      <c r="N49" s="42"/>
      <c r="O49" s="42"/>
      <c r="P49" s="42"/>
      <c r="Q49" s="24"/>
      <c r="R49" s="24"/>
      <c r="S49" s="43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121"/>
    </row>
    <row r="50" spans="1:34" x14ac:dyDescent="0.25">
      <c r="A50" s="8" t="s">
        <v>37</v>
      </c>
      <c r="B50" s="17">
        <v>17</v>
      </c>
      <c r="C50" s="17">
        <f t="shared" si="0"/>
        <v>0</v>
      </c>
      <c r="D50" s="24"/>
      <c r="E50" s="24"/>
      <c r="F50" s="24"/>
      <c r="G50" s="24"/>
      <c r="H50" s="24"/>
      <c r="I50" s="24"/>
      <c r="J50" s="24"/>
      <c r="K50" s="42"/>
      <c r="L50" s="42"/>
      <c r="M50" s="42"/>
      <c r="N50" s="42"/>
      <c r="O50" s="42"/>
      <c r="P50" s="42"/>
      <c r="Q50" s="24"/>
      <c r="R50" s="24"/>
      <c r="S50" s="43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121"/>
    </row>
    <row r="51" spans="1:34" x14ac:dyDescent="0.25">
      <c r="A51" s="8" t="s">
        <v>38</v>
      </c>
      <c r="B51" s="17">
        <f>76.9+72.5</f>
        <v>149.4</v>
      </c>
      <c r="C51" s="17">
        <f t="shared" si="0"/>
        <v>0</v>
      </c>
      <c r="D51" s="24"/>
      <c r="E51" s="24"/>
      <c r="F51" s="24"/>
      <c r="G51" s="24"/>
      <c r="H51" s="24"/>
      <c r="I51" s="24"/>
      <c r="J51" s="24"/>
      <c r="K51" s="42"/>
      <c r="L51" s="42"/>
      <c r="M51" s="42"/>
      <c r="N51" s="42"/>
      <c r="O51" s="42"/>
      <c r="P51" s="42"/>
      <c r="Q51" s="42"/>
      <c r="R51" s="42"/>
      <c r="S51" s="5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121"/>
    </row>
    <row r="52" spans="1:34" x14ac:dyDescent="0.25">
      <c r="A52" s="8" t="s">
        <v>39</v>
      </c>
      <c r="B52" s="17">
        <f>66.7+63</f>
        <v>129.69999999999999</v>
      </c>
      <c r="C52" s="17">
        <f t="shared" si="0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121"/>
    </row>
    <row r="53" spans="1:34" x14ac:dyDescent="0.25">
      <c r="A53" s="8" t="s">
        <v>40</v>
      </c>
      <c r="B53" s="17">
        <f>19.5+5.7+3.2+30+165+6.9</f>
        <v>230.3</v>
      </c>
      <c r="C53" s="17">
        <f t="shared" si="0"/>
        <v>0</v>
      </c>
      <c r="D53" s="24"/>
      <c r="E53" s="17"/>
      <c r="F53" s="24"/>
      <c r="G53" s="24"/>
      <c r="H53" s="24"/>
      <c r="I53" s="24"/>
      <c r="J53" s="24"/>
      <c r="K53" s="24"/>
      <c r="L53" s="24"/>
      <c r="M53" s="24"/>
      <c r="N53" s="24"/>
      <c r="O53" s="17"/>
      <c r="P53" s="24"/>
      <c r="Q53" s="24"/>
      <c r="R53" s="24"/>
      <c r="S53" s="24"/>
      <c r="T53" s="24"/>
      <c r="U53" s="17"/>
      <c r="V53" s="24"/>
      <c r="W53" s="24"/>
      <c r="X53" s="24"/>
      <c r="Y53" s="24"/>
      <c r="Z53" s="17"/>
      <c r="AA53" s="24"/>
      <c r="AB53" s="24"/>
      <c r="AC53" s="24"/>
      <c r="AD53" s="24"/>
      <c r="AE53" s="24"/>
      <c r="AF53" s="24"/>
      <c r="AG53" s="17"/>
      <c r="AH53" s="121"/>
    </row>
    <row r="54" spans="1:34" x14ac:dyDescent="0.25">
      <c r="A54" s="8" t="s">
        <v>41</v>
      </c>
      <c r="B54" s="17">
        <f>60+78</f>
        <v>138</v>
      </c>
      <c r="C54" s="17">
        <f t="shared" si="0"/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121"/>
    </row>
    <row r="55" spans="1:34" x14ac:dyDescent="0.25">
      <c r="A55" s="14" t="s">
        <v>42</v>
      </c>
      <c r="B55" s="19">
        <f>SUM(B56:B69)-B57-B62</f>
        <v>7644.8</v>
      </c>
      <c r="C55" s="17">
        <f t="shared" si="0"/>
        <v>0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121"/>
    </row>
    <row r="56" spans="1:34" x14ac:dyDescent="0.25">
      <c r="A56" s="8" t="s">
        <v>24</v>
      </c>
      <c r="B56" s="17">
        <f>26.1+14.7+14.6+23.2+24+23.8+25.1+13.4+23.3+24.6+24.5+14+17.7</f>
        <v>269</v>
      </c>
      <c r="C56" s="17">
        <f t="shared" si="0"/>
        <v>1883</v>
      </c>
      <c r="D56" s="17">
        <f t="shared" ref="D56:J56" si="3">26.1+14.7+14.6+23.2+24+23.8+25.1+13.4+23.3+24.6+24.5+14+17.7</f>
        <v>269</v>
      </c>
      <c r="E56" s="17">
        <f t="shared" si="3"/>
        <v>269</v>
      </c>
      <c r="F56" s="17">
        <f t="shared" si="3"/>
        <v>269</v>
      </c>
      <c r="G56" s="17">
        <f t="shared" si="3"/>
        <v>269</v>
      </c>
      <c r="H56" s="17">
        <f t="shared" si="3"/>
        <v>269</v>
      </c>
      <c r="I56" s="17">
        <f t="shared" si="3"/>
        <v>269</v>
      </c>
      <c r="J56" s="17">
        <f t="shared" si="3"/>
        <v>269</v>
      </c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121"/>
    </row>
    <row r="57" spans="1:34" x14ac:dyDescent="0.25">
      <c r="A57" s="33" t="s">
        <v>25</v>
      </c>
      <c r="B57" s="17">
        <v>269</v>
      </c>
      <c r="C57" s="17">
        <f t="shared" si="0"/>
        <v>6456</v>
      </c>
      <c r="D57" s="24"/>
      <c r="E57" s="24"/>
      <c r="F57" s="24"/>
      <c r="G57" s="24"/>
      <c r="H57" s="24"/>
      <c r="I57" s="24"/>
      <c r="J57" s="24"/>
      <c r="K57" s="17">
        <v>269</v>
      </c>
      <c r="L57" s="17">
        <v>269</v>
      </c>
      <c r="M57" s="17">
        <v>269</v>
      </c>
      <c r="N57" s="17">
        <v>269</v>
      </c>
      <c r="O57" s="17">
        <v>269</v>
      </c>
      <c r="P57" s="17">
        <v>269</v>
      </c>
      <c r="Q57" s="17">
        <v>269</v>
      </c>
      <c r="R57" s="17">
        <v>269</v>
      </c>
      <c r="S57" s="17">
        <v>269</v>
      </c>
      <c r="T57" s="17">
        <v>269</v>
      </c>
      <c r="U57" s="17">
        <v>269</v>
      </c>
      <c r="V57" s="17">
        <v>269</v>
      </c>
      <c r="W57" s="17">
        <v>269</v>
      </c>
      <c r="X57" s="17">
        <v>269</v>
      </c>
      <c r="Y57" s="17">
        <v>269</v>
      </c>
      <c r="Z57" s="17">
        <v>269</v>
      </c>
      <c r="AA57" s="17">
        <v>269</v>
      </c>
      <c r="AB57" s="17">
        <v>269</v>
      </c>
      <c r="AC57" s="17">
        <v>269</v>
      </c>
      <c r="AD57" s="17">
        <v>269</v>
      </c>
      <c r="AE57" s="17">
        <v>269</v>
      </c>
      <c r="AF57" s="17">
        <v>269</v>
      </c>
      <c r="AG57" s="17">
        <v>269</v>
      </c>
      <c r="AH57" s="122">
        <v>269</v>
      </c>
    </row>
    <row r="58" spans="1:34" x14ac:dyDescent="0.25">
      <c r="A58" s="33" t="s">
        <v>43</v>
      </c>
      <c r="B58" s="17">
        <f>526.4+4.6+29.5+15+16.2+19.5+52.7+14.4+7.1+70.1+70.4+70.8+139.7+66.6+5.4+5.5+9.7+9.8+13.5+13.1+65.2+35.2+177.8+396.6+21.7+371.9</f>
        <v>2228.4</v>
      </c>
      <c r="C58" s="17">
        <f t="shared" si="0"/>
        <v>0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121"/>
    </row>
    <row r="59" spans="1:34" x14ac:dyDescent="0.25">
      <c r="A59" s="33" t="s">
        <v>44</v>
      </c>
      <c r="B59" s="17">
        <v>287</v>
      </c>
      <c r="C59" s="17">
        <f t="shared" si="0"/>
        <v>6888</v>
      </c>
      <c r="D59" s="24"/>
      <c r="E59" s="24"/>
      <c r="F59" s="24"/>
      <c r="G59" s="24"/>
      <c r="H59" s="24"/>
      <c r="I59" s="24"/>
      <c r="J59" s="24"/>
      <c r="K59" s="17">
        <v>287</v>
      </c>
      <c r="L59" s="17">
        <v>287</v>
      </c>
      <c r="M59" s="17">
        <v>287</v>
      </c>
      <c r="N59" s="17">
        <v>287</v>
      </c>
      <c r="O59" s="17">
        <v>287</v>
      </c>
      <c r="P59" s="17">
        <v>287</v>
      </c>
      <c r="Q59" s="17">
        <v>287</v>
      </c>
      <c r="R59" s="17">
        <v>287</v>
      </c>
      <c r="S59" s="17">
        <v>287</v>
      </c>
      <c r="T59" s="17">
        <v>287</v>
      </c>
      <c r="U59" s="17">
        <v>287</v>
      </c>
      <c r="V59" s="17">
        <v>287</v>
      </c>
      <c r="W59" s="17">
        <v>287</v>
      </c>
      <c r="X59" s="17">
        <v>287</v>
      </c>
      <c r="Y59" s="17">
        <v>287</v>
      </c>
      <c r="Z59" s="17">
        <v>287</v>
      </c>
      <c r="AA59" s="17">
        <v>287</v>
      </c>
      <c r="AB59" s="17">
        <v>287</v>
      </c>
      <c r="AC59" s="17">
        <v>287</v>
      </c>
      <c r="AD59" s="17">
        <v>287</v>
      </c>
      <c r="AE59" s="17">
        <v>287</v>
      </c>
      <c r="AF59" s="17">
        <v>287</v>
      </c>
      <c r="AG59" s="17">
        <v>287</v>
      </c>
      <c r="AH59" s="122">
        <v>287</v>
      </c>
    </row>
    <row r="60" spans="1:34" x14ac:dyDescent="0.25">
      <c r="A60" s="33" t="s">
        <v>45</v>
      </c>
      <c r="B60" s="17">
        <v>726.2</v>
      </c>
      <c r="C60" s="17">
        <f t="shared" si="0"/>
        <v>2176.5500000000002</v>
      </c>
      <c r="D60" s="17">
        <v>726.2</v>
      </c>
      <c r="E60" s="24"/>
      <c r="F60" s="24"/>
      <c r="G60" s="24"/>
      <c r="H60" s="24"/>
      <c r="I60" s="24"/>
      <c r="J60" s="24"/>
      <c r="K60" s="24"/>
      <c r="L60" s="24"/>
      <c r="M60" s="17">
        <v>724.15</v>
      </c>
      <c r="N60" s="24"/>
      <c r="O60" s="24"/>
      <c r="P60" s="24"/>
      <c r="Q60" s="24"/>
      <c r="R60" s="24"/>
      <c r="S60" s="24"/>
      <c r="T60" s="17"/>
      <c r="U60" s="17"/>
      <c r="V60" s="24"/>
      <c r="W60" s="24"/>
      <c r="X60" s="24"/>
      <c r="Y60" s="24"/>
      <c r="Z60" s="17"/>
      <c r="AA60" s="24"/>
      <c r="AB60" s="24"/>
      <c r="AC60" s="24"/>
      <c r="AD60" s="24"/>
      <c r="AE60" s="24"/>
      <c r="AF60" s="17">
        <v>726.2</v>
      </c>
      <c r="AG60" s="24"/>
      <c r="AH60" s="121"/>
    </row>
    <row r="61" spans="1:34" x14ac:dyDescent="0.25">
      <c r="A61" s="33" t="s">
        <v>56</v>
      </c>
      <c r="B61" s="17">
        <f>18.2+32+15+16.3+52.6+3.9+6.7+47.3+11.5+11.5+143.9+14.4+103.4</f>
        <v>476.69999999999993</v>
      </c>
      <c r="C61" s="17">
        <f t="shared" si="0"/>
        <v>3336.8999999999992</v>
      </c>
      <c r="D61" s="17">
        <f t="shared" ref="D61:J61" si="4">18.2+32+15+16.3+52.6+3.9+6.7+47.3+11.5+11.5+143.9+14.4+103.4</f>
        <v>476.69999999999993</v>
      </c>
      <c r="E61" s="17">
        <f t="shared" si="4"/>
        <v>476.69999999999993</v>
      </c>
      <c r="F61" s="17">
        <f t="shared" si="4"/>
        <v>476.69999999999993</v>
      </c>
      <c r="G61" s="17">
        <f t="shared" si="4"/>
        <v>476.69999999999993</v>
      </c>
      <c r="H61" s="17">
        <f t="shared" si="4"/>
        <v>476.69999999999993</v>
      </c>
      <c r="I61" s="17">
        <f t="shared" si="4"/>
        <v>476.69999999999993</v>
      </c>
      <c r="J61" s="17">
        <f t="shared" si="4"/>
        <v>476.69999999999993</v>
      </c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121"/>
    </row>
    <row r="62" spans="1:34" x14ac:dyDescent="0.25">
      <c r="A62" s="33" t="s">
        <v>27</v>
      </c>
      <c r="B62" s="17">
        <v>476.7</v>
      </c>
      <c r="C62" s="17">
        <f t="shared" si="0"/>
        <v>11440.800000000003</v>
      </c>
      <c r="D62" s="24"/>
      <c r="E62" s="24"/>
      <c r="F62" s="24"/>
      <c r="G62" s="24"/>
      <c r="H62" s="24"/>
      <c r="I62" s="24"/>
      <c r="J62" s="24"/>
      <c r="K62" s="17">
        <v>476.7</v>
      </c>
      <c r="L62" s="17">
        <v>476.7</v>
      </c>
      <c r="M62" s="17">
        <v>476.7</v>
      </c>
      <c r="N62" s="17">
        <v>476.7</v>
      </c>
      <c r="O62" s="17">
        <v>476.7</v>
      </c>
      <c r="P62" s="17">
        <v>476.7</v>
      </c>
      <c r="Q62" s="17">
        <v>476.7</v>
      </c>
      <c r="R62" s="17">
        <v>476.7</v>
      </c>
      <c r="S62" s="17">
        <v>476.7</v>
      </c>
      <c r="T62" s="17">
        <v>476.7</v>
      </c>
      <c r="U62" s="17">
        <v>476.7</v>
      </c>
      <c r="V62" s="17">
        <v>476.7</v>
      </c>
      <c r="W62" s="17">
        <v>476.7</v>
      </c>
      <c r="X62" s="17">
        <v>476.7</v>
      </c>
      <c r="Y62" s="17">
        <v>476.7</v>
      </c>
      <c r="Z62" s="17">
        <v>476.7</v>
      </c>
      <c r="AA62" s="17">
        <v>476.7</v>
      </c>
      <c r="AB62" s="17">
        <v>476.7</v>
      </c>
      <c r="AC62" s="17">
        <v>476.7</v>
      </c>
      <c r="AD62" s="17">
        <v>476.7</v>
      </c>
      <c r="AE62" s="17">
        <v>476.7</v>
      </c>
      <c r="AF62" s="17">
        <v>476.7</v>
      </c>
      <c r="AG62" s="17">
        <v>476.7</v>
      </c>
      <c r="AH62" s="122">
        <v>476.7</v>
      </c>
    </row>
    <row r="63" spans="1:34" x14ac:dyDescent="0.25">
      <c r="A63" s="33" t="s">
        <v>46</v>
      </c>
      <c r="B63" s="17">
        <v>2231.9</v>
      </c>
      <c r="C63" s="17">
        <f t="shared" si="0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121"/>
    </row>
    <row r="64" spans="1:34" x14ac:dyDescent="0.25">
      <c r="A64" s="33" t="s">
        <v>14</v>
      </c>
      <c r="B64" s="17">
        <f>21.1+23.5+13.3+12.1+2.7+2.7</f>
        <v>75.400000000000006</v>
      </c>
      <c r="C64" s="17">
        <f t="shared" si="0"/>
        <v>2337.4000000000015</v>
      </c>
      <c r="D64" s="17">
        <f t="shared" ref="D64:AH64" si="5">21.1+23.5+13.3+12.1+2.7+2.7</f>
        <v>75.400000000000006</v>
      </c>
      <c r="E64" s="17">
        <f t="shared" si="5"/>
        <v>75.400000000000006</v>
      </c>
      <c r="F64" s="17">
        <f t="shared" si="5"/>
        <v>75.400000000000006</v>
      </c>
      <c r="G64" s="17">
        <f t="shared" si="5"/>
        <v>75.400000000000006</v>
      </c>
      <c r="H64" s="17">
        <f t="shared" si="5"/>
        <v>75.400000000000006</v>
      </c>
      <c r="I64" s="17">
        <f t="shared" si="5"/>
        <v>75.400000000000006</v>
      </c>
      <c r="J64" s="17">
        <f t="shared" si="5"/>
        <v>75.400000000000006</v>
      </c>
      <c r="K64" s="17">
        <f t="shared" si="5"/>
        <v>75.400000000000006</v>
      </c>
      <c r="L64" s="17">
        <f t="shared" si="5"/>
        <v>75.400000000000006</v>
      </c>
      <c r="M64" s="17">
        <f t="shared" si="5"/>
        <v>75.400000000000006</v>
      </c>
      <c r="N64" s="17">
        <f t="shared" si="5"/>
        <v>75.400000000000006</v>
      </c>
      <c r="O64" s="17">
        <f t="shared" si="5"/>
        <v>75.400000000000006</v>
      </c>
      <c r="P64" s="17">
        <f t="shared" si="5"/>
        <v>75.400000000000006</v>
      </c>
      <c r="Q64" s="17">
        <f t="shared" si="5"/>
        <v>75.400000000000006</v>
      </c>
      <c r="R64" s="17">
        <f t="shared" si="5"/>
        <v>75.400000000000006</v>
      </c>
      <c r="S64" s="17">
        <f t="shared" si="5"/>
        <v>75.400000000000006</v>
      </c>
      <c r="T64" s="17">
        <f t="shared" si="5"/>
        <v>75.400000000000006</v>
      </c>
      <c r="U64" s="17">
        <f t="shared" si="5"/>
        <v>75.400000000000006</v>
      </c>
      <c r="V64" s="17">
        <f t="shared" si="5"/>
        <v>75.400000000000006</v>
      </c>
      <c r="W64" s="17">
        <f t="shared" si="5"/>
        <v>75.400000000000006</v>
      </c>
      <c r="X64" s="17">
        <f t="shared" si="5"/>
        <v>75.400000000000006</v>
      </c>
      <c r="Y64" s="17">
        <f t="shared" si="5"/>
        <v>75.400000000000006</v>
      </c>
      <c r="Z64" s="17">
        <f t="shared" si="5"/>
        <v>75.400000000000006</v>
      </c>
      <c r="AA64" s="17">
        <f t="shared" si="5"/>
        <v>75.400000000000006</v>
      </c>
      <c r="AB64" s="17">
        <f t="shared" si="5"/>
        <v>75.400000000000006</v>
      </c>
      <c r="AC64" s="17">
        <f t="shared" si="5"/>
        <v>75.400000000000006</v>
      </c>
      <c r="AD64" s="17">
        <f t="shared" si="5"/>
        <v>75.400000000000006</v>
      </c>
      <c r="AE64" s="17">
        <f t="shared" si="5"/>
        <v>75.400000000000006</v>
      </c>
      <c r="AF64" s="17">
        <f t="shared" si="5"/>
        <v>75.400000000000006</v>
      </c>
      <c r="AG64" s="17">
        <f t="shared" si="5"/>
        <v>75.400000000000006</v>
      </c>
      <c r="AH64" s="122">
        <f t="shared" si="5"/>
        <v>75.400000000000006</v>
      </c>
    </row>
    <row r="65" spans="1:34" x14ac:dyDescent="0.25">
      <c r="A65" s="33" t="s">
        <v>7</v>
      </c>
      <c r="B65" s="17">
        <f>16.5+55.6+26.1+57.8+54.4+16.1+25.6+55.5+0.7+38.1+73.2+40.2+32+7.4+15.3+7.8+9.6+8.2</f>
        <v>540.1</v>
      </c>
      <c r="C65" s="17">
        <f t="shared" si="0"/>
        <v>0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121"/>
    </row>
    <row r="66" spans="1:34" x14ac:dyDescent="0.25">
      <c r="A66" s="33" t="s">
        <v>30</v>
      </c>
      <c r="B66" s="17">
        <f>181.7+25.8+23.3+84.4+66.7+69.6+43.3+10.8+16.1+15.6</f>
        <v>537.30000000000007</v>
      </c>
      <c r="C66" s="17">
        <f t="shared" si="0"/>
        <v>11820.599999999997</v>
      </c>
      <c r="D66" s="17">
        <f t="shared" ref="D66:AG66" si="6">181.7+25.8+23.3+84.4+66.7+69.6+43.3+10.8+16.1+15.6</f>
        <v>537.30000000000007</v>
      </c>
      <c r="E66" s="17">
        <f t="shared" si="6"/>
        <v>537.30000000000007</v>
      </c>
      <c r="F66" s="17"/>
      <c r="G66" s="17"/>
      <c r="H66" s="17">
        <f t="shared" si="6"/>
        <v>537.30000000000007</v>
      </c>
      <c r="I66" s="17">
        <f t="shared" si="6"/>
        <v>537.30000000000007</v>
      </c>
      <c r="J66" s="17">
        <f t="shared" si="6"/>
        <v>537.30000000000007</v>
      </c>
      <c r="K66" s="17">
        <f t="shared" si="6"/>
        <v>537.30000000000007</v>
      </c>
      <c r="L66" s="17">
        <f t="shared" si="6"/>
        <v>537.30000000000007</v>
      </c>
      <c r="M66" s="17"/>
      <c r="N66" s="17"/>
      <c r="O66" s="17">
        <f t="shared" si="6"/>
        <v>537.30000000000007</v>
      </c>
      <c r="P66" s="17">
        <f t="shared" si="6"/>
        <v>537.30000000000007</v>
      </c>
      <c r="Q66" s="17">
        <f t="shared" si="6"/>
        <v>537.30000000000007</v>
      </c>
      <c r="R66" s="17">
        <f t="shared" si="6"/>
        <v>537.30000000000007</v>
      </c>
      <c r="S66" s="17">
        <f t="shared" si="6"/>
        <v>537.30000000000007</v>
      </c>
      <c r="T66" s="17"/>
      <c r="U66" s="17"/>
      <c r="V66" s="17">
        <f t="shared" si="6"/>
        <v>537.30000000000007</v>
      </c>
      <c r="W66" s="17">
        <f t="shared" si="6"/>
        <v>537.30000000000007</v>
      </c>
      <c r="X66" s="17">
        <f t="shared" si="6"/>
        <v>537.30000000000007</v>
      </c>
      <c r="Y66" s="17">
        <f t="shared" si="6"/>
        <v>537.30000000000007</v>
      </c>
      <c r="Z66" s="17">
        <f t="shared" si="6"/>
        <v>537.30000000000007</v>
      </c>
      <c r="AA66" s="17"/>
      <c r="AB66" s="17"/>
      <c r="AC66" s="17">
        <f t="shared" si="6"/>
        <v>537.30000000000007</v>
      </c>
      <c r="AD66" s="17">
        <f t="shared" si="6"/>
        <v>537.30000000000007</v>
      </c>
      <c r="AE66" s="17">
        <f t="shared" si="6"/>
        <v>537.30000000000007</v>
      </c>
      <c r="AF66" s="17">
        <f t="shared" si="6"/>
        <v>537.30000000000007</v>
      </c>
      <c r="AG66" s="17">
        <f t="shared" si="6"/>
        <v>537.30000000000007</v>
      </c>
      <c r="AH66" s="122"/>
    </row>
    <row r="67" spans="1:34" x14ac:dyDescent="0.25">
      <c r="A67" s="33" t="s">
        <v>21</v>
      </c>
      <c r="B67" s="17">
        <f>49.6+49.7+15.4+13.1+8+7.6+7.2+6.6+5.9</f>
        <v>163.1</v>
      </c>
      <c r="C67" s="17">
        <f t="shared" si="0"/>
        <v>0</v>
      </c>
      <c r="D67" s="17"/>
      <c r="E67" s="24"/>
      <c r="F67" s="24"/>
      <c r="G67" s="24"/>
      <c r="H67" s="17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121"/>
    </row>
    <row r="68" spans="1:34" x14ac:dyDescent="0.25">
      <c r="A68" s="8" t="s">
        <v>47</v>
      </c>
      <c r="B68" s="17">
        <f>17.9+17.9+8.3+7.6+22.4+2.7+3.7+7.7</f>
        <v>88.2</v>
      </c>
      <c r="C68" s="17">
        <f t="shared" si="0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121"/>
    </row>
    <row r="69" spans="1:34" x14ac:dyDescent="0.25">
      <c r="A69" s="8" t="s">
        <v>48</v>
      </c>
      <c r="B69" s="17">
        <f>0.7+1.6+2.9+1.2+1.3+1.2+0.5+1.3+0.3+0.3+0.5+1.8+1.2+0.4+1.5+0.4+0.4+0.7+0.7+0.4+0.4+0.7+0.7+0.4</f>
        <v>21.499999999999993</v>
      </c>
      <c r="C69" s="17">
        <f t="shared" si="0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121"/>
    </row>
    <row r="70" spans="1:34" x14ac:dyDescent="0.25">
      <c r="A70" s="14" t="s">
        <v>49</v>
      </c>
      <c r="B70" s="19">
        <f>SUM(B71:B72)</f>
        <v>4121.8</v>
      </c>
      <c r="C70" s="17">
        <f t="shared" si="0"/>
        <v>0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121"/>
    </row>
    <row r="71" spans="1:34" x14ac:dyDescent="0.25">
      <c r="A71" s="8" t="s">
        <v>9</v>
      </c>
      <c r="B71" s="17">
        <f>155.5+930+38.4+464.4+178+132+814.5+107.5+1054+116</f>
        <v>3990.3</v>
      </c>
      <c r="C71" s="17">
        <f t="shared" si="0"/>
        <v>11970.900000000001</v>
      </c>
      <c r="D71" s="24"/>
      <c r="E71" s="17">
        <f>155.5+930+38.4+464.4+178+132+814.5+107.5+1054+116</f>
        <v>3990.3</v>
      </c>
      <c r="F71" s="17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17">
        <f>155.5+930+38.4+464.4+178+132+814.5+107.5+1054+116</f>
        <v>3990.3</v>
      </c>
      <c r="V71" s="24"/>
      <c r="W71" s="24"/>
      <c r="X71" s="24"/>
      <c r="Y71" s="17"/>
      <c r="Z71" s="24"/>
      <c r="AA71" s="24"/>
      <c r="AB71" s="24"/>
      <c r="AC71" s="24"/>
      <c r="AD71" s="24"/>
      <c r="AE71" s="24"/>
      <c r="AF71" s="24"/>
      <c r="AG71" s="17">
        <f>155.5+930+38.4+464.4+178+132+814.5+107.5+1054+116</f>
        <v>3990.3</v>
      </c>
      <c r="AH71" s="121"/>
    </row>
    <row r="72" spans="1:34" x14ac:dyDescent="0.25">
      <c r="A72" s="8" t="s">
        <v>5</v>
      </c>
      <c r="B72" s="17">
        <f>23+23+23+23+23+16.5</f>
        <v>131.5</v>
      </c>
      <c r="C72" s="17">
        <f t="shared" si="0"/>
        <v>2104</v>
      </c>
      <c r="D72" s="17">
        <f>23+23+23+23+23+16.5</f>
        <v>131.5</v>
      </c>
      <c r="E72" s="24"/>
      <c r="F72" s="17">
        <f>23+23+23+23+23+16.5</f>
        <v>131.5</v>
      </c>
      <c r="G72" s="24"/>
      <c r="H72" s="17">
        <f>23+23+23+23+23+16.5</f>
        <v>131.5</v>
      </c>
      <c r="I72" s="24"/>
      <c r="J72" s="17">
        <f>23+23+23+23+23+16.5</f>
        <v>131.5</v>
      </c>
      <c r="K72" s="24"/>
      <c r="L72" s="17">
        <f>23+23+23+23+23+16.5</f>
        <v>131.5</v>
      </c>
      <c r="M72" s="24"/>
      <c r="N72" s="17">
        <f>23+23+23+23+23+16.5</f>
        <v>131.5</v>
      </c>
      <c r="O72" s="24"/>
      <c r="P72" s="17">
        <f>23+23+23+23+23+16.5</f>
        <v>131.5</v>
      </c>
      <c r="Q72" s="24"/>
      <c r="R72" s="17">
        <f>23+23+23+23+23+16.5</f>
        <v>131.5</v>
      </c>
      <c r="S72" s="24"/>
      <c r="T72" s="17">
        <f>23+23+23+23+23+16.5</f>
        <v>131.5</v>
      </c>
      <c r="U72" s="24"/>
      <c r="V72" s="17">
        <f>23+23+23+23+23+16.5</f>
        <v>131.5</v>
      </c>
      <c r="W72" s="24"/>
      <c r="X72" s="17">
        <f>23+23+23+23+23+16.5</f>
        <v>131.5</v>
      </c>
      <c r="Y72" s="24"/>
      <c r="Z72" s="17">
        <f>23+23+23+23+23+16.5</f>
        <v>131.5</v>
      </c>
      <c r="AA72" s="24"/>
      <c r="AB72" s="17">
        <f>23+23+23+23+23+16.5</f>
        <v>131.5</v>
      </c>
      <c r="AC72" s="24"/>
      <c r="AD72" s="17">
        <f>23+23+23+23+23+16.5</f>
        <v>131.5</v>
      </c>
      <c r="AE72" s="24"/>
      <c r="AF72" s="17">
        <f>23+23+23+23+23+16.5</f>
        <v>131.5</v>
      </c>
      <c r="AG72" s="24"/>
      <c r="AH72" s="122">
        <f>23+23+23+23+23+16.5</f>
        <v>131.5</v>
      </c>
    </row>
    <row r="73" spans="1:34" x14ac:dyDescent="0.25">
      <c r="A73" s="14" t="s">
        <v>50</v>
      </c>
      <c r="B73" s="17"/>
      <c r="C73" s="17">
        <f t="shared" si="0"/>
        <v>0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121"/>
    </row>
    <row r="74" spans="1:34" ht="30" x14ac:dyDescent="0.25">
      <c r="A74" s="8" t="s">
        <v>158</v>
      </c>
      <c r="B74" s="17"/>
      <c r="C74" s="17">
        <f t="shared" si="0"/>
        <v>120000</v>
      </c>
      <c r="D74" s="43"/>
      <c r="E74" s="43"/>
      <c r="F74" s="43"/>
      <c r="G74" s="43"/>
      <c r="H74" s="43"/>
      <c r="I74" s="43"/>
      <c r="J74" s="43"/>
      <c r="K74" s="43">
        <v>8000</v>
      </c>
      <c r="L74" s="43">
        <v>12000</v>
      </c>
      <c r="M74" s="43">
        <v>12000</v>
      </c>
      <c r="N74" s="43">
        <v>12000</v>
      </c>
      <c r="O74" s="43"/>
      <c r="P74" s="43"/>
      <c r="Q74" s="43"/>
      <c r="R74" s="43"/>
      <c r="S74" s="24">
        <v>12000</v>
      </c>
      <c r="T74" s="43">
        <v>7000</v>
      </c>
      <c r="U74" s="43">
        <v>7000</v>
      </c>
      <c r="V74" s="43">
        <v>7000</v>
      </c>
      <c r="W74" s="43"/>
      <c r="X74" s="43"/>
      <c r="Y74" s="43"/>
      <c r="Z74" s="24"/>
      <c r="AA74" s="24">
        <v>7000</v>
      </c>
      <c r="AB74" s="24">
        <v>12000</v>
      </c>
      <c r="AC74" s="24">
        <v>12000</v>
      </c>
      <c r="AD74" s="24">
        <v>12000</v>
      </c>
      <c r="AE74" s="24"/>
      <c r="AF74" s="24"/>
      <c r="AG74" s="24"/>
      <c r="AH74" s="121"/>
    </row>
    <row r="75" spans="1:34" x14ac:dyDescent="0.25">
      <c r="A75" s="8" t="s">
        <v>159</v>
      </c>
      <c r="B75" s="17"/>
      <c r="C75" s="17">
        <f t="shared" si="0"/>
        <v>124000</v>
      </c>
      <c r="D75" s="24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>
        <v>12000</v>
      </c>
      <c r="P75" s="43">
        <v>12000</v>
      </c>
      <c r="Q75" s="43">
        <v>12000</v>
      </c>
      <c r="R75" s="43">
        <v>12000</v>
      </c>
      <c r="S75" s="43"/>
      <c r="T75" s="43"/>
      <c r="U75" s="43"/>
      <c r="V75" s="43"/>
      <c r="W75" s="43">
        <v>7000</v>
      </c>
      <c r="X75" s="43">
        <v>7000</v>
      </c>
      <c r="Y75" s="43">
        <v>7000</v>
      </c>
      <c r="Z75" s="43">
        <v>7000</v>
      </c>
      <c r="AA75" s="43"/>
      <c r="AB75" s="43"/>
      <c r="AC75" s="43"/>
      <c r="AD75" s="24"/>
      <c r="AE75" s="24">
        <v>12000</v>
      </c>
      <c r="AF75" s="24">
        <v>12000</v>
      </c>
      <c r="AG75" s="24">
        <v>12000</v>
      </c>
      <c r="AH75" s="121">
        <v>12000</v>
      </c>
    </row>
    <row r="76" spans="1:34" ht="30" x14ac:dyDescent="0.25">
      <c r="A76" s="8" t="s">
        <v>54</v>
      </c>
      <c r="B76" s="17"/>
      <c r="C76" s="17">
        <f t="shared" ref="C76" si="7">SUM(D76:AH76)</f>
        <v>109888</v>
      </c>
      <c r="D76" s="24"/>
      <c r="E76" s="24"/>
      <c r="F76" s="24"/>
      <c r="G76" s="24"/>
      <c r="H76" s="24"/>
      <c r="I76" s="24"/>
      <c r="J76" s="24">
        <v>27472</v>
      </c>
      <c r="K76" s="24"/>
      <c r="L76" s="24"/>
      <c r="M76" s="24"/>
      <c r="N76" s="24"/>
      <c r="O76" s="24"/>
      <c r="P76" s="24"/>
      <c r="Q76" s="24"/>
      <c r="R76" s="24"/>
      <c r="S76" s="24"/>
      <c r="T76" s="24">
        <v>27472</v>
      </c>
      <c r="U76" s="24"/>
      <c r="V76" s="24"/>
      <c r="W76" s="24"/>
      <c r="X76" s="24"/>
      <c r="Y76" s="24"/>
      <c r="Z76" s="24"/>
      <c r="AA76" s="24"/>
      <c r="AB76" s="24">
        <v>27472</v>
      </c>
      <c r="AC76" s="24"/>
      <c r="AD76" s="24"/>
      <c r="AE76" s="24"/>
      <c r="AF76" s="24"/>
      <c r="AG76" s="24"/>
      <c r="AH76" s="121">
        <v>27472</v>
      </c>
    </row>
    <row r="77" spans="1:34" ht="30" x14ac:dyDescent="0.25">
      <c r="A77" s="8" t="s">
        <v>55</v>
      </c>
      <c r="B77" s="17"/>
      <c r="C77" s="17">
        <f>SUM(D77:AH77)</f>
        <v>82416</v>
      </c>
      <c r="D77" s="24">
        <v>27472</v>
      </c>
      <c r="E77" s="24"/>
      <c r="F77" s="24">
        <v>27472</v>
      </c>
      <c r="G77" s="24"/>
      <c r="H77" s="24">
        <v>27472</v>
      </c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64"/>
    </row>
    <row r="78" spans="1:34" s="3" customFormat="1" thickBot="1" x14ac:dyDescent="0.25">
      <c r="A78" s="15" t="s">
        <v>57</v>
      </c>
      <c r="B78" s="22"/>
      <c r="C78" s="23">
        <f>SUM(C15:C32)+SUM(C34:C54)+SUM(C56:C69)+SUM(C71:C72)+SUM(C74:C77)</f>
        <v>553689.67000000004</v>
      </c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102"/>
      <c r="AG78" s="216"/>
      <c r="AH78" s="103"/>
    </row>
    <row r="79" spans="1:34" s="5" customFormat="1" x14ac:dyDescent="0.25">
      <c r="A79" s="12"/>
      <c r="B79" s="4"/>
      <c r="C79" s="4"/>
    </row>
    <row r="80" spans="1:34" s="5" customFormat="1" x14ac:dyDescent="0.25">
      <c r="A80" s="12"/>
      <c r="B80" s="4"/>
      <c r="C80" s="4"/>
    </row>
    <row r="81" spans="1:3" s="5" customFormat="1" x14ac:dyDescent="0.25">
      <c r="A81" s="12"/>
      <c r="B81" s="4"/>
      <c r="C81" s="4"/>
    </row>
    <row r="82" spans="1:3" s="5" customFormat="1" x14ac:dyDescent="0.25">
      <c r="A82" s="12"/>
      <c r="B82" s="4"/>
      <c r="C82" s="4"/>
    </row>
    <row r="83" spans="1:3" s="5" customFormat="1" x14ac:dyDescent="0.25">
      <c r="A83" s="12"/>
      <c r="B83" s="4"/>
      <c r="C83" s="4"/>
    </row>
    <row r="84" spans="1:3" s="5" customFormat="1" x14ac:dyDescent="0.25">
      <c r="A84" s="10"/>
      <c r="B84" s="13"/>
      <c r="C84" s="11"/>
    </row>
    <row r="85" spans="1:3" s="5" customFormat="1" x14ac:dyDescent="0.25">
      <c r="A85" s="12"/>
      <c r="B85" s="4"/>
      <c r="C85" s="4"/>
    </row>
    <row r="86" spans="1:3" s="5" customFormat="1" x14ac:dyDescent="0.25">
      <c r="A86" s="12"/>
      <c r="B86" s="4"/>
      <c r="C86" s="4"/>
    </row>
    <row r="87" spans="1:3" s="5" customFormat="1" x14ac:dyDescent="0.25">
      <c r="A87" s="12"/>
      <c r="B87" s="4"/>
      <c r="C87" s="4"/>
    </row>
    <row r="88" spans="1:3" s="5" customFormat="1" x14ac:dyDescent="0.25">
      <c r="A88" s="12"/>
      <c r="B88" s="4"/>
      <c r="C88" s="4"/>
    </row>
    <row r="89" spans="1:3" s="5" customFormat="1" x14ac:dyDescent="0.25">
      <c r="A89" s="12"/>
      <c r="B89" s="4"/>
      <c r="C89" s="4"/>
    </row>
    <row r="90" spans="1:3" s="5" customFormat="1" x14ac:dyDescent="0.25">
      <c r="A90" s="12"/>
      <c r="B90" s="4"/>
      <c r="C90" s="4"/>
    </row>
    <row r="91" spans="1:3" s="5" customFormat="1" x14ac:dyDescent="0.25">
      <c r="A91" s="12"/>
      <c r="B91" s="4"/>
      <c r="C91" s="4"/>
    </row>
    <row r="92" spans="1:3" s="5" customFormat="1" x14ac:dyDescent="0.25">
      <c r="A92" s="12"/>
      <c r="B92" s="4"/>
      <c r="C92" s="4"/>
    </row>
    <row r="93" spans="1:3" s="5" customFormat="1" x14ac:dyDescent="0.25">
      <c r="A93" s="12"/>
      <c r="B93" s="4"/>
      <c r="C93" s="4"/>
    </row>
    <row r="94" spans="1:3" s="5" customFormat="1" x14ac:dyDescent="0.25">
      <c r="A94" s="12"/>
      <c r="B94" s="4"/>
      <c r="C94" s="4"/>
    </row>
    <row r="95" spans="1:3" s="5" customFormat="1" x14ac:dyDescent="0.25">
      <c r="A95" s="12"/>
      <c r="B95" s="4"/>
      <c r="C95" s="4"/>
    </row>
    <row r="96" spans="1:3" s="5" customFormat="1" x14ac:dyDescent="0.25">
      <c r="A96" s="12"/>
      <c r="B96" s="4"/>
      <c r="C96" s="4"/>
    </row>
    <row r="97" spans="1:3" s="5" customFormat="1" x14ac:dyDescent="0.25">
      <c r="A97" s="10"/>
      <c r="B97" s="13"/>
      <c r="C97" s="11"/>
    </row>
    <row r="98" spans="1:3" s="5" customFormat="1" x14ac:dyDescent="0.25">
      <c r="A98" s="12"/>
      <c r="B98" s="4"/>
      <c r="C98" s="4"/>
    </row>
    <row r="99" spans="1:3" s="5" customFormat="1" x14ac:dyDescent="0.25">
      <c r="A99" s="12"/>
      <c r="B99" s="4"/>
      <c r="C99" s="4"/>
    </row>
    <row r="100" spans="1:3" s="5" customFormat="1" x14ac:dyDescent="0.25">
      <c r="A100" s="12"/>
      <c r="B100" s="4"/>
      <c r="C100" s="4"/>
    </row>
    <row r="101" spans="1:3" s="5" customFormat="1" x14ac:dyDescent="0.25">
      <c r="A101" s="12"/>
      <c r="B101" s="4"/>
      <c r="C101" s="4"/>
    </row>
    <row r="102" spans="1:3" s="5" customFormat="1" x14ac:dyDescent="0.25">
      <c r="A102" s="12"/>
      <c r="B102" s="4"/>
      <c r="C102" s="4"/>
    </row>
    <row r="103" spans="1:3" s="5" customFormat="1" x14ac:dyDescent="0.25">
      <c r="A103" s="12"/>
      <c r="B103" s="4"/>
      <c r="C103" s="4"/>
    </row>
    <row r="104" spans="1:3" s="5" customFormat="1" x14ac:dyDescent="0.25">
      <c r="A104" s="12"/>
      <c r="B104" s="4"/>
      <c r="C104" s="4"/>
    </row>
    <row r="105" spans="1:3" s="5" customFormat="1" x14ac:dyDescent="0.25">
      <c r="A105" s="12"/>
      <c r="B105" s="4"/>
      <c r="C105" s="4"/>
    </row>
    <row r="106" spans="1:3" s="5" customFormat="1" x14ac:dyDescent="0.25">
      <c r="A106" s="12"/>
      <c r="B106" s="4"/>
      <c r="C106" s="4"/>
    </row>
    <row r="107" spans="1:3" s="5" customFormat="1" x14ac:dyDescent="0.25">
      <c r="A107" s="10"/>
      <c r="B107" s="13"/>
      <c r="C107" s="11"/>
    </row>
    <row r="108" spans="1:3" s="5" customFormat="1" x14ac:dyDescent="0.25">
      <c r="A108" s="12"/>
      <c r="B108" s="4"/>
      <c r="C108" s="4"/>
    </row>
    <row r="109" spans="1:3" s="5" customFormat="1" x14ac:dyDescent="0.25">
      <c r="A109" s="12"/>
      <c r="B109" s="4"/>
      <c r="C109" s="4"/>
    </row>
    <row r="110" spans="1:3" s="5" customFormat="1" x14ac:dyDescent="0.25">
      <c r="A110" s="12"/>
      <c r="B110" s="4"/>
      <c r="C110" s="4"/>
    </row>
    <row r="111" spans="1:3" s="5" customFormat="1" x14ac:dyDescent="0.25">
      <c r="A111" s="12"/>
      <c r="B111" s="4"/>
      <c r="C111" s="4"/>
    </row>
    <row r="112" spans="1:3" s="5" customFormat="1" x14ac:dyDescent="0.25">
      <c r="A112" s="12"/>
      <c r="B112" s="4"/>
      <c r="C112" s="4"/>
    </row>
    <row r="113" spans="1:3" s="5" customFormat="1" x14ac:dyDescent="0.25">
      <c r="A113" s="12"/>
      <c r="B113" s="4"/>
      <c r="C113" s="4"/>
    </row>
    <row r="114" spans="1:3" s="5" customFormat="1" x14ac:dyDescent="0.25">
      <c r="A114" s="10"/>
      <c r="B114" s="13"/>
      <c r="C114" s="11"/>
    </row>
    <row r="115" spans="1:3" s="5" customFormat="1" x14ac:dyDescent="0.25">
      <c r="A115" s="12"/>
      <c r="B115" s="4"/>
      <c r="C115" s="4"/>
    </row>
    <row r="116" spans="1:3" s="5" customFormat="1" x14ac:dyDescent="0.25">
      <c r="A116" s="12"/>
      <c r="B116" s="4"/>
      <c r="C116" s="4"/>
    </row>
    <row r="117" spans="1:3" s="5" customFormat="1" x14ac:dyDescent="0.25">
      <c r="A117" s="12"/>
      <c r="B117" s="4"/>
      <c r="C117" s="4"/>
    </row>
    <row r="118" spans="1:3" s="5" customFormat="1" x14ac:dyDescent="0.25">
      <c r="A118" s="10"/>
      <c r="B118" s="13"/>
      <c r="C118" s="11"/>
    </row>
    <row r="119" spans="1:3" s="5" customFormat="1" x14ac:dyDescent="0.25">
      <c r="A119" s="12"/>
      <c r="B119" s="4"/>
      <c r="C119" s="4"/>
    </row>
    <row r="120" spans="1:3" s="5" customFormat="1" x14ac:dyDescent="0.25">
      <c r="A120" s="12"/>
      <c r="B120" s="4"/>
      <c r="C120" s="4"/>
    </row>
    <row r="121" spans="1:3" s="5" customFormat="1" x14ac:dyDescent="0.25">
      <c r="A121" s="10"/>
      <c r="B121" s="13"/>
      <c r="C121" s="11"/>
    </row>
    <row r="122" spans="1:3" s="5" customFormat="1" x14ac:dyDescent="0.25">
      <c r="A122" s="12"/>
      <c r="B122" s="4"/>
      <c r="C122" s="4"/>
    </row>
    <row r="123" spans="1:3" s="5" customFormat="1" x14ac:dyDescent="0.25">
      <c r="A123" s="12"/>
      <c r="B123" s="4"/>
      <c r="C123" s="11"/>
    </row>
    <row r="124" spans="1:3" s="5" customFormat="1" x14ac:dyDescent="0.25">
      <c r="A124" s="12"/>
      <c r="B124" s="4"/>
      <c r="C124" s="11"/>
    </row>
    <row r="125" spans="1:3" s="5" customFormat="1" x14ac:dyDescent="0.25">
      <c r="A125" s="12"/>
      <c r="B125" s="4"/>
      <c r="C125" s="11"/>
    </row>
    <row r="126" spans="1:3" s="5" customFormat="1" x14ac:dyDescent="0.25">
      <c r="A126" s="12"/>
      <c r="B126" s="4"/>
      <c r="C126" s="11"/>
    </row>
    <row r="127" spans="1:3" s="5" customFormat="1" x14ac:dyDescent="0.25">
      <c r="A127" s="12"/>
      <c r="B127" s="4"/>
      <c r="C127" s="11"/>
    </row>
    <row r="128" spans="1:3" s="5" customFormat="1" x14ac:dyDescent="0.25">
      <c r="A128" s="12"/>
      <c r="B128" s="4"/>
      <c r="C128" s="11"/>
    </row>
    <row r="129" spans="1:3" s="5" customFormat="1" x14ac:dyDescent="0.25">
      <c r="A129" s="12"/>
      <c r="B129" s="4"/>
      <c r="C129" s="11"/>
    </row>
    <row r="130" spans="1:3" s="5" customFormat="1" x14ac:dyDescent="0.25">
      <c r="A130" s="12"/>
      <c r="B130" s="4"/>
      <c r="C130" s="11"/>
    </row>
    <row r="131" spans="1:3" s="5" customFormat="1" x14ac:dyDescent="0.25">
      <c r="A131" s="12"/>
      <c r="B131" s="4"/>
      <c r="C131" s="11"/>
    </row>
    <row r="132" spans="1:3" s="5" customFormat="1" x14ac:dyDescent="0.25">
      <c r="A132" s="12"/>
      <c r="B132" s="4"/>
      <c r="C132" s="11"/>
    </row>
    <row r="133" spans="1:3" s="5" customFormat="1" x14ac:dyDescent="0.25">
      <c r="A133" s="12"/>
      <c r="B133" s="4"/>
      <c r="C133" s="11"/>
    </row>
    <row r="134" spans="1:3" s="5" customFormat="1" x14ac:dyDescent="0.25">
      <c r="A134" s="12"/>
      <c r="B134" s="4"/>
      <c r="C134" s="11"/>
    </row>
    <row r="135" spans="1:3" s="5" customFormat="1" x14ac:dyDescent="0.25">
      <c r="A135" s="12"/>
      <c r="B135" s="4"/>
      <c r="C135" s="11"/>
    </row>
    <row r="136" spans="1:3" s="5" customFormat="1" x14ac:dyDescent="0.25">
      <c r="A136" s="12"/>
      <c r="B136" s="4"/>
      <c r="C136" s="11"/>
    </row>
    <row r="137" spans="1:3" s="5" customFormat="1" x14ac:dyDescent="0.25">
      <c r="A137" s="12"/>
      <c r="B137" s="4"/>
      <c r="C137" s="11"/>
    </row>
    <row r="138" spans="1:3" s="5" customFormat="1" x14ac:dyDescent="0.25">
      <c r="A138" s="12"/>
      <c r="B138" s="4"/>
      <c r="C138" s="11"/>
    </row>
    <row r="139" spans="1:3" s="5" customFormat="1" x14ac:dyDescent="0.25">
      <c r="A139" s="12"/>
      <c r="B139" s="4"/>
      <c r="C139" s="11"/>
    </row>
    <row r="140" spans="1:3" s="5" customFormat="1" x14ac:dyDescent="0.25">
      <c r="A140" s="12"/>
      <c r="B140" s="4"/>
      <c r="C140" s="11"/>
    </row>
    <row r="141" spans="1:3" s="5" customFormat="1" x14ac:dyDescent="0.25">
      <c r="A141" s="12"/>
      <c r="B141" s="4"/>
      <c r="C141" s="11"/>
    </row>
    <row r="142" spans="1:3" s="5" customFormat="1" x14ac:dyDescent="0.25">
      <c r="A142" s="12"/>
      <c r="B142" s="4"/>
      <c r="C142" s="11"/>
    </row>
    <row r="143" spans="1:3" s="5" customFormat="1" x14ac:dyDescent="0.25">
      <c r="A143" s="12"/>
      <c r="B143" s="4"/>
      <c r="C143" s="11"/>
    </row>
    <row r="144" spans="1:3" s="5" customFormat="1" x14ac:dyDescent="0.25">
      <c r="A144" s="12"/>
      <c r="B144" s="4"/>
      <c r="C144" s="11"/>
    </row>
    <row r="145" spans="1:3" s="5" customFormat="1" x14ac:dyDescent="0.25">
      <c r="A145" s="12"/>
      <c r="B145" s="4"/>
      <c r="C145" s="11"/>
    </row>
    <row r="146" spans="1:3" s="5" customFormat="1" x14ac:dyDescent="0.25">
      <c r="A146" s="12"/>
      <c r="B146" s="4"/>
      <c r="C146" s="11"/>
    </row>
    <row r="147" spans="1:3" s="5" customFormat="1" x14ac:dyDescent="0.25">
      <c r="A147" s="12"/>
      <c r="B147" s="4"/>
      <c r="C147" s="11"/>
    </row>
    <row r="148" spans="1:3" s="5" customFormat="1" x14ac:dyDescent="0.25">
      <c r="A148" s="12"/>
      <c r="B148" s="4"/>
      <c r="C148" s="11"/>
    </row>
    <row r="149" spans="1:3" s="5" customFormat="1" x14ac:dyDescent="0.25">
      <c r="A149" s="12"/>
      <c r="B149" s="4"/>
      <c r="C149" s="11"/>
    </row>
    <row r="150" spans="1:3" s="5" customFormat="1" x14ac:dyDescent="0.25">
      <c r="A150" s="12"/>
      <c r="B150" s="4"/>
      <c r="C150" s="11"/>
    </row>
    <row r="151" spans="1:3" s="5" customFormat="1" x14ac:dyDescent="0.25">
      <c r="A151" s="12"/>
      <c r="B151" s="4"/>
      <c r="C151" s="11"/>
    </row>
    <row r="152" spans="1:3" s="5" customFormat="1" x14ac:dyDescent="0.25">
      <c r="A152" s="12"/>
      <c r="B152" s="4"/>
      <c r="C152" s="11"/>
    </row>
    <row r="153" spans="1:3" s="5" customFormat="1" x14ac:dyDescent="0.25">
      <c r="A153" s="12"/>
      <c r="B153" s="4"/>
      <c r="C153" s="11"/>
    </row>
  </sheetData>
  <mergeCells count="11">
    <mergeCell ref="T5:AA5"/>
    <mergeCell ref="AB5:AH5"/>
    <mergeCell ref="L6:S6"/>
    <mergeCell ref="T6:AA6"/>
    <mergeCell ref="A1:AH1"/>
    <mergeCell ref="A3:A4"/>
    <mergeCell ref="B3:B4"/>
    <mergeCell ref="D3:AH3"/>
    <mergeCell ref="B5:B6"/>
    <mergeCell ref="C5:C6"/>
    <mergeCell ref="K5:S5"/>
  </mergeCells>
  <pageMargins left="0.75" right="0.75" top="1" bottom="1" header="0.5" footer="0.5"/>
  <pageSetup paperSize="9" scale="34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0" tint="-0.249977111117893"/>
    <pageSetUpPr fitToPage="1"/>
  </sheetPr>
  <dimension ref="A1:AI157"/>
  <sheetViews>
    <sheetView windowProtection="1" workbookViewId="0">
      <pane xSplit="3" ySplit="13" topLeftCell="D71" activePane="bottomRight" state="frozen"/>
      <selection pane="topRight" activeCell="F1" sqref="F1"/>
      <selection pane="bottomLeft" activeCell="A8" sqref="A8"/>
      <selection pane="bottomRight" activeCell="A76" sqref="A76"/>
    </sheetView>
  </sheetViews>
  <sheetFormatPr defaultColWidth="8.875" defaultRowHeight="15" x14ac:dyDescent="0.25"/>
  <cols>
    <col min="1" max="1" width="37" style="7" bestFit="1" customWidth="1"/>
    <col min="2" max="2" width="9.875" style="2" customWidth="1"/>
    <col min="3" max="3" width="10.375" style="6" bestFit="1" customWidth="1"/>
    <col min="4" max="4" width="8.875" style="1"/>
    <col min="5" max="5" width="11" style="1" bestFit="1" customWidth="1"/>
    <col min="6" max="7" width="8.875" style="1"/>
    <col min="8" max="8" width="8.75" style="1" customWidth="1"/>
    <col min="9" max="17" width="8.875" style="1"/>
    <col min="18" max="18" width="9.75" style="1" customWidth="1"/>
    <col min="19" max="19" width="9.625" style="1" customWidth="1"/>
    <col min="20" max="21" width="11" style="1" bestFit="1" customWidth="1"/>
    <col min="22" max="24" width="8.875" style="1"/>
    <col min="25" max="25" width="7.625" style="1" bestFit="1" customWidth="1"/>
    <col min="26" max="26" width="9" style="1" customWidth="1"/>
    <col min="27" max="30" width="8.875" style="1"/>
    <col min="31" max="31" width="8.375" style="1" customWidth="1"/>
    <col min="32" max="32" width="9.125" style="1" customWidth="1"/>
    <col min="33" max="33" width="8.25" style="1" customWidth="1"/>
    <col min="34" max="34" width="6.875" style="1" customWidth="1"/>
    <col min="35" max="39" width="8.875" style="1"/>
    <col min="40" max="40" width="15.875" style="1" bestFit="1" customWidth="1"/>
    <col min="41" max="16384" width="8.875" style="1"/>
  </cols>
  <sheetData>
    <row r="1" spans="1:35" ht="27" customHeight="1" x14ac:dyDescent="0.4">
      <c r="A1" s="271" t="s">
        <v>141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</row>
    <row r="2" spans="1:35" ht="15.75" thickBot="1" x14ac:dyDescent="0.3"/>
    <row r="3" spans="1:35" ht="15.75" customHeight="1" x14ac:dyDescent="0.25">
      <c r="A3" s="272"/>
      <c r="B3" s="269"/>
      <c r="C3" s="21"/>
      <c r="D3" s="274" t="s">
        <v>62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29"/>
    </row>
    <row r="4" spans="1:35" ht="12.95" customHeight="1" thickBot="1" x14ac:dyDescent="0.3">
      <c r="A4" s="273"/>
      <c r="B4" s="270"/>
      <c r="C4" s="20"/>
      <c r="D4" s="9">
        <v>1</v>
      </c>
      <c r="E4" s="9">
        <v>2</v>
      </c>
      <c r="F4" s="9">
        <v>3</v>
      </c>
      <c r="G4" s="9">
        <v>4</v>
      </c>
      <c r="H4" s="9">
        <v>5</v>
      </c>
      <c r="I4" s="9">
        <v>6</v>
      </c>
      <c r="J4" s="9">
        <v>7</v>
      </c>
      <c r="K4" s="9">
        <v>8</v>
      </c>
      <c r="L4" s="9">
        <v>9</v>
      </c>
      <c r="M4" s="9">
        <v>10</v>
      </c>
      <c r="N4" s="9">
        <v>11</v>
      </c>
      <c r="O4" s="9">
        <v>12</v>
      </c>
      <c r="P4" s="9">
        <v>13</v>
      </c>
      <c r="Q4" s="9">
        <v>14</v>
      </c>
      <c r="R4" s="9">
        <v>15</v>
      </c>
      <c r="S4" s="9">
        <v>16</v>
      </c>
      <c r="T4" s="9">
        <v>17</v>
      </c>
      <c r="U4" s="9">
        <v>18</v>
      </c>
      <c r="V4" s="9">
        <v>19</v>
      </c>
      <c r="W4" s="9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57"/>
      <c r="AI4" s="29"/>
    </row>
    <row r="5" spans="1:35" ht="72" customHeight="1" thickBot="1" x14ac:dyDescent="0.3">
      <c r="A5" s="14" t="s">
        <v>0</v>
      </c>
      <c r="B5" s="267" t="s">
        <v>132</v>
      </c>
      <c r="C5" s="268" t="s">
        <v>129</v>
      </c>
      <c r="D5" s="300" t="s">
        <v>64</v>
      </c>
      <c r="E5" s="312"/>
      <c r="F5" s="301" t="s">
        <v>63</v>
      </c>
      <c r="G5" s="301"/>
      <c r="H5" s="301"/>
      <c r="I5" s="312"/>
      <c r="J5" s="77"/>
      <c r="K5" s="47"/>
      <c r="L5" s="300" t="s">
        <v>58</v>
      </c>
      <c r="M5" s="299"/>
      <c r="N5" s="299"/>
      <c r="O5" s="309"/>
      <c r="P5" s="71"/>
      <c r="Q5" s="72"/>
      <c r="R5" s="72"/>
      <c r="S5" s="72"/>
      <c r="T5" s="69"/>
      <c r="U5" s="69"/>
      <c r="V5" s="69"/>
      <c r="W5" s="69"/>
      <c r="X5" s="69"/>
      <c r="Y5" s="69"/>
      <c r="Z5" s="73"/>
      <c r="AA5" s="293" t="s">
        <v>60</v>
      </c>
      <c r="AB5" s="294"/>
      <c r="AC5" s="294"/>
      <c r="AD5" s="294"/>
      <c r="AE5" s="294"/>
      <c r="AF5" s="294"/>
      <c r="AG5" s="295"/>
      <c r="AH5" s="58"/>
      <c r="AI5" s="5"/>
    </row>
    <row r="6" spans="1:35" ht="17.25" customHeight="1" thickBot="1" x14ac:dyDescent="0.3">
      <c r="A6" s="14" t="s">
        <v>1</v>
      </c>
      <c r="B6" s="267"/>
      <c r="C6" s="268"/>
      <c r="D6" s="78"/>
      <c r="E6" s="46"/>
      <c r="F6" s="46"/>
      <c r="G6" s="46"/>
      <c r="H6" s="46"/>
      <c r="I6" s="46"/>
      <c r="J6" s="67"/>
      <c r="K6" s="44"/>
      <c r="L6" s="76"/>
      <c r="M6" s="321" t="s">
        <v>59</v>
      </c>
      <c r="N6" s="304"/>
      <c r="O6" s="304"/>
      <c r="P6" s="304"/>
      <c r="Q6" s="304"/>
      <c r="R6" s="303"/>
      <c r="S6" s="305"/>
      <c r="T6" s="70"/>
      <c r="U6" s="44"/>
      <c r="V6" s="44"/>
      <c r="W6" s="44"/>
      <c r="X6" s="44"/>
      <c r="Y6" s="44"/>
      <c r="Z6" s="44"/>
      <c r="AA6" s="46"/>
      <c r="AB6" s="46"/>
      <c r="AC6" s="46"/>
      <c r="AD6" s="46"/>
      <c r="AE6" s="50"/>
      <c r="AF6" s="50"/>
      <c r="AG6" s="50"/>
      <c r="AH6" s="68"/>
      <c r="AI6" s="5"/>
    </row>
    <row r="7" spans="1:35" ht="21.75" customHeight="1" thickBot="1" x14ac:dyDescent="0.3">
      <c r="A7" s="30"/>
      <c r="B7" s="31"/>
      <c r="C7" s="32"/>
      <c r="D7" s="55"/>
      <c r="E7" s="45"/>
      <c r="F7" s="45"/>
      <c r="G7" s="45"/>
      <c r="H7" s="45"/>
      <c r="I7" s="45"/>
      <c r="J7" s="45"/>
      <c r="K7" s="49"/>
      <c r="L7" s="293" t="s">
        <v>61</v>
      </c>
      <c r="M7" s="294"/>
      <c r="N7" s="294"/>
      <c r="O7" s="294"/>
      <c r="P7" s="294"/>
      <c r="Q7" s="295"/>
      <c r="R7" s="74"/>
      <c r="S7" s="50"/>
      <c r="T7" s="50"/>
      <c r="U7" s="50"/>
      <c r="V7" s="50"/>
      <c r="W7" s="50"/>
      <c r="X7" s="50"/>
      <c r="Y7" s="50"/>
      <c r="Z7" s="48"/>
      <c r="AA7" s="48"/>
      <c r="AB7" s="48"/>
      <c r="AC7" s="48"/>
      <c r="AD7" s="48"/>
      <c r="AE7" s="48"/>
      <c r="AF7" s="48"/>
      <c r="AG7" s="48"/>
      <c r="AH7" s="59"/>
      <c r="AI7" s="5"/>
    </row>
    <row r="8" spans="1:35" ht="20.25" customHeight="1" thickBot="1" x14ac:dyDescent="0.3">
      <c r="A8" s="30"/>
      <c r="B8" s="31"/>
      <c r="C8" s="32"/>
      <c r="D8" s="56"/>
      <c r="E8" s="40"/>
      <c r="F8" s="40"/>
      <c r="G8" s="40"/>
      <c r="H8" s="40"/>
      <c r="I8" s="40"/>
      <c r="J8" s="39"/>
      <c r="K8" s="39"/>
      <c r="L8" s="75"/>
      <c r="M8" s="75"/>
      <c r="N8" s="75"/>
      <c r="O8" s="75"/>
      <c r="P8" s="75"/>
      <c r="Q8" s="75"/>
      <c r="R8" s="39"/>
      <c r="S8" s="39"/>
      <c r="T8" s="39"/>
      <c r="U8" s="39"/>
      <c r="V8" s="39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60"/>
      <c r="AI8" s="5"/>
    </row>
    <row r="9" spans="1:35" s="2" customFormat="1" ht="12.95" customHeight="1" x14ac:dyDescent="0.25">
      <c r="A9" s="8" t="s">
        <v>2</v>
      </c>
      <c r="B9" s="17"/>
      <c r="C9" s="19"/>
      <c r="D9" s="52">
        <v>12000</v>
      </c>
      <c r="E9" s="52">
        <v>12000</v>
      </c>
      <c r="F9" s="52">
        <v>4300</v>
      </c>
      <c r="G9" s="52">
        <v>7100</v>
      </c>
      <c r="H9" s="52">
        <v>7100</v>
      </c>
      <c r="I9" s="52">
        <v>7100</v>
      </c>
      <c r="J9" s="41"/>
      <c r="K9" s="41"/>
      <c r="L9" s="41">
        <v>2000</v>
      </c>
      <c r="M9" s="41">
        <v>2000</v>
      </c>
      <c r="N9" s="41">
        <v>2000</v>
      </c>
      <c r="O9" s="41">
        <v>2000</v>
      </c>
      <c r="P9" s="41"/>
      <c r="Q9" s="41"/>
      <c r="R9" s="41"/>
      <c r="S9" s="41"/>
      <c r="T9" s="26"/>
      <c r="U9" s="26"/>
      <c r="V9" s="26"/>
      <c r="W9" s="26"/>
      <c r="X9" s="26"/>
      <c r="Y9" s="26"/>
      <c r="Z9" s="26"/>
      <c r="AA9" s="26">
        <v>500</v>
      </c>
      <c r="AB9" s="26">
        <v>500</v>
      </c>
      <c r="AC9" s="26">
        <v>500</v>
      </c>
      <c r="AD9" s="26">
        <v>500</v>
      </c>
      <c r="AE9" s="26">
        <v>500</v>
      </c>
      <c r="AF9" s="26">
        <v>500</v>
      </c>
      <c r="AG9" s="26">
        <v>500</v>
      </c>
      <c r="AH9" s="61"/>
      <c r="AI9" s="4"/>
    </row>
    <row r="10" spans="1:35" ht="12.95" customHeight="1" x14ac:dyDescent="0.25">
      <c r="A10" s="14"/>
      <c r="B10" s="19"/>
      <c r="C10" s="18"/>
      <c r="D10" s="26"/>
      <c r="E10" s="26"/>
      <c r="F10" s="26"/>
      <c r="G10" s="26"/>
      <c r="H10" s="26"/>
      <c r="I10" s="26"/>
      <c r="J10" s="26"/>
      <c r="K10" s="26"/>
      <c r="L10" s="26"/>
      <c r="M10" s="26">
        <v>2800</v>
      </c>
      <c r="N10" s="26">
        <v>2800</v>
      </c>
      <c r="O10" s="26">
        <v>2800</v>
      </c>
      <c r="P10" s="26">
        <v>2800</v>
      </c>
      <c r="Q10" s="26">
        <v>2800</v>
      </c>
      <c r="R10" s="26">
        <v>2800</v>
      </c>
      <c r="S10" s="26">
        <v>2800</v>
      </c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5"/>
      <c r="AF10" s="25"/>
      <c r="AG10" s="25"/>
      <c r="AH10" s="62"/>
      <c r="AI10" s="5"/>
    </row>
    <row r="11" spans="1:35" ht="12.95" customHeight="1" x14ac:dyDescent="0.25">
      <c r="A11" s="14"/>
      <c r="B11" s="19"/>
      <c r="C11" s="18"/>
      <c r="D11" s="26"/>
      <c r="E11" s="26"/>
      <c r="F11" s="26"/>
      <c r="G11" s="26"/>
      <c r="H11" s="26"/>
      <c r="I11" s="26"/>
      <c r="J11" s="26"/>
      <c r="K11" s="26"/>
      <c r="L11" s="26">
        <v>5000</v>
      </c>
      <c r="M11" s="26">
        <v>5000</v>
      </c>
      <c r="N11" s="26">
        <v>5000</v>
      </c>
      <c r="O11" s="26">
        <v>5000</v>
      </c>
      <c r="P11" s="26">
        <v>5000</v>
      </c>
      <c r="Q11" s="26">
        <v>5000</v>
      </c>
      <c r="R11" s="26"/>
      <c r="S11" s="26"/>
      <c r="T11" s="26"/>
      <c r="U11" s="26"/>
      <c r="V11" s="26"/>
      <c r="W11" s="26"/>
      <c r="X11" s="26"/>
      <c r="Y11" s="26"/>
      <c r="Z11" s="27"/>
      <c r="AA11" s="27"/>
      <c r="AB11" s="27"/>
      <c r="AC11" s="27"/>
      <c r="AD11" s="27"/>
      <c r="AE11" s="27"/>
      <c r="AF11" s="27"/>
      <c r="AG11" s="27"/>
      <c r="AH11" s="53"/>
      <c r="AI11" s="5"/>
    </row>
    <row r="12" spans="1:35" ht="12.95" customHeight="1" x14ac:dyDescent="0.25">
      <c r="A12" s="14"/>
      <c r="B12" s="19"/>
      <c r="C12" s="1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5"/>
      <c r="AF12" s="25"/>
      <c r="AG12" s="25"/>
      <c r="AH12" s="62"/>
      <c r="AI12" s="5"/>
    </row>
    <row r="13" spans="1:35" ht="12.95" customHeight="1" x14ac:dyDescent="0.25">
      <c r="A13" s="14" t="s">
        <v>3</v>
      </c>
      <c r="B13" s="19">
        <f>B14+B33+B55+B70</f>
        <v>52992.9</v>
      </c>
      <c r="C13" s="1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37"/>
      <c r="S13" s="37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63"/>
    </row>
    <row r="14" spans="1:35" ht="12.95" customHeight="1" x14ac:dyDescent="0.25">
      <c r="A14" s="14" t="s">
        <v>4</v>
      </c>
      <c r="B14" s="19">
        <f>SUM(B15:B32)</f>
        <v>10860.199999999999</v>
      </c>
      <c r="C14" s="19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64"/>
    </row>
    <row r="15" spans="1:35" ht="12.95" customHeight="1" x14ac:dyDescent="0.25">
      <c r="A15" s="8" t="s">
        <v>5</v>
      </c>
      <c r="B15" s="17">
        <v>167.7</v>
      </c>
      <c r="C15" s="17">
        <f t="shared" ref="C15:C75" si="0">SUM(D15:AH15)</f>
        <v>670.8</v>
      </c>
      <c r="D15" s="17">
        <v>167.7</v>
      </c>
      <c r="E15" s="17"/>
      <c r="F15" s="27"/>
      <c r="G15" s="27"/>
      <c r="H15" s="27"/>
      <c r="I15" s="27"/>
      <c r="J15" s="27"/>
      <c r="K15" s="27"/>
      <c r="L15" s="27"/>
      <c r="M15" s="17"/>
      <c r="N15" s="17">
        <v>167.7</v>
      </c>
      <c r="O15" s="27"/>
      <c r="P15" s="27"/>
      <c r="Q15" s="27"/>
      <c r="R15" s="27"/>
      <c r="S15" s="27"/>
      <c r="T15" s="27"/>
      <c r="U15" s="17">
        <v>167.7</v>
      </c>
      <c r="V15" s="27"/>
      <c r="W15" s="17"/>
      <c r="X15" s="25"/>
      <c r="Y15" s="24"/>
      <c r="Z15" s="24"/>
      <c r="AA15" s="24"/>
      <c r="AB15" s="24"/>
      <c r="AC15" s="24"/>
      <c r="AD15" s="17">
        <v>167.7</v>
      </c>
      <c r="AE15" s="25"/>
      <c r="AF15" s="24"/>
      <c r="AG15" s="24"/>
      <c r="AH15" s="64"/>
    </row>
    <row r="16" spans="1:35" ht="12.95" customHeight="1" x14ac:dyDescent="0.25">
      <c r="A16" s="8" t="s">
        <v>6</v>
      </c>
      <c r="B16" s="17">
        <v>79.7</v>
      </c>
      <c r="C16" s="17">
        <f t="shared" si="0"/>
        <v>0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64"/>
    </row>
    <row r="17" spans="1:34" ht="12.95" customHeight="1" x14ac:dyDescent="0.25">
      <c r="A17" s="8" t="s">
        <v>7</v>
      </c>
      <c r="B17" s="17">
        <v>30.1</v>
      </c>
      <c r="C17" s="17">
        <f t="shared" si="0"/>
        <v>60.2</v>
      </c>
      <c r="D17" s="17">
        <v>30.1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4"/>
      <c r="Y17" s="24"/>
      <c r="Z17" s="24"/>
      <c r="AA17" s="24"/>
      <c r="AB17" s="24"/>
      <c r="AC17" s="24"/>
      <c r="AD17" s="24"/>
      <c r="AE17" s="24"/>
      <c r="AF17" s="24"/>
      <c r="AG17" s="17">
        <v>30.1</v>
      </c>
      <c r="AH17" s="64"/>
    </row>
    <row r="18" spans="1:34" ht="12.95" customHeight="1" x14ac:dyDescent="0.25">
      <c r="A18" s="8" t="s">
        <v>8</v>
      </c>
      <c r="B18" s="17">
        <v>482</v>
      </c>
      <c r="C18" s="17">
        <f t="shared" si="0"/>
        <v>0</v>
      </c>
      <c r="D18" s="17"/>
      <c r="E18" s="27"/>
      <c r="F18" s="27"/>
      <c r="G18" s="27"/>
      <c r="H18" s="27"/>
      <c r="I18" s="27"/>
      <c r="J18" s="17"/>
      <c r="K18" s="27"/>
      <c r="L18" s="27"/>
      <c r="M18" s="27"/>
      <c r="N18" s="27"/>
      <c r="O18" s="27"/>
      <c r="P18" s="27"/>
      <c r="Q18" s="17"/>
      <c r="R18" s="27"/>
      <c r="S18" s="27"/>
      <c r="T18" s="27"/>
      <c r="U18" s="27"/>
      <c r="V18" s="17"/>
      <c r="W18" s="27"/>
      <c r="X18" s="24"/>
      <c r="Y18" s="24"/>
      <c r="Z18" s="24"/>
      <c r="AA18" s="17"/>
      <c r="AB18" s="24"/>
      <c r="AC18" s="24"/>
      <c r="AD18" s="24"/>
      <c r="AE18" s="24"/>
      <c r="AF18" s="24"/>
      <c r="AG18" s="17"/>
      <c r="AH18" s="64"/>
    </row>
    <row r="19" spans="1:34" s="2" customFormat="1" ht="12.95" customHeight="1" x14ac:dyDescent="0.25">
      <c r="A19" s="8" t="s">
        <v>9</v>
      </c>
      <c r="B19" s="17">
        <v>620</v>
      </c>
      <c r="C19" s="17">
        <f t="shared" si="0"/>
        <v>1240</v>
      </c>
      <c r="D19" s="17">
        <v>620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4"/>
      <c r="Y19" s="24"/>
      <c r="Z19" s="24"/>
      <c r="AA19" s="24"/>
      <c r="AB19" s="24"/>
      <c r="AC19" s="24"/>
      <c r="AD19" s="24"/>
      <c r="AE19" s="24"/>
      <c r="AF19" s="24"/>
      <c r="AG19" s="17">
        <v>620</v>
      </c>
      <c r="AH19" s="64"/>
    </row>
    <row r="20" spans="1:34" s="2" customFormat="1" ht="12.95" customHeight="1" x14ac:dyDescent="0.25">
      <c r="A20" s="8" t="s">
        <v>10</v>
      </c>
      <c r="B20" s="17">
        <v>291.60000000000002</v>
      </c>
      <c r="C20" s="17">
        <f t="shared" si="0"/>
        <v>0</v>
      </c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64"/>
    </row>
    <row r="21" spans="1:34" s="2" customFormat="1" ht="12.95" customHeight="1" x14ac:dyDescent="0.25">
      <c r="A21" s="8" t="s">
        <v>11</v>
      </c>
      <c r="B21" s="17">
        <v>4237.8999999999996</v>
      </c>
      <c r="C21" s="17">
        <f t="shared" si="0"/>
        <v>6937.9</v>
      </c>
      <c r="D21" s="27"/>
      <c r="E21" s="27">
        <v>2000</v>
      </c>
      <c r="F21" s="27"/>
      <c r="G21" s="27"/>
      <c r="H21" s="27"/>
      <c r="I21" s="27"/>
      <c r="J21" s="27">
        <v>2000</v>
      </c>
      <c r="K21" s="27"/>
      <c r="L21" s="27"/>
      <c r="M21" s="27"/>
      <c r="N21" s="27"/>
      <c r="O21" s="27"/>
      <c r="P21" s="27"/>
      <c r="Q21" s="27"/>
      <c r="R21" s="27"/>
      <c r="S21" s="27">
        <v>2237.9</v>
      </c>
      <c r="T21" s="27"/>
      <c r="U21" s="27"/>
      <c r="V21" s="27"/>
      <c r="W21" s="27"/>
      <c r="X21" s="24"/>
      <c r="Y21" s="27"/>
      <c r="Z21" s="24"/>
      <c r="AA21" s="24"/>
      <c r="AB21" s="24"/>
      <c r="AC21" s="24"/>
      <c r="AD21" s="24"/>
      <c r="AE21" s="24"/>
      <c r="AF21" s="24">
        <v>700</v>
      </c>
      <c r="AG21" s="24"/>
      <c r="AH21" s="64"/>
    </row>
    <row r="22" spans="1:34" s="2" customFormat="1" ht="12.95" customHeight="1" x14ac:dyDescent="0.25">
      <c r="A22" s="8" t="s">
        <v>12</v>
      </c>
      <c r="B22" s="17">
        <v>388.9</v>
      </c>
      <c r="C22" s="17">
        <f t="shared" si="0"/>
        <v>0</v>
      </c>
      <c r="D22" s="27"/>
      <c r="E22" s="27"/>
      <c r="F22" s="17"/>
      <c r="G22" s="27"/>
      <c r="H22" s="27"/>
      <c r="I22" s="27"/>
      <c r="J22" s="27"/>
      <c r="K22" s="27"/>
      <c r="L22" s="27"/>
      <c r="M22" s="27"/>
      <c r="N22" s="27"/>
      <c r="O22" s="17"/>
      <c r="P22" s="27"/>
      <c r="Q22" s="27"/>
      <c r="R22" s="27"/>
      <c r="S22" s="27"/>
      <c r="T22" s="27"/>
      <c r="U22" s="27"/>
      <c r="V22" s="17"/>
      <c r="W22" s="27"/>
      <c r="X22" s="24"/>
      <c r="Y22" s="24"/>
      <c r="Z22" s="24"/>
      <c r="AA22" s="24"/>
      <c r="AB22" s="24"/>
      <c r="AC22" s="24"/>
      <c r="AD22" s="17"/>
      <c r="AE22" s="24"/>
      <c r="AF22" s="24"/>
      <c r="AG22" s="24"/>
      <c r="AH22" s="64"/>
    </row>
    <row r="23" spans="1:34" s="2" customFormat="1" ht="12.95" customHeight="1" x14ac:dyDescent="0.25">
      <c r="A23" s="8" t="s">
        <v>13</v>
      </c>
      <c r="B23" s="17">
        <v>119.5</v>
      </c>
      <c r="C23" s="17">
        <f t="shared" si="0"/>
        <v>239</v>
      </c>
      <c r="D23" s="17">
        <v>119.5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4"/>
      <c r="Y23" s="24"/>
      <c r="Z23" s="24"/>
      <c r="AA23" s="24"/>
      <c r="AB23" s="24"/>
      <c r="AC23" s="24"/>
      <c r="AD23" s="24"/>
      <c r="AE23" s="24"/>
      <c r="AF23" s="24"/>
      <c r="AG23" s="17">
        <v>119.5</v>
      </c>
      <c r="AH23" s="64"/>
    </row>
    <row r="24" spans="1:34" s="2" customFormat="1" ht="12.95" customHeight="1" x14ac:dyDescent="0.25">
      <c r="A24" s="8" t="s">
        <v>14</v>
      </c>
      <c r="B24" s="17">
        <v>381.8</v>
      </c>
      <c r="C24" s="17">
        <f t="shared" si="0"/>
        <v>3818.0000000000009</v>
      </c>
      <c r="D24" s="17">
        <v>381.8</v>
      </c>
      <c r="E24" s="27"/>
      <c r="F24" s="17">
        <v>381.8</v>
      </c>
      <c r="G24" s="27"/>
      <c r="H24" s="17">
        <v>381.8</v>
      </c>
      <c r="I24" s="27"/>
      <c r="J24" s="27"/>
      <c r="K24" s="27"/>
      <c r="L24" s="17">
        <v>381.8</v>
      </c>
      <c r="M24" s="27"/>
      <c r="N24" s="27"/>
      <c r="O24" s="17">
        <v>381.8</v>
      </c>
      <c r="P24" s="27"/>
      <c r="Q24" s="27"/>
      <c r="R24" s="17">
        <v>381.8</v>
      </c>
      <c r="S24" s="27"/>
      <c r="T24" s="27"/>
      <c r="U24" s="27"/>
      <c r="V24" s="17">
        <v>381.8</v>
      </c>
      <c r="W24" s="27"/>
      <c r="X24" s="24"/>
      <c r="Y24" s="17">
        <v>381.8</v>
      </c>
      <c r="Z24" s="24"/>
      <c r="AA24" s="27"/>
      <c r="AB24" s="24"/>
      <c r="AC24" s="17">
        <v>381.8</v>
      </c>
      <c r="AD24" s="27"/>
      <c r="AE24" s="27"/>
      <c r="AF24" s="27"/>
      <c r="AG24" s="17">
        <v>381.8</v>
      </c>
      <c r="AH24" s="64"/>
    </row>
    <row r="25" spans="1:34" s="2" customFormat="1" ht="12.95" customHeight="1" x14ac:dyDescent="0.25">
      <c r="A25" s="8" t="s">
        <v>15</v>
      </c>
      <c r="B25" s="17">
        <v>153.19999999999999</v>
      </c>
      <c r="C25" s="17">
        <f t="shared" si="0"/>
        <v>1532.0000000000002</v>
      </c>
      <c r="D25" s="17">
        <v>153.19999999999999</v>
      </c>
      <c r="E25" s="27"/>
      <c r="F25" s="17">
        <v>153.19999999999999</v>
      </c>
      <c r="G25" s="27"/>
      <c r="H25" s="17">
        <v>153.19999999999999</v>
      </c>
      <c r="I25" s="27"/>
      <c r="J25" s="27"/>
      <c r="K25" s="27"/>
      <c r="L25" s="17">
        <v>153.19999999999999</v>
      </c>
      <c r="M25" s="27"/>
      <c r="N25" s="27"/>
      <c r="O25" s="17">
        <v>153.19999999999999</v>
      </c>
      <c r="P25" s="27"/>
      <c r="Q25" s="27"/>
      <c r="R25" s="17">
        <v>153.19999999999999</v>
      </c>
      <c r="S25" s="27"/>
      <c r="T25" s="27"/>
      <c r="U25" s="27"/>
      <c r="V25" s="17">
        <v>153.19999999999999</v>
      </c>
      <c r="W25" s="27"/>
      <c r="X25" s="24"/>
      <c r="Y25" s="17">
        <v>153.19999999999999</v>
      </c>
      <c r="Z25" s="24"/>
      <c r="AA25" s="24"/>
      <c r="AB25" s="24"/>
      <c r="AC25" s="17">
        <v>153.19999999999999</v>
      </c>
      <c r="AD25" s="24"/>
      <c r="AE25" s="24"/>
      <c r="AF25" s="24"/>
      <c r="AG25" s="17">
        <v>153.19999999999999</v>
      </c>
      <c r="AH25" s="64"/>
    </row>
    <row r="26" spans="1:34" s="2" customFormat="1" ht="12.95" customHeight="1" x14ac:dyDescent="0.25">
      <c r="A26" s="8" t="s">
        <v>16</v>
      </c>
      <c r="B26" s="17">
        <v>134.1</v>
      </c>
      <c r="C26" s="17">
        <f t="shared" si="0"/>
        <v>0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64"/>
    </row>
    <row r="27" spans="1:34" s="2" customFormat="1" ht="12.95" customHeight="1" x14ac:dyDescent="0.25">
      <c r="A27" s="8" t="s">
        <v>17</v>
      </c>
      <c r="B27" s="17">
        <v>104.6</v>
      </c>
      <c r="C27" s="17">
        <f t="shared" si="0"/>
        <v>0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64"/>
    </row>
    <row r="28" spans="1:34" s="2" customFormat="1" ht="12.95" customHeight="1" x14ac:dyDescent="0.25">
      <c r="A28" s="8" t="s">
        <v>18</v>
      </c>
      <c r="B28" s="17">
        <v>1445.5</v>
      </c>
      <c r="C28" s="17">
        <f t="shared" si="0"/>
        <v>2891</v>
      </c>
      <c r="D28" s="17">
        <v>1445.5</v>
      </c>
      <c r="E28" s="27"/>
      <c r="F28" s="2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24"/>
      <c r="AF28" s="17"/>
      <c r="AG28" s="17">
        <v>1445.5</v>
      </c>
      <c r="AH28" s="64"/>
    </row>
    <row r="29" spans="1:34" s="2" customFormat="1" ht="12.95" customHeight="1" x14ac:dyDescent="0.25">
      <c r="A29" s="8" t="s">
        <v>19</v>
      </c>
      <c r="B29" s="17">
        <v>402.8</v>
      </c>
      <c r="C29" s="17">
        <f t="shared" si="0"/>
        <v>805.6</v>
      </c>
      <c r="D29" s="17">
        <v>402.8</v>
      </c>
      <c r="E29" s="27"/>
      <c r="F29" s="27"/>
      <c r="G29" s="27"/>
      <c r="H29" s="27"/>
      <c r="I29" s="27"/>
      <c r="J29" s="27"/>
      <c r="K29" s="27"/>
      <c r="L29" s="17"/>
      <c r="M29" s="27"/>
      <c r="N29" s="27"/>
      <c r="O29" s="27"/>
      <c r="P29" s="27"/>
      <c r="Q29" s="27"/>
      <c r="R29" s="27"/>
      <c r="S29" s="27"/>
      <c r="T29" s="17"/>
      <c r="U29" s="27"/>
      <c r="V29" s="27"/>
      <c r="W29" s="27"/>
      <c r="X29" s="24"/>
      <c r="Y29" s="24"/>
      <c r="Z29" s="24"/>
      <c r="AA29" s="24"/>
      <c r="AB29" s="24"/>
      <c r="AC29" s="24"/>
      <c r="AD29" s="24"/>
      <c r="AE29" s="24"/>
      <c r="AF29" s="17"/>
      <c r="AG29" s="17">
        <v>402.8</v>
      </c>
      <c r="AH29" s="64"/>
    </row>
    <row r="30" spans="1:34" s="2" customFormat="1" ht="12.95" customHeight="1" x14ac:dyDescent="0.25">
      <c r="A30" s="8" t="s">
        <v>20</v>
      </c>
      <c r="B30" s="17">
        <v>185</v>
      </c>
      <c r="C30" s="17">
        <f t="shared" si="0"/>
        <v>0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64"/>
    </row>
    <row r="31" spans="1:34" s="2" customFormat="1" ht="12.95" customHeight="1" x14ac:dyDescent="0.25">
      <c r="A31" s="8" t="s">
        <v>21</v>
      </c>
      <c r="B31" s="17">
        <v>1560</v>
      </c>
      <c r="C31" s="17">
        <f t="shared" si="0"/>
        <v>0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64"/>
    </row>
    <row r="32" spans="1:34" ht="12.95" customHeight="1" x14ac:dyDescent="0.25">
      <c r="A32" s="8" t="s">
        <v>22</v>
      </c>
      <c r="B32" s="17">
        <v>75.8</v>
      </c>
      <c r="C32" s="17">
        <f t="shared" si="0"/>
        <v>379</v>
      </c>
      <c r="D32" s="17">
        <v>75.8</v>
      </c>
      <c r="E32" s="27"/>
      <c r="F32" s="27"/>
      <c r="G32" s="27"/>
      <c r="H32" s="27"/>
      <c r="I32" s="27"/>
      <c r="J32" s="27"/>
      <c r="K32" s="27"/>
      <c r="L32" s="27"/>
      <c r="M32" s="17">
        <v>75.8</v>
      </c>
      <c r="N32" s="27"/>
      <c r="O32" s="27"/>
      <c r="P32" s="27"/>
      <c r="Q32" s="27"/>
      <c r="R32" s="27"/>
      <c r="S32" s="17">
        <v>75.8</v>
      </c>
      <c r="T32" s="27"/>
      <c r="U32" s="27"/>
      <c r="V32" s="27"/>
      <c r="W32" s="27"/>
      <c r="X32" s="24"/>
      <c r="Y32" s="17">
        <v>75.8</v>
      </c>
      <c r="Z32" s="24"/>
      <c r="AA32" s="24"/>
      <c r="AB32" s="24"/>
      <c r="AC32" s="24"/>
      <c r="AD32" s="24"/>
      <c r="AE32" s="17">
        <v>75.8</v>
      </c>
      <c r="AF32" s="24"/>
      <c r="AG32" s="24"/>
      <c r="AH32" s="64"/>
    </row>
    <row r="33" spans="1:34" ht="12.95" customHeight="1" x14ac:dyDescent="0.25">
      <c r="A33" s="14" t="s">
        <v>23</v>
      </c>
      <c r="B33" s="19">
        <f>SUM(B34:B54)-B35-B38</f>
        <v>30366.1</v>
      </c>
      <c r="C33" s="17">
        <f t="shared" si="0"/>
        <v>0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64"/>
    </row>
    <row r="34" spans="1:34" x14ac:dyDescent="0.25">
      <c r="A34" s="8" t="s">
        <v>24</v>
      </c>
      <c r="B34" s="17">
        <v>236.8</v>
      </c>
      <c r="C34" s="17">
        <f t="shared" si="0"/>
        <v>2604.8000000000002</v>
      </c>
      <c r="D34" s="24">
        <v>236.8</v>
      </c>
      <c r="E34" s="24">
        <v>236.8</v>
      </c>
      <c r="F34" s="24"/>
      <c r="G34" s="24"/>
      <c r="H34" s="24"/>
      <c r="I34" s="24"/>
      <c r="J34" s="24">
        <v>236.8</v>
      </c>
      <c r="K34" s="24">
        <v>236.8</v>
      </c>
      <c r="L34" s="35"/>
      <c r="M34" s="35"/>
      <c r="N34" s="35"/>
      <c r="O34" s="35"/>
      <c r="P34" s="35"/>
      <c r="Q34" s="24"/>
      <c r="R34" s="24"/>
      <c r="S34" s="24"/>
      <c r="T34" s="24">
        <v>236.8</v>
      </c>
      <c r="U34" s="24">
        <v>236.8</v>
      </c>
      <c r="V34" s="35">
        <v>236.8</v>
      </c>
      <c r="W34" s="38">
        <v>236.8</v>
      </c>
      <c r="X34" s="24">
        <v>236.8</v>
      </c>
      <c r="Y34" s="24">
        <v>236.8</v>
      </c>
      <c r="Z34" s="24">
        <v>236.8</v>
      </c>
      <c r="AA34" s="24"/>
      <c r="AB34" s="24"/>
      <c r="AC34" s="24"/>
      <c r="AD34" s="35"/>
      <c r="AE34" s="24"/>
      <c r="AF34" s="24"/>
      <c r="AG34" s="24"/>
      <c r="AH34" s="64"/>
    </row>
    <row r="35" spans="1:34" ht="12.95" customHeight="1" x14ac:dyDescent="0.25">
      <c r="A35" s="8" t="s">
        <v>25</v>
      </c>
      <c r="B35" s="17">
        <v>236.8</v>
      </c>
      <c r="C35" s="17">
        <f t="shared" si="0"/>
        <v>4499.2000000000016</v>
      </c>
      <c r="D35" s="24"/>
      <c r="E35" s="24"/>
      <c r="F35" s="24">
        <v>236.8</v>
      </c>
      <c r="G35" s="24">
        <v>236.8</v>
      </c>
      <c r="H35" s="24">
        <v>236.8</v>
      </c>
      <c r="I35" s="24">
        <v>236.8</v>
      </c>
      <c r="J35" s="24"/>
      <c r="K35" s="24"/>
      <c r="L35" s="35">
        <v>236.8</v>
      </c>
      <c r="M35" s="24">
        <v>236.8</v>
      </c>
      <c r="N35" s="24">
        <v>236.8</v>
      </c>
      <c r="O35" s="24">
        <v>236.8</v>
      </c>
      <c r="P35" s="24">
        <v>236.8</v>
      </c>
      <c r="Q35" s="24">
        <v>236.8</v>
      </c>
      <c r="R35" s="24">
        <v>236.8</v>
      </c>
      <c r="S35" s="24">
        <v>236.8</v>
      </c>
      <c r="T35" s="24"/>
      <c r="U35" s="24"/>
      <c r="V35" s="35"/>
      <c r="W35" s="38"/>
      <c r="X35" s="24"/>
      <c r="Y35" s="24"/>
      <c r="Z35" s="24"/>
      <c r="AA35" s="24">
        <v>236.8</v>
      </c>
      <c r="AB35" s="24">
        <v>236.8</v>
      </c>
      <c r="AC35" s="24">
        <v>236.8</v>
      </c>
      <c r="AD35" s="35">
        <v>236.8</v>
      </c>
      <c r="AE35" s="35">
        <v>236.8</v>
      </c>
      <c r="AF35" s="35">
        <v>236.8</v>
      </c>
      <c r="AG35" s="35">
        <v>236.8</v>
      </c>
      <c r="AH35" s="65"/>
    </row>
    <row r="36" spans="1:34" ht="12.95" customHeight="1" x14ac:dyDescent="0.25">
      <c r="A36" s="8" t="s">
        <v>26</v>
      </c>
      <c r="B36" s="17">
        <v>44.3</v>
      </c>
      <c r="C36" s="17">
        <f t="shared" si="0"/>
        <v>1328.9999999999993</v>
      </c>
      <c r="D36" s="17">
        <v>44.3</v>
      </c>
      <c r="E36" s="17">
        <v>44.3</v>
      </c>
      <c r="F36" s="17">
        <v>44.3</v>
      </c>
      <c r="G36" s="17">
        <v>44.3</v>
      </c>
      <c r="H36" s="17">
        <v>44.3</v>
      </c>
      <c r="I36" s="17">
        <v>44.3</v>
      </c>
      <c r="J36" s="17">
        <v>44.3</v>
      </c>
      <c r="K36" s="17">
        <v>44.3</v>
      </c>
      <c r="L36" s="17">
        <v>44.3</v>
      </c>
      <c r="M36" s="17">
        <v>44.3</v>
      </c>
      <c r="N36" s="17">
        <v>44.3</v>
      </c>
      <c r="O36" s="17">
        <v>44.3</v>
      </c>
      <c r="P36" s="17">
        <v>44.3</v>
      </c>
      <c r="Q36" s="17">
        <v>44.3</v>
      </c>
      <c r="R36" s="17">
        <v>44.3</v>
      </c>
      <c r="S36" s="17">
        <v>44.3</v>
      </c>
      <c r="T36" s="17">
        <v>44.3</v>
      </c>
      <c r="U36" s="17">
        <v>44.3</v>
      </c>
      <c r="V36" s="17">
        <v>44.3</v>
      </c>
      <c r="W36" s="17">
        <v>44.3</v>
      </c>
      <c r="X36" s="17">
        <v>44.3</v>
      </c>
      <c r="Y36" s="17">
        <v>44.3</v>
      </c>
      <c r="Z36" s="17">
        <v>44.3</v>
      </c>
      <c r="AA36" s="17">
        <v>44.3</v>
      </c>
      <c r="AB36" s="17">
        <v>44.3</v>
      </c>
      <c r="AC36" s="17">
        <v>44.3</v>
      </c>
      <c r="AD36" s="17">
        <v>44.3</v>
      </c>
      <c r="AE36" s="17">
        <v>44.3</v>
      </c>
      <c r="AF36" s="17">
        <v>44.3</v>
      </c>
      <c r="AG36" s="17">
        <v>44.3</v>
      </c>
      <c r="AH36" s="66"/>
    </row>
    <row r="37" spans="1:34" ht="12.95" customHeight="1" x14ac:dyDescent="0.25">
      <c r="A37" s="8" t="s">
        <v>56</v>
      </c>
      <c r="B37" s="17">
        <v>507.8</v>
      </c>
      <c r="C37" s="17">
        <f t="shared" si="0"/>
        <v>5585.8000000000011</v>
      </c>
      <c r="D37" s="35">
        <v>507.8</v>
      </c>
      <c r="E37" s="35">
        <v>507.8</v>
      </c>
      <c r="F37" s="35"/>
      <c r="G37" s="35"/>
      <c r="H37" s="35"/>
      <c r="I37" s="35"/>
      <c r="J37" s="35">
        <v>507.8</v>
      </c>
      <c r="K37" s="35">
        <v>507.8</v>
      </c>
      <c r="L37" s="35"/>
      <c r="M37" s="24"/>
      <c r="N37" s="24"/>
      <c r="O37" s="24"/>
      <c r="P37" s="24"/>
      <c r="Q37" s="24"/>
      <c r="R37" s="24"/>
      <c r="S37" s="24"/>
      <c r="T37" s="35">
        <v>507.8</v>
      </c>
      <c r="U37" s="35">
        <v>507.8</v>
      </c>
      <c r="V37" s="35">
        <v>507.8</v>
      </c>
      <c r="W37" s="35">
        <v>507.8</v>
      </c>
      <c r="X37" s="35">
        <v>507.8</v>
      </c>
      <c r="Y37" s="35">
        <v>507.8</v>
      </c>
      <c r="Z37" s="35">
        <v>507.8</v>
      </c>
      <c r="AA37" s="24"/>
      <c r="AB37" s="24"/>
      <c r="AC37" s="24"/>
      <c r="AD37" s="35"/>
      <c r="AE37" s="24"/>
      <c r="AF37" s="24"/>
      <c r="AG37" s="24"/>
      <c r="AH37" s="64"/>
    </row>
    <row r="38" spans="1:34" ht="12.95" customHeight="1" x14ac:dyDescent="0.25">
      <c r="A38" s="8" t="s">
        <v>27</v>
      </c>
      <c r="B38" s="17">
        <v>507.8</v>
      </c>
      <c r="C38" s="17">
        <f t="shared" si="0"/>
        <v>9648.2000000000007</v>
      </c>
      <c r="D38" s="24"/>
      <c r="E38" s="24"/>
      <c r="F38" s="35">
        <v>507.8</v>
      </c>
      <c r="G38" s="35">
        <v>507.8</v>
      </c>
      <c r="H38" s="35">
        <v>507.8</v>
      </c>
      <c r="I38" s="35">
        <v>507.8</v>
      </c>
      <c r="J38" s="24"/>
      <c r="K38" s="35"/>
      <c r="L38" s="35">
        <v>507.8</v>
      </c>
      <c r="M38" s="35">
        <v>507.8</v>
      </c>
      <c r="N38" s="35">
        <v>507.8</v>
      </c>
      <c r="O38" s="35">
        <v>507.8</v>
      </c>
      <c r="P38" s="24">
        <v>507.8</v>
      </c>
      <c r="Q38" s="24">
        <v>507.8</v>
      </c>
      <c r="R38" s="24">
        <v>507.8</v>
      </c>
      <c r="S38" s="24">
        <v>507.8</v>
      </c>
      <c r="T38" s="24"/>
      <c r="U38" s="24"/>
      <c r="V38" s="35"/>
      <c r="W38" s="35"/>
      <c r="X38" s="24"/>
      <c r="Y38" s="24"/>
      <c r="Z38" s="24"/>
      <c r="AA38" s="24">
        <v>507.8</v>
      </c>
      <c r="AB38" s="24">
        <v>507.8</v>
      </c>
      <c r="AC38" s="24">
        <v>507.8</v>
      </c>
      <c r="AD38" s="35">
        <v>507.8</v>
      </c>
      <c r="AE38" s="35">
        <v>507.8</v>
      </c>
      <c r="AF38" s="35">
        <v>507.8</v>
      </c>
      <c r="AG38" s="35">
        <v>507.8</v>
      </c>
      <c r="AH38" s="65"/>
    </row>
    <row r="39" spans="1:34" ht="12.95" customHeight="1" x14ac:dyDescent="0.25">
      <c r="A39" s="8" t="s">
        <v>14</v>
      </c>
      <c r="B39" s="17">
        <v>116.1</v>
      </c>
      <c r="C39" s="17">
        <f t="shared" si="0"/>
        <v>3482.9999999999982</v>
      </c>
      <c r="D39" s="27">
        <v>116.1</v>
      </c>
      <c r="E39" s="27">
        <v>116.1</v>
      </c>
      <c r="F39" s="27">
        <v>116.1</v>
      </c>
      <c r="G39" s="27">
        <v>116.1</v>
      </c>
      <c r="H39" s="27">
        <v>116.1</v>
      </c>
      <c r="I39" s="27">
        <v>116.1</v>
      </c>
      <c r="J39" s="27">
        <v>116.1</v>
      </c>
      <c r="K39" s="27">
        <v>116.1</v>
      </c>
      <c r="L39" s="27">
        <v>116.1</v>
      </c>
      <c r="M39" s="27">
        <v>116.1</v>
      </c>
      <c r="N39" s="27">
        <v>116.1</v>
      </c>
      <c r="O39" s="27">
        <v>116.1</v>
      </c>
      <c r="P39" s="27">
        <v>116.1</v>
      </c>
      <c r="Q39" s="27">
        <v>116.1</v>
      </c>
      <c r="R39" s="27">
        <v>116.1</v>
      </c>
      <c r="S39" s="27">
        <v>116.1</v>
      </c>
      <c r="T39" s="27">
        <v>116.1</v>
      </c>
      <c r="U39" s="27">
        <v>116.1</v>
      </c>
      <c r="V39" s="27">
        <v>116.1</v>
      </c>
      <c r="W39" s="27">
        <v>116.1</v>
      </c>
      <c r="X39" s="27">
        <v>116.1</v>
      </c>
      <c r="Y39" s="27">
        <v>116.1</v>
      </c>
      <c r="Z39" s="27">
        <v>116.1</v>
      </c>
      <c r="AA39" s="27">
        <v>116.1</v>
      </c>
      <c r="AB39" s="27">
        <v>116.1</v>
      </c>
      <c r="AC39" s="27">
        <v>116.1</v>
      </c>
      <c r="AD39" s="27">
        <v>116.1</v>
      </c>
      <c r="AE39" s="27">
        <v>116.1</v>
      </c>
      <c r="AF39" s="27">
        <v>116.1</v>
      </c>
      <c r="AG39" s="27">
        <v>116.1</v>
      </c>
      <c r="AH39" s="53"/>
    </row>
    <row r="40" spans="1:34" ht="30" x14ac:dyDescent="0.25">
      <c r="A40" s="8" t="s">
        <v>28</v>
      </c>
      <c r="B40" s="19">
        <v>27472</v>
      </c>
      <c r="C40" s="17">
        <f t="shared" si="0"/>
        <v>0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64"/>
    </row>
    <row r="41" spans="1:34" ht="12.95" customHeight="1" x14ac:dyDescent="0.25">
      <c r="A41" s="8" t="s">
        <v>29</v>
      </c>
      <c r="B41" s="17">
        <f>564.1+75</f>
        <v>639.1</v>
      </c>
      <c r="C41" s="17">
        <f t="shared" si="0"/>
        <v>18933.02</v>
      </c>
      <c r="D41" s="17">
        <f t="shared" ref="D41:AG41" si="1">564.1+75</f>
        <v>639.1</v>
      </c>
      <c r="E41" s="17">
        <f t="shared" si="1"/>
        <v>639.1</v>
      </c>
      <c r="F41" s="17">
        <f t="shared" si="1"/>
        <v>639.1</v>
      </c>
      <c r="G41" s="17">
        <f t="shared" si="1"/>
        <v>639.1</v>
      </c>
      <c r="H41" s="17">
        <f t="shared" si="1"/>
        <v>639.1</v>
      </c>
      <c r="I41" s="17">
        <f t="shared" si="1"/>
        <v>639.1</v>
      </c>
      <c r="J41" s="17">
        <f t="shared" si="1"/>
        <v>639.1</v>
      </c>
      <c r="K41" s="17">
        <f t="shared" si="1"/>
        <v>639.1</v>
      </c>
      <c r="L41" s="17">
        <f t="shared" si="1"/>
        <v>639.1</v>
      </c>
      <c r="M41" s="17">
        <f t="shared" si="1"/>
        <v>639.1</v>
      </c>
      <c r="N41" s="17">
        <v>399.12</v>
      </c>
      <c r="O41" s="17">
        <f t="shared" si="1"/>
        <v>639.1</v>
      </c>
      <c r="P41" s="17">
        <f t="shared" si="1"/>
        <v>639.1</v>
      </c>
      <c r="Q41" s="17">
        <f t="shared" si="1"/>
        <v>639.1</v>
      </c>
      <c r="R41" s="17">
        <f t="shared" si="1"/>
        <v>639.1</v>
      </c>
      <c r="S41" s="17">
        <f t="shared" si="1"/>
        <v>639.1</v>
      </c>
      <c r="T41" s="17">
        <f t="shared" si="1"/>
        <v>639.1</v>
      </c>
      <c r="U41" s="17">
        <f t="shared" si="1"/>
        <v>639.1</v>
      </c>
      <c r="V41" s="17">
        <f t="shared" si="1"/>
        <v>639.1</v>
      </c>
      <c r="W41" s="17">
        <f t="shared" si="1"/>
        <v>639.1</v>
      </c>
      <c r="X41" s="17">
        <f t="shared" si="1"/>
        <v>639.1</v>
      </c>
      <c r="Y41" s="17">
        <f t="shared" si="1"/>
        <v>639.1</v>
      </c>
      <c r="Z41" s="17">
        <f t="shared" si="1"/>
        <v>639.1</v>
      </c>
      <c r="AA41" s="17">
        <f t="shared" si="1"/>
        <v>639.1</v>
      </c>
      <c r="AB41" s="17">
        <f t="shared" si="1"/>
        <v>639.1</v>
      </c>
      <c r="AC41" s="17">
        <f t="shared" si="1"/>
        <v>639.1</v>
      </c>
      <c r="AD41" s="17">
        <f t="shared" si="1"/>
        <v>639.1</v>
      </c>
      <c r="AE41" s="17">
        <f t="shared" si="1"/>
        <v>639.1</v>
      </c>
      <c r="AF41" s="17">
        <f t="shared" si="1"/>
        <v>639.1</v>
      </c>
      <c r="AG41" s="17">
        <f t="shared" si="1"/>
        <v>639.1</v>
      </c>
      <c r="AH41" s="66"/>
    </row>
    <row r="42" spans="1:34" ht="12.95" customHeight="1" x14ac:dyDescent="0.25">
      <c r="A42" s="8" t="s">
        <v>30</v>
      </c>
      <c r="B42" s="17">
        <f>145.9+31+31+31+31+12+32.4</f>
        <v>314.29999999999995</v>
      </c>
      <c r="C42" s="17">
        <f t="shared" si="0"/>
        <v>6600.300000000002</v>
      </c>
      <c r="D42" s="24"/>
      <c r="E42" s="24">
        <v>314.3</v>
      </c>
      <c r="F42" s="24">
        <v>314.3</v>
      </c>
      <c r="G42" s="24">
        <v>314.3</v>
      </c>
      <c r="H42" s="24">
        <v>314.3</v>
      </c>
      <c r="I42" s="24">
        <v>314.3</v>
      </c>
      <c r="J42" s="24"/>
      <c r="K42" s="24"/>
      <c r="L42" s="24">
        <v>314.3</v>
      </c>
      <c r="M42" s="35">
        <v>314.3</v>
      </c>
      <c r="N42" s="35">
        <v>314.3</v>
      </c>
      <c r="O42" s="35">
        <v>314.3</v>
      </c>
      <c r="P42" s="38">
        <v>314.3</v>
      </c>
      <c r="Q42" s="24"/>
      <c r="R42" s="24"/>
      <c r="S42" s="24">
        <v>314.3</v>
      </c>
      <c r="T42" s="35">
        <v>314.3</v>
      </c>
      <c r="U42" s="35">
        <v>314.3</v>
      </c>
      <c r="V42" s="35">
        <v>314.3</v>
      </c>
      <c r="W42" s="38">
        <v>314.3</v>
      </c>
      <c r="X42" s="24"/>
      <c r="Y42" s="24"/>
      <c r="Z42" s="24">
        <v>314.3</v>
      </c>
      <c r="AA42" s="35">
        <v>314.3</v>
      </c>
      <c r="AB42" s="35">
        <v>314.3</v>
      </c>
      <c r="AC42" s="35">
        <v>314.3</v>
      </c>
      <c r="AD42" s="38">
        <v>314.3</v>
      </c>
      <c r="AE42" s="24"/>
      <c r="AF42" s="24"/>
      <c r="AG42" s="24">
        <v>314.3</v>
      </c>
      <c r="AH42" s="65"/>
    </row>
    <row r="43" spans="1:34" ht="12.95" customHeight="1" x14ac:dyDescent="0.25">
      <c r="A43" s="8" t="s">
        <v>31</v>
      </c>
      <c r="B43" s="17">
        <v>103</v>
      </c>
      <c r="C43" s="17">
        <f t="shared" si="0"/>
        <v>0</v>
      </c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64"/>
    </row>
    <row r="44" spans="1:34" ht="12.95" customHeight="1" x14ac:dyDescent="0.25">
      <c r="A44" s="8" t="s">
        <v>7</v>
      </c>
      <c r="B44" s="17">
        <f>28.9+4.2+19+65</f>
        <v>117.1</v>
      </c>
      <c r="C44" s="17">
        <f t="shared" si="0"/>
        <v>819.7</v>
      </c>
      <c r="D44" s="17">
        <f>28.9+4.2+19+65</f>
        <v>117.1</v>
      </c>
      <c r="E44" s="27"/>
      <c r="F44" s="27"/>
      <c r="G44" s="27"/>
      <c r="H44" s="17">
        <f>28.9+4.2+19+65</f>
        <v>117.1</v>
      </c>
      <c r="I44" s="27"/>
      <c r="J44" s="27"/>
      <c r="K44" s="27"/>
      <c r="L44" s="27"/>
      <c r="M44" s="17">
        <f>28.9+4.2+19+65</f>
        <v>117.1</v>
      </c>
      <c r="N44" s="27"/>
      <c r="O44" s="27"/>
      <c r="P44" s="27"/>
      <c r="Q44" s="27"/>
      <c r="R44" s="17">
        <f>28.9+4.2+19+65</f>
        <v>117.1</v>
      </c>
      <c r="S44" s="27"/>
      <c r="T44" s="27"/>
      <c r="U44" s="27"/>
      <c r="V44" s="17">
        <f>28.9+4.2+19+65</f>
        <v>117.1</v>
      </c>
      <c r="W44" s="27"/>
      <c r="X44" s="24"/>
      <c r="Y44" s="24"/>
      <c r="Z44" s="24"/>
      <c r="AA44" s="17">
        <f>28.9+4.2+19+65</f>
        <v>117.1</v>
      </c>
      <c r="AB44" s="24"/>
      <c r="AC44" s="24"/>
      <c r="AD44" s="24"/>
      <c r="AE44" s="17">
        <f>28.9+4.2+19+65</f>
        <v>117.1</v>
      </c>
      <c r="AF44" s="24"/>
      <c r="AG44" s="24"/>
      <c r="AH44" s="64"/>
    </row>
    <row r="45" spans="1:34" ht="12.95" customHeight="1" x14ac:dyDescent="0.25">
      <c r="A45" s="8" t="s">
        <v>32</v>
      </c>
      <c r="B45" s="17">
        <v>18.399999999999999</v>
      </c>
      <c r="C45" s="17">
        <f t="shared" si="0"/>
        <v>0</v>
      </c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64"/>
    </row>
    <row r="46" spans="1:34" ht="12.95" customHeight="1" x14ac:dyDescent="0.25">
      <c r="A46" s="8" t="s">
        <v>33</v>
      </c>
      <c r="B46" s="17">
        <v>10</v>
      </c>
      <c r="C46" s="17">
        <f t="shared" si="0"/>
        <v>80</v>
      </c>
      <c r="D46" s="17">
        <v>10</v>
      </c>
      <c r="E46" s="27"/>
      <c r="F46" s="27"/>
      <c r="G46" s="17">
        <v>10</v>
      </c>
      <c r="H46" s="27"/>
      <c r="I46" s="27"/>
      <c r="J46" s="17">
        <v>10</v>
      </c>
      <c r="K46" s="42"/>
      <c r="L46" s="42"/>
      <c r="M46" s="42"/>
      <c r="N46" s="42"/>
      <c r="O46" s="17">
        <v>10</v>
      </c>
      <c r="P46" s="42"/>
      <c r="Q46" s="27"/>
      <c r="R46" s="27"/>
      <c r="S46" s="28"/>
      <c r="T46" s="17">
        <v>10</v>
      </c>
      <c r="U46" s="27"/>
      <c r="V46" s="27"/>
      <c r="W46" s="27"/>
      <c r="X46" s="24"/>
      <c r="Y46" s="17">
        <v>10</v>
      </c>
      <c r="Z46" s="24"/>
      <c r="AA46" s="24"/>
      <c r="AB46" s="17">
        <v>10</v>
      </c>
      <c r="AC46" s="24"/>
      <c r="AD46" s="24"/>
      <c r="AE46" s="24"/>
      <c r="AF46" s="17">
        <v>10</v>
      </c>
      <c r="AG46" s="24"/>
      <c r="AH46" s="64"/>
    </row>
    <row r="47" spans="1:34" ht="12.95" customHeight="1" x14ac:dyDescent="0.25">
      <c r="A47" s="8" t="s">
        <v>34</v>
      </c>
      <c r="B47" s="17">
        <v>46.8</v>
      </c>
      <c r="C47" s="17">
        <f t="shared" si="0"/>
        <v>0</v>
      </c>
      <c r="D47" s="27"/>
      <c r="E47" s="27"/>
      <c r="F47" s="27"/>
      <c r="G47" s="27"/>
      <c r="H47" s="27"/>
      <c r="I47" s="27"/>
      <c r="J47" s="27"/>
      <c r="K47" s="42"/>
      <c r="L47" s="42"/>
      <c r="M47" s="42"/>
      <c r="N47" s="42"/>
      <c r="O47" s="42"/>
      <c r="P47" s="42"/>
      <c r="Q47" s="24"/>
      <c r="R47" s="24"/>
      <c r="S47" s="43"/>
      <c r="T47" s="24"/>
      <c r="U47" s="24"/>
      <c r="V47" s="24"/>
      <c r="W47" s="27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64"/>
    </row>
    <row r="48" spans="1:34" ht="12.95" customHeight="1" x14ac:dyDescent="0.25">
      <c r="A48" s="8" t="s">
        <v>35</v>
      </c>
      <c r="B48" s="17">
        <v>60.3</v>
      </c>
      <c r="C48" s="17">
        <f t="shared" si="0"/>
        <v>482.40000000000003</v>
      </c>
      <c r="D48" s="17">
        <v>60.3</v>
      </c>
      <c r="E48" s="24"/>
      <c r="F48" s="24"/>
      <c r="G48" s="17">
        <v>60.3</v>
      </c>
      <c r="H48" s="24"/>
      <c r="I48" s="24"/>
      <c r="J48" s="17">
        <v>60.3</v>
      </c>
      <c r="K48" s="42"/>
      <c r="L48" s="42"/>
      <c r="M48" s="42"/>
      <c r="N48" s="42"/>
      <c r="O48" s="17">
        <v>60.3</v>
      </c>
      <c r="P48" s="42"/>
      <c r="Q48" s="27"/>
      <c r="R48" s="27"/>
      <c r="S48" s="28"/>
      <c r="T48" s="17">
        <v>60.3</v>
      </c>
      <c r="U48" s="27"/>
      <c r="V48" s="27"/>
      <c r="W48" s="24"/>
      <c r="X48" s="24"/>
      <c r="Y48" s="17">
        <v>60.3</v>
      </c>
      <c r="Z48" s="24"/>
      <c r="AA48" s="24"/>
      <c r="AB48" s="17">
        <v>60.3</v>
      </c>
      <c r="AC48" s="24"/>
      <c r="AD48" s="24"/>
      <c r="AE48" s="24"/>
      <c r="AF48" s="17">
        <v>60.3</v>
      </c>
      <c r="AG48" s="24"/>
      <c r="AH48" s="64"/>
    </row>
    <row r="49" spans="1:34" ht="12.95" customHeight="1" x14ac:dyDescent="0.25">
      <c r="A49" s="8" t="s">
        <v>36</v>
      </c>
      <c r="B49" s="17">
        <v>15.7</v>
      </c>
      <c r="C49" s="17">
        <f t="shared" si="0"/>
        <v>0</v>
      </c>
      <c r="D49" s="27"/>
      <c r="E49" s="27"/>
      <c r="F49" s="27"/>
      <c r="G49" s="27"/>
      <c r="H49" s="27"/>
      <c r="I49" s="27"/>
      <c r="J49" s="27"/>
      <c r="K49" s="42"/>
      <c r="L49" s="42"/>
      <c r="M49" s="42"/>
      <c r="N49" s="42"/>
      <c r="O49" s="42"/>
      <c r="P49" s="42"/>
      <c r="Q49" s="24"/>
      <c r="R49" s="24"/>
      <c r="S49" s="43"/>
      <c r="T49" s="24"/>
      <c r="U49" s="24"/>
      <c r="V49" s="24"/>
      <c r="W49" s="27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64"/>
    </row>
    <row r="50" spans="1:34" ht="12.95" customHeight="1" x14ac:dyDescent="0.25">
      <c r="A50" s="8" t="s">
        <v>37</v>
      </c>
      <c r="B50" s="17">
        <v>17</v>
      </c>
      <c r="C50" s="17">
        <f t="shared" si="0"/>
        <v>306</v>
      </c>
      <c r="D50" s="24"/>
      <c r="E50" s="17">
        <v>17</v>
      </c>
      <c r="F50" s="24"/>
      <c r="G50" s="24"/>
      <c r="H50" s="17">
        <v>17</v>
      </c>
      <c r="I50" s="24"/>
      <c r="J50" s="24"/>
      <c r="K50" s="17">
        <v>17</v>
      </c>
      <c r="L50" s="17">
        <v>17</v>
      </c>
      <c r="M50" s="17">
        <v>17</v>
      </c>
      <c r="N50" s="17">
        <v>17</v>
      </c>
      <c r="O50" s="17">
        <v>17</v>
      </c>
      <c r="P50" s="17">
        <v>17</v>
      </c>
      <c r="Q50" s="17">
        <v>17</v>
      </c>
      <c r="R50" s="17">
        <v>17</v>
      </c>
      <c r="S50" s="17">
        <v>17</v>
      </c>
      <c r="T50" s="27"/>
      <c r="U50" s="27"/>
      <c r="V50" s="27"/>
      <c r="W50" s="24"/>
      <c r="X50" s="24"/>
      <c r="Y50" s="24"/>
      <c r="Z50" s="24"/>
      <c r="AA50" s="17">
        <v>17</v>
      </c>
      <c r="AB50" s="17">
        <v>17</v>
      </c>
      <c r="AC50" s="17">
        <v>17</v>
      </c>
      <c r="AD50" s="17">
        <v>17</v>
      </c>
      <c r="AE50" s="17">
        <v>17</v>
      </c>
      <c r="AF50" s="17">
        <v>17</v>
      </c>
      <c r="AG50" s="17">
        <v>17</v>
      </c>
      <c r="AH50" s="64"/>
    </row>
    <row r="51" spans="1:34" ht="12.95" customHeight="1" x14ac:dyDescent="0.25">
      <c r="A51" s="8" t="s">
        <v>38</v>
      </c>
      <c r="B51" s="17">
        <f>76.9+72.5</f>
        <v>149.4</v>
      </c>
      <c r="C51" s="17">
        <f t="shared" si="0"/>
        <v>0</v>
      </c>
      <c r="D51" s="27"/>
      <c r="E51" s="27"/>
      <c r="F51" s="27"/>
      <c r="G51" s="27"/>
      <c r="H51" s="27"/>
      <c r="I51" s="27"/>
      <c r="J51" s="27"/>
      <c r="K51" s="42"/>
      <c r="L51" s="42"/>
      <c r="M51" s="42"/>
      <c r="N51" s="42"/>
      <c r="O51" s="42"/>
      <c r="P51" s="42"/>
      <c r="Q51" s="42"/>
      <c r="R51" s="42"/>
      <c r="S51" s="5"/>
      <c r="T51" s="27"/>
      <c r="U51" s="27"/>
      <c r="V51" s="27"/>
      <c r="W51" s="27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64"/>
    </row>
    <row r="52" spans="1:34" ht="12.95" customHeight="1" x14ac:dyDescent="0.25">
      <c r="A52" s="8" t="s">
        <v>39</v>
      </c>
      <c r="B52" s="17">
        <f>66.7+63</f>
        <v>129.69999999999999</v>
      </c>
      <c r="C52" s="17">
        <f t="shared" si="0"/>
        <v>0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64"/>
    </row>
    <row r="53" spans="1:34" ht="12.95" customHeight="1" x14ac:dyDescent="0.25">
      <c r="A53" s="8" t="s">
        <v>40</v>
      </c>
      <c r="B53" s="17">
        <f>19.5+5.7+3.2+30+165+6.9</f>
        <v>230.3</v>
      </c>
      <c r="C53" s="17">
        <f t="shared" si="0"/>
        <v>4145.4000000000015</v>
      </c>
      <c r="D53" s="27"/>
      <c r="E53" s="17"/>
      <c r="F53" s="27"/>
      <c r="G53" s="17">
        <f>19.5+5.7+3.2+30+165+6.9</f>
        <v>230.3</v>
      </c>
      <c r="H53" s="17">
        <f>19.5+5.7+3.2+30+165+6.9</f>
        <v>230.3</v>
      </c>
      <c r="I53" s="27"/>
      <c r="J53" s="27"/>
      <c r="K53" s="17">
        <f t="shared" ref="K53:S53" si="2">19.5+5.7+3.2+30+165+6.9</f>
        <v>230.3</v>
      </c>
      <c r="L53" s="17">
        <f t="shared" si="2"/>
        <v>230.3</v>
      </c>
      <c r="M53" s="17">
        <f t="shared" si="2"/>
        <v>230.3</v>
      </c>
      <c r="N53" s="17">
        <f t="shared" si="2"/>
        <v>230.3</v>
      </c>
      <c r="O53" s="17">
        <f t="shared" si="2"/>
        <v>230.3</v>
      </c>
      <c r="P53" s="17">
        <f t="shared" si="2"/>
        <v>230.3</v>
      </c>
      <c r="Q53" s="17">
        <f t="shared" si="2"/>
        <v>230.3</v>
      </c>
      <c r="R53" s="17">
        <f t="shared" si="2"/>
        <v>230.3</v>
      </c>
      <c r="S53" s="17">
        <f t="shared" si="2"/>
        <v>230.3</v>
      </c>
      <c r="T53" s="27"/>
      <c r="U53" s="17"/>
      <c r="V53" s="27"/>
      <c r="W53" s="27"/>
      <c r="X53" s="24"/>
      <c r="Y53" s="24"/>
      <c r="Z53" s="17"/>
      <c r="AA53" s="17">
        <f t="shared" ref="AA53:AG53" si="3">19.5+5.7+3.2+30+165+6.9</f>
        <v>230.3</v>
      </c>
      <c r="AB53" s="17">
        <f t="shared" si="3"/>
        <v>230.3</v>
      </c>
      <c r="AC53" s="17">
        <f t="shared" si="3"/>
        <v>230.3</v>
      </c>
      <c r="AD53" s="17">
        <f t="shared" si="3"/>
        <v>230.3</v>
      </c>
      <c r="AE53" s="17">
        <f t="shared" si="3"/>
        <v>230.3</v>
      </c>
      <c r="AF53" s="17">
        <f t="shared" si="3"/>
        <v>230.3</v>
      </c>
      <c r="AG53" s="17">
        <f t="shared" si="3"/>
        <v>230.3</v>
      </c>
      <c r="AH53" s="64"/>
    </row>
    <row r="54" spans="1:34" ht="12.95" customHeight="1" x14ac:dyDescent="0.25">
      <c r="A54" s="8" t="s">
        <v>41</v>
      </c>
      <c r="B54" s="17">
        <f>60+78</f>
        <v>138</v>
      </c>
      <c r="C54" s="17">
        <f t="shared" si="0"/>
        <v>276</v>
      </c>
      <c r="D54" s="27"/>
      <c r="E54" s="27"/>
      <c r="F54" s="27"/>
      <c r="G54" s="17">
        <f>60+78</f>
        <v>138</v>
      </c>
      <c r="H54" s="17">
        <f>60+78</f>
        <v>138</v>
      </c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64"/>
    </row>
    <row r="55" spans="1:34" ht="12.95" customHeight="1" x14ac:dyDescent="0.25">
      <c r="A55" s="14" t="s">
        <v>42</v>
      </c>
      <c r="B55" s="19">
        <f>SUM(B56:B69)-B57-B62</f>
        <v>7644.8</v>
      </c>
      <c r="C55" s="17">
        <f t="shared" si="0"/>
        <v>0</v>
      </c>
      <c r="D55" s="27"/>
      <c r="E55" s="27"/>
      <c r="F55" s="24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64"/>
    </row>
    <row r="56" spans="1:34" ht="12.95" customHeight="1" x14ac:dyDescent="0.25">
      <c r="A56" s="8" t="s">
        <v>24</v>
      </c>
      <c r="B56" s="17">
        <f>26.1+14.7+14.6+23.2+24+23.8+25.1+13.4+23.3+24.6+24.5+14+17.7</f>
        <v>269</v>
      </c>
      <c r="C56" s="17">
        <f t="shared" si="0"/>
        <v>3766</v>
      </c>
      <c r="D56" s="17">
        <f t="shared" ref="D56:J56" si="4">26.1+14.7+14.6+23.2+24+23.8+25.1+13.4+23.3+24.6+24.5+14+17.7</f>
        <v>269</v>
      </c>
      <c r="E56" s="17">
        <f t="shared" si="4"/>
        <v>269</v>
      </c>
      <c r="F56" s="17">
        <f t="shared" si="4"/>
        <v>269</v>
      </c>
      <c r="G56" s="17">
        <f t="shared" si="4"/>
        <v>269</v>
      </c>
      <c r="H56" s="17">
        <f t="shared" si="4"/>
        <v>269</v>
      </c>
      <c r="I56" s="17">
        <f t="shared" si="4"/>
        <v>269</v>
      </c>
      <c r="J56" s="17">
        <f t="shared" si="4"/>
        <v>269</v>
      </c>
      <c r="K56" s="24"/>
      <c r="L56" s="24"/>
      <c r="M56" s="24"/>
      <c r="N56" s="24"/>
      <c r="O56" s="24"/>
      <c r="P56" s="24"/>
      <c r="Q56" s="24"/>
      <c r="R56" s="24"/>
      <c r="S56" s="27"/>
      <c r="T56" s="17">
        <v>269</v>
      </c>
      <c r="U56" s="17">
        <v>269</v>
      </c>
      <c r="V56" s="17">
        <v>269</v>
      </c>
      <c r="W56" s="17">
        <v>269</v>
      </c>
      <c r="X56" s="17">
        <v>269</v>
      </c>
      <c r="Y56" s="17">
        <v>269</v>
      </c>
      <c r="Z56" s="17">
        <v>269</v>
      </c>
      <c r="AA56" s="24"/>
      <c r="AB56" s="24"/>
      <c r="AC56" s="24"/>
      <c r="AD56" s="24"/>
      <c r="AE56" s="24"/>
      <c r="AF56" s="24"/>
      <c r="AG56" s="24"/>
      <c r="AH56" s="64"/>
    </row>
    <row r="57" spans="1:34" ht="12.95" customHeight="1" x14ac:dyDescent="0.25">
      <c r="A57" s="33" t="s">
        <v>25</v>
      </c>
      <c r="B57" s="17">
        <v>269</v>
      </c>
      <c r="C57" s="17">
        <f t="shared" si="0"/>
        <v>4304</v>
      </c>
      <c r="D57" s="24"/>
      <c r="E57" s="24"/>
      <c r="F57" s="24"/>
      <c r="G57" s="24"/>
      <c r="H57" s="24"/>
      <c r="I57" s="24"/>
      <c r="J57" s="24"/>
      <c r="K57" s="17">
        <v>269</v>
      </c>
      <c r="L57" s="17">
        <v>269</v>
      </c>
      <c r="M57" s="17">
        <v>269</v>
      </c>
      <c r="N57" s="17">
        <v>269</v>
      </c>
      <c r="O57" s="17">
        <v>269</v>
      </c>
      <c r="P57" s="17">
        <v>269</v>
      </c>
      <c r="Q57" s="17">
        <v>269</v>
      </c>
      <c r="R57" s="17">
        <v>269</v>
      </c>
      <c r="S57" s="17">
        <v>269</v>
      </c>
      <c r="T57" s="17"/>
      <c r="U57" s="17"/>
      <c r="V57" s="17"/>
      <c r="W57" s="17"/>
      <c r="X57" s="17"/>
      <c r="Y57" s="17"/>
      <c r="Z57" s="17"/>
      <c r="AA57" s="17">
        <v>269</v>
      </c>
      <c r="AB57" s="17">
        <v>269</v>
      </c>
      <c r="AC57" s="17">
        <v>269</v>
      </c>
      <c r="AD57" s="17">
        <v>269</v>
      </c>
      <c r="AE57" s="17">
        <v>269</v>
      </c>
      <c r="AF57" s="17">
        <v>269</v>
      </c>
      <c r="AG57" s="17">
        <v>269</v>
      </c>
      <c r="AH57" s="66"/>
    </row>
    <row r="58" spans="1:34" ht="12.95" customHeight="1" x14ac:dyDescent="0.25">
      <c r="A58" s="33" t="s">
        <v>43</v>
      </c>
      <c r="B58" s="17">
        <f>526.4+4.6+29.5+15+16.2+19.5+52.7+14.4+7.1+70.1+70.4+70.8+139.7+66.6+5.4+5.5+9.7+9.8+13.5+13.1+65.2+35.2+177.8+396.6+21.7+371.9</f>
        <v>2228.4</v>
      </c>
      <c r="C58" s="17">
        <f t="shared" si="0"/>
        <v>15598.8</v>
      </c>
      <c r="D58" s="27"/>
      <c r="E58" s="27"/>
      <c r="F58" s="27"/>
      <c r="G58" s="27"/>
      <c r="H58" s="27"/>
      <c r="I58" s="27"/>
      <c r="J58" s="27"/>
      <c r="K58" s="17"/>
      <c r="L58" s="17"/>
      <c r="M58" s="17"/>
      <c r="N58" s="17">
        <f t="shared" ref="N58:S58" si="5">526.4+4.6+29.5+15+16.2+19.5+52.7+14.4+7.1+70.1+70.4+70.8+139.7+66.6+5.4+5.5+9.7+9.8+13.5+13.1+65.2+35.2+177.8+396.6+21.7+371.9</f>
        <v>2228.4</v>
      </c>
      <c r="O58" s="17"/>
      <c r="P58" s="17">
        <f t="shared" si="5"/>
        <v>2228.4</v>
      </c>
      <c r="Q58" s="17"/>
      <c r="R58" s="17"/>
      <c r="S58" s="17">
        <f t="shared" si="5"/>
        <v>2228.4</v>
      </c>
      <c r="T58" s="27"/>
      <c r="U58" s="27"/>
      <c r="V58" s="27"/>
      <c r="W58" s="27"/>
      <c r="X58" s="24"/>
      <c r="Y58" s="24"/>
      <c r="Z58" s="24"/>
      <c r="AA58" s="17">
        <f t="shared" ref="AA58:AG58" si="6">526.4+4.6+29.5+15+16.2+19.5+52.7+14.4+7.1+70.1+70.4+70.8+139.7+66.6+5.4+5.5+9.7+9.8+13.5+13.1+65.2+35.2+177.8+396.6+21.7+371.9</f>
        <v>2228.4</v>
      </c>
      <c r="AB58" s="17"/>
      <c r="AC58" s="17">
        <f t="shared" si="6"/>
        <v>2228.4</v>
      </c>
      <c r="AD58" s="17"/>
      <c r="AE58" s="17">
        <f t="shared" si="6"/>
        <v>2228.4</v>
      </c>
      <c r="AF58" s="17"/>
      <c r="AG58" s="17">
        <f t="shared" si="6"/>
        <v>2228.4</v>
      </c>
      <c r="AH58" s="64"/>
    </row>
    <row r="59" spans="1:34" ht="12.95" customHeight="1" x14ac:dyDescent="0.25">
      <c r="A59" s="33" t="s">
        <v>44</v>
      </c>
      <c r="B59" s="17">
        <v>287</v>
      </c>
      <c r="C59" s="17">
        <f t="shared" si="0"/>
        <v>8610</v>
      </c>
      <c r="D59" s="17">
        <v>287</v>
      </c>
      <c r="E59" s="17">
        <v>287</v>
      </c>
      <c r="F59" s="17">
        <v>287</v>
      </c>
      <c r="G59" s="17">
        <v>287</v>
      </c>
      <c r="H59" s="17">
        <v>287</v>
      </c>
      <c r="I59" s="17">
        <v>287</v>
      </c>
      <c r="J59" s="17">
        <v>287</v>
      </c>
      <c r="K59" s="17">
        <v>287</v>
      </c>
      <c r="L59" s="17">
        <v>287</v>
      </c>
      <c r="M59" s="17">
        <v>287</v>
      </c>
      <c r="N59" s="17">
        <v>287</v>
      </c>
      <c r="O59" s="17">
        <v>287</v>
      </c>
      <c r="P59" s="17">
        <v>287</v>
      </c>
      <c r="Q59" s="17">
        <v>287</v>
      </c>
      <c r="R59" s="17">
        <v>287</v>
      </c>
      <c r="S59" s="17">
        <v>287</v>
      </c>
      <c r="T59" s="17">
        <v>287</v>
      </c>
      <c r="U59" s="17">
        <v>287</v>
      </c>
      <c r="V59" s="17">
        <v>287</v>
      </c>
      <c r="W59" s="17">
        <v>287</v>
      </c>
      <c r="X59" s="17">
        <v>287</v>
      </c>
      <c r="Y59" s="17">
        <v>287</v>
      </c>
      <c r="Z59" s="17">
        <v>287</v>
      </c>
      <c r="AA59" s="17">
        <v>287</v>
      </c>
      <c r="AB59" s="17">
        <v>287</v>
      </c>
      <c r="AC59" s="17">
        <v>287</v>
      </c>
      <c r="AD59" s="17">
        <v>287</v>
      </c>
      <c r="AE59" s="17">
        <v>287</v>
      </c>
      <c r="AF59" s="17">
        <v>287</v>
      </c>
      <c r="AG59" s="17">
        <v>287</v>
      </c>
      <c r="AH59" s="66"/>
    </row>
    <row r="60" spans="1:34" ht="12.95" customHeight="1" x14ac:dyDescent="0.25">
      <c r="A60" s="33" t="s">
        <v>45</v>
      </c>
      <c r="B60" s="17">
        <v>726.2</v>
      </c>
      <c r="C60" s="17">
        <f t="shared" si="0"/>
        <v>5752.34</v>
      </c>
      <c r="D60" s="17">
        <v>726.2</v>
      </c>
      <c r="E60" s="27"/>
      <c r="F60" s="27"/>
      <c r="G60" s="17">
        <v>726.2</v>
      </c>
      <c r="H60" s="17">
        <v>726.2</v>
      </c>
      <c r="I60" s="27"/>
      <c r="J60" s="27"/>
      <c r="K60" s="17">
        <v>724.15</v>
      </c>
      <c r="L60" s="17">
        <v>724.15</v>
      </c>
      <c r="M60" s="17"/>
      <c r="N60" s="17">
        <v>724.15</v>
      </c>
      <c r="O60" s="17">
        <v>675.09</v>
      </c>
      <c r="P60" s="27"/>
      <c r="Q60" s="27"/>
      <c r="R60" s="27"/>
      <c r="S60" s="27"/>
      <c r="T60" s="17"/>
      <c r="U60" s="17"/>
      <c r="V60" s="27"/>
      <c r="W60" s="27"/>
      <c r="X60" s="24"/>
      <c r="Y60" s="24"/>
      <c r="Z60" s="17"/>
      <c r="AA60" s="24"/>
      <c r="AB60" s="24"/>
      <c r="AC60" s="24"/>
      <c r="AD60" s="24"/>
      <c r="AE60" s="24"/>
      <c r="AF60" s="17">
        <v>726.2</v>
      </c>
      <c r="AG60" s="24"/>
      <c r="AH60" s="64"/>
    </row>
    <row r="61" spans="1:34" ht="12.95" customHeight="1" x14ac:dyDescent="0.25">
      <c r="A61" s="33" t="s">
        <v>56</v>
      </c>
      <c r="B61" s="17">
        <f>18.2+32+15+16.3+52.6+3.9+6.7+47.3+11.5+11.5+143.9+14.4+103.4</f>
        <v>476.69999999999993</v>
      </c>
      <c r="C61" s="17">
        <f t="shared" si="0"/>
        <v>6673.7999999999984</v>
      </c>
      <c r="D61" s="17">
        <f t="shared" ref="D61:J61" si="7">18.2+32+15+16.3+52.6+3.9+6.7+47.3+11.5+11.5+143.9+14.4+103.4</f>
        <v>476.69999999999993</v>
      </c>
      <c r="E61" s="17">
        <f t="shared" si="7"/>
        <v>476.69999999999993</v>
      </c>
      <c r="F61" s="17">
        <f t="shared" si="7"/>
        <v>476.69999999999993</v>
      </c>
      <c r="G61" s="17">
        <f t="shared" si="7"/>
        <v>476.69999999999993</v>
      </c>
      <c r="H61" s="17">
        <f t="shared" si="7"/>
        <v>476.69999999999993</v>
      </c>
      <c r="I61" s="17">
        <f t="shared" si="7"/>
        <v>476.69999999999993</v>
      </c>
      <c r="J61" s="17">
        <f t="shared" si="7"/>
        <v>476.69999999999993</v>
      </c>
      <c r="K61" s="24"/>
      <c r="L61" s="24"/>
      <c r="M61" s="24"/>
      <c r="N61" s="24"/>
      <c r="O61" s="24"/>
      <c r="P61" s="24"/>
      <c r="Q61" s="24"/>
      <c r="R61" s="24"/>
      <c r="S61" s="27"/>
      <c r="T61" s="17">
        <v>476.7</v>
      </c>
      <c r="U61" s="17">
        <v>476.7</v>
      </c>
      <c r="V61" s="17">
        <v>476.7</v>
      </c>
      <c r="W61" s="17">
        <v>476.7</v>
      </c>
      <c r="X61" s="17">
        <v>476.7</v>
      </c>
      <c r="Y61" s="17">
        <v>476.7</v>
      </c>
      <c r="Z61" s="17">
        <v>476.7</v>
      </c>
      <c r="AA61" s="24"/>
      <c r="AB61" s="24"/>
      <c r="AC61" s="24"/>
      <c r="AD61" s="24"/>
      <c r="AE61" s="24"/>
      <c r="AF61" s="24"/>
      <c r="AG61" s="24"/>
      <c r="AH61" s="64"/>
    </row>
    <row r="62" spans="1:34" ht="12.95" customHeight="1" x14ac:dyDescent="0.25">
      <c r="A62" s="33" t="s">
        <v>27</v>
      </c>
      <c r="B62" s="17">
        <v>476.7</v>
      </c>
      <c r="C62" s="17">
        <f t="shared" si="0"/>
        <v>7627.199999999998</v>
      </c>
      <c r="D62" s="24"/>
      <c r="E62" s="24"/>
      <c r="F62" s="24"/>
      <c r="G62" s="24"/>
      <c r="H62" s="24"/>
      <c r="I62" s="24"/>
      <c r="J62" s="24"/>
      <c r="K62" s="17">
        <v>476.7</v>
      </c>
      <c r="L62" s="17">
        <v>476.7</v>
      </c>
      <c r="M62" s="17">
        <v>476.7</v>
      </c>
      <c r="N62" s="17">
        <v>476.7</v>
      </c>
      <c r="O62" s="17">
        <v>476.7</v>
      </c>
      <c r="P62" s="17">
        <v>476.7</v>
      </c>
      <c r="Q62" s="17">
        <v>476.7</v>
      </c>
      <c r="R62" s="17">
        <v>476.7</v>
      </c>
      <c r="S62" s="17">
        <v>476.7</v>
      </c>
      <c r="T62" s="17"/>
      <c r="U62" s="17"/>
      <c r="V62" s="17"/>
      <c r="W62" s="17"/>
      <c r="X62" s="17"/>
      <c r="Y62" s="17"/>
      <c r="Z62" s="17"/>
      <c r="AA62" s="17">
        <v>476.7</v>
      </c>
      <c r="AB62" s="17">
        <v>476.7</v>
      </c>
      <c r="AC62" s="17">
        <v>476.7</v>
      </c>
      <c r="AD62" s="17">
        <v>476.7</v>
      </c>
      <c r="AE62" s="17">
        <v>476.7</v>
      </c>
      <c r="AF62" s="17">
        <v>476.7</v>
      </c>
      <c r="AG62" s="17">
        <v>476.7</v>
      </c>
      <c r="AH62" s="66"/>
    </row>
    <row r="63" spans="1:34" ht="12.95" customHeight="1" x14ac:dyDescent="0.25">
      <c r="A63" s="33" t="s">
        <v>46</v>
      </c>
      <c r="B63" s="17">
        <v>2231.9</v>
      </c>
      <c r="C63" s="17">
        <f t="shared" si="0"/>
        <v>13391.4</v>
      </c>
      <c r="D63" s="17">
        <v>2231.9</v>
      </c>
      <c r="E63" s="27"/>
      <c r="F63" s="27"/>
      <c r="G63" s="27"/>
      <c r="H63" s="27"/>
      <c r="I63" s="27"/>
      <c r="J63" s="17">
        <v>2231.9</v>
      </c>
      <c r="K63" s="27"/>
      <c r="L63" s="27"/>
      <c r="M63" s="27"/>
      <c r="N63" s="24"/>
      <c r="O63" s="27"/>
      <c r="P63" s="17">
        <v>2231.9</v>
      </c>
      <c r="Q63" s="27"/>
      <c r="R63" s="27"/>
      <c r="S63" s="27"/>
      <c r="T63" s="27"/>
      <c r="U63" s="17">
        <v>2231.9</v>
      </c>
      <c r="V63" s="27"/>
      <c r="W63" s="27"/>
      <c r="X63" s="24"/>
      <c r="Y63" s="24"/>
      <c r="Z63" s="17">
        <v>2231.9</v>
      </c>
      <c r="AA63" s="24"/>
      <c r="AB63" s="24"/>
      <c r="AC63" s="24"/>
      <c r="AD63" s="24"/>
      <c r="AE63" s="24"/>
      <c r="AF63" s="17">
        <v>2231.9</v>
      </c>
      <c r="AG63" s="24"/>
      <c r="AH63" s="64"/>
    </row>
    <row r="64" spans="1:34" ht="12.95" customHeight="1" x14ac:dyDescent="0.25">
      <c r="A64" s="33" t="s">
        <v>14</v>
      </c>
      <c r="B64" s="17">
        <f>21.1+23.5+13.3+12.1+2.7+2.7</f>
        <v>75.400000000000006</v>
      </c>
      <c r="C64" s="17">
        <f t="shared" si="0"/>
        <v>2262.0000000000014</v>
      </c>
      <c r="D64" s="17">
        <f t="shared" ref="D64:AG64" si="8">21.1+23.5+13.3+12.1+2.7+2.7</f>
        <v>75.400000000000006</v>
      </c>
      <c r="E64" s="17">
        <f t="shared" si="8"/>
        <v>75.400000000000006</v>
      </c>
      <c r="F64" s="17">
        <f t="shared" si="8"/>
        <v>75.400000000000006</v>
      </c>
      <c r="G64" s="17">
        <f t="shared" si="8"/>
        <v>75.400000000000006</v>
      </c>
      <c r="H64" s="17">
        <f t="shared" si="8"/>
        <v>75.400000000000006</v>
      </c>
      <c r="I64" s="17">
        <f t="shared" si="8"/>
        <v>75.400000000000006</v>
      </c>
      <c r="J64" s="17">
        <f t="shared" si="8"/>
        <v>75.400000000000006</v>
      </c>
      <c r="K64" s="17">
        <f t="shared" si="8"/>
        <v>75.400000000000006</v>
      </c>
      <c r="L64" s="17">
        <f t="shared" si="8"/>
        <v>75.400000000000006</v>
      </c>
      <c r="M64" s="17">
        <f t="shared" si="8"/>
        <v>75.400000000000006</v>
      </c>
      <c r="N64" s="17">
        <f t="shared" si="8"/>
        <v>75.400000000000006</v>
      </c>
      <c r="O64" s="17">
        <f t="shared" si="8"/>
        <v>75.400000000000006</v>
      </c>
      <c r="P64" s="17">
        <f t="shared" si="8"/>
        <v>75.400000000000006</v>
      </c>
      <c r="Q64" s="17">
        <f t="shared" si="8"/>
        <v>75.400000000000006</v>
      </c>
      <c r="R64" s="17">
        <f t="shared" si="8"/>
        <v>75.400000000000006</v>
      </c>
      <c r="S64" s="17">
        <f t="shared" si="8"/>
        <v>75.400000000000006</v>
      </c>
      <c r="T64" s="17">
        <f t="shared" si="8"/>
        <v>75.400000000000006</v>
      </c>
      <c r="U64" s="17">
        <f t="shared" si="8"/>
        <v>75.400000000000006</v>
      </c>
      <c r="V64" s="17">
        <f t="shared" si="8"/>
        <v>75.400000000000006</v>
      </c>
      <c r="W64" s="17">
        <f t="shared" si="8"/>
        <v>75.400000000000006</v>
      </c>
      <c r="X64" s="17">
        <f t="shared" si="8"/>
        <v>75.400000000000006</v>
      </c>
      <c r="Y64" s="17">
        <f t="shared" si="8"/>
        <v>75.400000000000006</v>
      </c>
      <c r="Z64" s="17">
        <f t="shared" si="8"/>
        <v>75.400000000000006</v>
      </c>
      <c r="AA64" s="17">
        <f t="shared" si="8"/>
        <v>75.400000000000006</v>
      </c>
      <c r="AB64" s="17">
        <f t="shared" si="8"/>
        <v>75.400000000000006</v>
      </c>
      <c r="AC64" s="17">
        <f t="shared" si="8"/>
        <v>75.400000000000006</v>
      </c>
      <c r="AD64" s="17">
        <f t="shared" si="8"/>
        <v>75.400000000000006</v>
      </c>
      <c r="AE64" s="17">
        <f t="shared" si="8"/>
        <v>75.400000000000006</v>
      </c>
      <c r="AF64" s="17">
        <f t="shared" si="8"/>
        <v>75.400000000000006</v>
      </c>
      <c r="AG64" s="17">
        <f t="shared" si="8"/>
        <v>75.400000000000006</v>
      </c>
      <c r="AH64" s="66"/>
    </row>
    <row r="65" spans="1:34" ht="12.95" customHeight="1" x14ac:dyDescent="0.25">
      <c r="A65" s="33" t="s">
        <v>7</v>
      </c>
      <c r="B65" s="17">
        <f>16.5+55.6+26.1+57.8+54.4+16.1+25.6+55.5+0.7+38.1+73.2+40.2+32+7.4+15.3+7.8+9.6+8.2</f>
        <v>540.1</v>
      </c>
      <c r="C65" s="17">
        <f t="shared" si="0"/>
        <v>1080.2</v>
      </c>
      <c r="D65" s="27"/>
      <c r="E65" s="27"/>
      <c r="F65" s="27"/>
      <c r="G65" s="17"/>
      <c r="H65" s="27"/>
      <c r="I65" s="27"/>
      <c r="J65" s="27"/>
      <c r="K65" s="27"/>
      <c r="L65" s="27"/>
      <c r="M65" s="27"/>
      <c r="N65" s="17">
        <f>16.5+55.6+26.1+57.8+54.4+16.1+25.6+55.5+0.7+38.1+73.2+40.2+32+7.4+15.3+7.8+9.6+8.2</f>
        <v>540.1</v>
      </c>
      <c r="O65" s="27"/>
      <c r="P65" s="27"/>
      <c r="Q65" s="27"/>
      <c r="R65" s="27"/>
      <c r="S65" s="17"/>
      <c r="T65" s="27"/>
      <c r="U65" s="27"/>
      <c r="V65" s="27"/>
      <c r="W65" s="27"/>
      <c r="X65" s="17">
        <f>16.5+55.6+26.1+57.8+54.4+16.1+25.6+55.5+0.7+38.1+73.2+40.2+32+7.4+15.3+7.8+9.6+8.2</f>
        <v>540.1</v>
      </c>
      <c r="Y65" s="24"/>
      <c r="Z65" s="24"/>
      <c r="AA65" s="24"/>
      <c r="AB65" s="24"/>
      <c r="AC65" s="24"/>
      <c r="AD65" s="24"/>
      <c r="AE65" s="17"/>
      <c r="AF65" s="24"/>
      <c r="AG65" s="24"/>
      <c r="AH65" s="64"/>
    </row>
    <row r="66" spans="1:34" ht="12.95" customHeight="1" x14ac:dyDescent="0.25">
      <c r="A66" s="33" t="s">
        <v>30</v>
      </c>
      <c r="B66" s="17">
        <f>181.7+25.8+23.3+84.4+66.7+69.6+43.3+10.8+16.1+15.6</f>
        <v>537.30000000000007</v>
      </c>
      <c r="C66" s="17">
        <f t="shared" si="0"/>
        <v>11272.389999999998</v>
      </c>
      <c r="D66" s="17"/>
      <c r="E66" s="17">
        <f t="shared" ref="E66:AG66" si="9">181.7+25.8+23.3+84.4+66.7+69.6+43.3+10.8+16.1+15.6</f>
        <v>537.30000000000007</v>
      </c>
      <c r="F66" s="17">
        <f t="shared" si="9"/>
        <v>537.30000000000007</v>
      </c>
      <c r="G66" s="17">
        <f t="shared" si="9"/>
        <v>537.30000000000007</v>
      </c>
      <c r="H66" s="17">
        <f t="shared" si="9"/>
        <v>537.30000000000007</v>
      </c>
      <c r="I66" s="17">
        <f t="shared" si="9"/>
        <v>537.30000000000007</v>
      </c>
      <c r="J66" s="17"/>
      <c r="K66" s="17"/>
      <c r="L66" s="17">
        <f t="shared" si="9"/>
        <v>537.30000000000007</v>
      </c>
      <c r="M66" s="36">
        <v>537.29999999999995</v>
      </c>
      <c r="N66" s="36">
        <f>526.39</f>
        <v>526.39</v>
      </c>
      <c r="O66" s="17">
        <f t="shared" si="9"/>
        <v>537.30000000000007</v>
      </c>
      <c r="P66" s="17">
        <f t="shared" si="9"/>
        <v>537.30000000000007</v>
      </c>
      <c r="Q66" s="17"/>
      <c r="R66" s="17"/>
      <c r="S66" s="17">
        <f t="shared" si="9"/>
        <v>537.30000000000007</v>
      </c>
      <c r="T66" s="36">
        <v>537.29999999999995</v>
      </c>
      <c r="U66" s="36">
        <v>537.29999999999995</v>
      </c>
      <c r="V66" s="17">
        <f t="shared" si="9"/>
        <v>537.30000000000007</v>
      </c>
      <c r="W66" s="17">
        <f t="shared" si="9"/>
        <v>537.30000000000007</v>
      </c>
      <c r="X66" s="17"/>
      <c r="Y66" s="17"/>
      <c r="Z66" s="17">
        <f t="shared" si="9"/>
        <v>537.30000000000007</v>
      </c>
      <c r="AA66" s="36">
        <v>537.29999999999995</v>
      </c>
      <c r="AB66" s="36">
        <v>537.29999999999995</v>
      </c>
      <c r="AC66" s="17">
        <f t="shared" si="9"/>
        <v>537.30000000000007</v>
      </c>
      <c r="AD66" s="17">
        <f t="shared" si="9"/>
        <v>537.30000000000007</v>
      </c>
      <c r="AE66" s="17"/>
      <c r="AF66" s="17"/>
      <c r="AG66" s="17">
        <f t="shared" si="9"/>
        <v>537.30000000000007</v>
      </c>
      <c r="AH66" s="66"/>
    </row>
    <row r="67" spans="1:34" ht="12.95" customHeight="1" x14ac:dyDescent="0.25">
      <c r="A67" s="33" t="s">
        <v>21</v>
      </c>
      <c r="B67" s="17">
        <f>49.6+49.7+15.4+13.1+8+7.6+7.2+6.6+5.9</f>
        <v>163.1</v>
      </c>
      <c r="C67" s="17">
        <f t="shared" si="0"/>
        <v>0</v>
      </c>
      <c r="D67" s="17"/>
      <c r="E67" s="27"/>
      <c r="F67" s="27"/>
      <c r="G67" s="27"/>
      <c r="H67" s="1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64"/>
    </row>
    <row r="68" spans="1:34" ht="12.95" customHeight="1" x14ac:dyDescent="0.25">
      <c r="A68" s="8" t="s">
        <v>47</v>
      </c>
      <c r="B68" s="17">
        <f>17.9+17.9+8.3+7.6+22.4+2.7+3.7+7.7</f>
        <v>88.2</v>
      </c>
      <c r="C68" s="17">
        <f t="shared" si="0"/>
        <v>617.40000000000009</v>
      </c>
      <c r="D68" s="27"/>
      <c r="E68" s="17">
        <f>17.9+17.9+8.3+7.6+22.4+2.7+3.7+7.7</f>
        <v>88.2</v>
      </c>
      <c r="F68" s="27"/>
      <c r="G68" s="27"/>
      <c r="H68" s="27"/>
      <c r="I68" s="17">
        <f>17.9+17.9+8.3+7.6+22.4+2.7+3.7+7.7</f>
        <v>88.2</v>
      </c>
      <c r="J68" s="27"/>
      <c r="K68" s="27"/>
      <c r="L68" s="27"/>
      <c r="M68" s="17">
        <f>17.9+17.9+8.3+7.6+22.4+2.7+3.7+7.7</f>
        <v>88.2</v>
      </c>
      <c r="N68" s="27"/>
      <c r="O68" s="27"/>
      <c r="P68" s="27"/>
      <c r="Q68" s="17">
        <f>17.9+17.9+8.3+7.6+22.4+2.7+3.7+7.7</f>
        <v>88.2</v>
      </c>
      <c r="R68" s="27"/>
      <c r="S68" s="27"/>
      <c r="T68" s="27"/>
      <c r="U68" s="27"/>
      <c r="V68" s="17">
        <f>17.9+17.9+8.3+7.6+22.4+2.7+3.7+7.7</f>
        <v>88.2</v>
      </c>
      <c r="W68" s="27"/>
      <c r="X68" s="24"/>
      <c r="Y68" s="24"/>
      <c r="Z68" s="24"/>
      <c r="AA68" s="17">
        <f>17.9+17.9+8.3+7.6+22.4+2.7+3.7+7.7</f>
        <v>88.2</v>
      </c>
      <c r="AB68" s="24"/>
      <c r="AC68" s="24"/>
      <c r="AD68" s="24"/>
      <c r="AE68" s="17">
        <f>17.9+17.9+8.3+7.6+22.4+2.7+3.7+7.7</f>
        <v>88.2</v>
      </c>
      <c r="AF68" s="24"/>
      <c r="AG68" s="24"/>
      <c r="AH68" s="64"/>
    </row>
    <row r="69" spans="1:34" ht="12.95" customHeight="1" x14ac:dyDescent="0.25">
      <c r="A69" s="8" t="s">
        <v>48</v>
      </c>
      <c r="B69" s="17">
        <f>0.7+1.6+2.9+1.2+1.3+1.2+0.5+1.3+0.3+0.3+0.5+1.8+1.2+0.4+1.5+0.4+0.4+0.7+0.7+0.4+0.4+0.7+0.7+0.4</f>
        <v>21.499999999999993</v>
      </c>
      <c r="C69" s="17">
        <f t="shared" si="0"/>
        <v>0</v>
      </c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64"/>
    </row>
    <row r="70" spans="1:34" ht="12.95" customHeight="1" x14ac:dyDescent="0.25">
      <c r="A70" s="14" t="s">
        <v>49</v>
      </c>
      <c r="B70" s="19">
        <f>SUM(B71:B72)</f>
        <v>4121.8</v>
      </c>
      <c r="C70" s="17">
        <f t="shared" si="0"/>
        <v>0</v>
      </c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64"/>
    </row>
    <row r="71" spans="1:34" ht="12.95" customHeight="1" x14ac:dyDescent="0.25">
      <c r="A71" s="8" t="s">
        <v>9</v>
      </c>
      <c r="B71" s="17">
        <f>155.5+930+38.4+464.4+178+132+814.5+107.5+1054+116</f>
        <v>3990.3</v>
      </c>
      <c r="C71" s="17">
        <f t="shared" si="0"/>
        <v>3990.3</v>
      </c>
      <c r="D71" s="27"/>
      <c r="E71" s="17">
        <f>155.5+930+38.4+464.4+178+132+814.5+107.5+1054+116</f>
        <v>3990.3</v>
      </c>
      <c r="F71" s="1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17"/>
      <c r="V71" s="27"/>
      <c r="W71" s="27"/>
      <c r="X71" s="24"/>
      <c r="Y71" s="17"/>
      <c r="Z71" s="24"/>
      <c r="AA71" s="24"/>
      <c r="AB71" s="24"/>
      <c r="AC71" s="24"/>
      <c r="AD71" s="24"/>
      <c r="AE71" s="24"/>
      <c r="AF71" s="24"/>
      <c r="AG71" s="17"/>
      <c r="AH71" s="64"/>
    </row>
    <row r="72" spans="1:34" x14ac:dyDescent="0.25">
      <c r="A72" s="8" t="s">
        <v>5</v>
      </c>
      <c r="B72" s="17">
        <f>23+23+23+23+23+16.5</f>
        <v>131.5</v>
      </c>
      <c r="C72" s="17">
        <f t="shared" si="0"/>
        <v>1972.5</v>
      </c>
      <c r="D72" s="17">
        <f>23+23+23+23+23+16.5</f>
        <v>131.5</v>
      </c>
      <c r="E72" s="27"/>
      <c r="F72" s="17">
        <f>23+23+23+23+23+16.5</f>
        <v>131.5</v>
      </c>
      <c r="G72" s="27"/>
      <c r="H72" s="17">
        <f>23+23+23+23+23+16.5</f>
        <v>131.5</v>
      </c>
      <c r="I72" s="27"/>
      <c r="J72" s="17">
        <f>23+23+23+23+23+16.5</f>
        <v>131.5</v>
      </c>
      <c r="K72" s="27"/>
      <c r="L72" s="17">
        <f>23+23+23+23+23+16.5</f>
        <v>131.5</v>
      </c>
      <c r="M72" s="27"/>
      <c r="N72" s="17">
        <f>23+23+23+23+23+16.5</f>
        <v>131.5</v>
      </c>
      <c r="O72" s="27"/>
      <c r="P72" s="17">
        <f>23+23+23+23+23+16.5</f>
        <v>131.5</v>
      </c>
      <c r="Q72" s="27"/>
      <c r="R72" s="17">
        <f>23+23+23+23+23+16.5</f>
        <v>131.5</v>
      </c>
      <c r="S72" s="27"/>
      <c r="T72" s="17">
        <f>23+23+23+23+23+16.5</f>
        <v>131.5</v>
      </c>
      <c r="U72" s="27"/>
      <c r="V72" s="17">
        <f>23+23+23+23+23+16.5</f>
        <v>131.5</v>
      </c>
      <c r="W72" s="27"/>
      <c r="X72" s="17">
        <f>23+23+23+23+23+16.5</f>
        <v>131.5</v>
      </c>
      <c r="Y72" s="24"/>
      <c r="Z72" s="17">
        <f>23+23+23+23+23+16.5</f>
        <v>131.5</v>
      </c>
      <c r="AA72" s="24"/>
      <c r="AB72" s="17">
        <f>23+23+23+23+23+16.5</f>
        <v>131.5</v>
      </c>
      <c r="AC72" s="24"/>
      <c r="AD72" s="17">
        <f>23+23+23+23+23+16.5</f>
        <v>131.5</v>
      </c>
      <c r="AE72" s="24"/>
      <c r="AF72" s="17">
        <f>23+23+23+23+23+16.5</f>
        <v>131.5</v>
      </c>
      <c r="AG72" s="24"/>
      <c r="AH72" s="66"/>
    </row>
    <row r="73" spans="1:34" x14ac:dyDescent="0.25">
      <c r="A73" s="14" t="s">
        <v>50</v>
      </c>
      <c r="B73" s="17"/>
      <c r="C73" s="17">
        <f t="shared" si="0"/>
        <v>0</v>
      </c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64"/>
    </row>
    <row r="74" spans="1:34" ht="30" x14ac:dyDescent="0.25">
      <c r="A74" s="8" t="s">
        <v>158</v>
      </c>
      <c r="B74" s="17"/>
      <c r="C74" s="17">
        <f>SUM(D74:AH74)</f>
        <v>70900</v>
      </c>
      <c r="D74" s="27">
        <v>12000</v>
      </c>
      <c r="E74" s="27">
        <v>12000</v>
      </c>
      <c r="F74" s="28">
        <v>4300</v>
      </c>
      <c r="G74" s="28">
        <v>7100</v>
      </c>
      <c r="H74" s="28"/>
      <c r="I74" s="28">
        <v>7100</v>
      </c>
      <c r="J74" s="28"/>
      <c r="K74" s="28"/>
      <c r="L74" s="28">
        <v>7000</v>
      </c>
      <c r="M74" s="28">
        <v>7800</v>
      </c>
      <c r="N74" s="28">
        <v>2800</v>
      </c>
      <c r="O74" s="27">
        <v>2000</v>
      </c>
      <c r="P74" s="27">
        <v>5000</v>
      </c>
      <c r="Q74" s="28"/>
      <c r="R74" s="28"/>
      <c r="S74" s="27">
        <v>2800</v>
      </c>
      <c r="T74" s="28"/>
      <c r="U74" s="28"/>
      <c r="V74" s="28"/>
      <c r="W74" s="28"/>
      <c r="X74" s="28"/>
      <c r="Y74" s="28"/>
      <c r="Z74" s="24"/>
      <c r="AA74" s="24">
        <v>500</v>
      </c>
      <c r="AB74" s="24">
        <v>500</v>
      </c>
      <c r="AC74" s="24"/>
      <c r="AD74" s="24"/>
      <c r="AE74" s="24"/>
      <c r="AF74" s="24"/>
      <c r="AG74" s="24"/>
      <c r="AH74" s="64"/>
    </row>
    <row r="75" spans="1:34" ht="12.95" customHeight="1" x14ac:dyDescent="0.25">
      <c r="A75" s="8" t="s">
        <v>159</v>
      </c>
      <c r="B75" s="17"/>
      <c r="C75" s="17">
        <f t="shared" si="0"/>
        <v>39800</v>
      </c>
      <c r="D75" s="27"/>
      <c r="E75" s="28"/>
      <c r="F75" s="28"/>
      <c r="G75" s="28"/>
      <c r="H75" s="28">
        <v>7100</v>
      </c>
      <c r="I75" s="28"/>
      <c r="J75" s="28"/>
      <c r="K75" s="28"/>
      <c r="L75" s="28"/>
      <c r="M75" s="28">
        <v>2000</v>
      </c>
      <c r="N75" s="28">
        <v>7000</v>
      </c>
      <c r="O75" s="28">
        <v>7800</v>
      </c>
      <c r="P75" s="28">
        <v>7800</v>
      </c>
      <c r="Q75" s="28">
        <v>2800</v>
      </c>
      <c r="R75" s="28">
        <v>2800</v>
      </c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>
        <v>500</v>
      </c>
      <c r="AD75" s="28">
        <v>500</v>
      </c>
      <c r="AE75" s="28">
        <v>500</v>
      </c>
      <c r="AF75" s="28">
        <v>500</v>
      </c>
      <c r="AG75" s="28">
        <v>500</v>
      </c>
      <c r="AH75" s="64"/>
    </row>
    <row r="76" spans="1:34" ht="33.75" customHeight="1" x14ac:dyDescent="0.25">
      <c r="A76" s="8" t="s">
        <v>54</v>
      </c>
      <c r="B76" s="17"/>
      <c r="C76" s="17">
        <f t="shared" ref="C76" si="10">SUM(D76:AH76)</f>
        <v>160460</v>
      </c>
      <c r="D76" s="27"/>
      <c r="E76" s="24">
        <v>10100</v>
      </c>
      <c r="F76" s="24">
        <v>13000</v>
      </c>
      <c r="G76" s="27"/>
      <c r="H76" s="27"/>
      <c r="I76" s="27"/>
      <c r="J76" s="24">
        <v>27472</v>
      </c>
      <c r="K76" s="24"/>
      <c r="L76" s="27"/>
      <c r="M76" s="27"/>
      <c r="N76" s="27"/>
      <c r="O76" s="27"/>
      <c r="P76" s="24">
        <v>27472</v>
      </c>
      <c r="Q76" s="27"/>
      <c r="R76" s="27"/>
      <c r="S76" s="27"/>
      <c r="T76" s="24">
        <v>27472</v>
      </c>
      <c r="U76" s="27"/>
      <c r="V76" s="27"/>
      <c r="W76" s="27"/>
      <c r="X76" s="24"/>
      <c r="Y76" s="24"/>
      <c r="Z76" s="24">
        <v>27472</v>
      </c>
      <c r="AA76" s="24"/>
      <c r="AB76" s="24"/>
      <c r="AC76" s="24"/>
      <c r="AD76" s="24"/>
      <c r="AE76" s="27"/>
      <c r="AF76" s="27"/>
      <c r="AG76" s="24">
        <v>27472</v>
      </c>
      <c r="AH76" s="64"/>
    </row>
    <row r="77" spans="1:34" ht="12.95" customHeight="1" x14ac:dyDescent="0.25">
      <c r="A77" s="8" t="s">
        <v>55</v>
      </c>
      <c r="B77" s="17"/>
      <c r="C77" s="17">
        <f>SUM(D77:AH77)</f>
        <v>27472</v>
      </c>
      <c r="D77" s="24"/>
      <c r="E77" s="27"/>
      <c r="F77" s="24"/>
      <c r="G77" s="24"/>
      <c r="H77" s="24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4">
        <v>27472</v>
      </c>
      <c r="X77" s="24"/>
      <c r="Y77" s="24"/>
      <c r="Z77" s="24"/>
      <c r="AA77" s="24"/>
      <c r="AB77" s="24"/>
      <c r="AC77" s="24"/>
      <c r="AD77" s="24"/>
      <c r="AE77" s="24"/>
      <c r="AF77" s="24"/>
      <c r="AG77" s="27"/>
      <c r="AH77" s="53"/>
    </row>
    <row r="78" spans="1:34" s="3" customFormat="1" ht="15.95" customHeight="1" thickBot="1" x14ac:dyDescent="0.25">
      <c r="A78" s="15" t="s">
        <v>57</v>
      </c>
      <c r="B78" s="22"/>
      <c r="C78" s="23">
        <f>SUM(C15:C32)+SUM(C34:C54)+SUM(C56:C69)+SUM(C71:C72)+SUM(C74:C77)</f>
        <v>462916.64999999997</v>
      </c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80"/>
      <c r="AH78" s="54"/>
    </row>
    <row r="79" spans="1:34" s="5" customFormat="1" ht="12.95" customHeight="1" x14ac:dyDescent="0.25">
      <c r="A79" s="10"/>
      <c r="B79" s="13"/>
      <c r="C79" s="11"/>
    </row>
    <row r="80" spans="1:34" s="5" customFormat="1" ht="12.95" customHeight="1" x14ac:dyDescent="0.25">
      <c r="A80" s="10"/>
      <c r="B80" s="13"/>
      <c r="C80" s="11"/>
      <c r="J80" s="51"/>
    </row>
    <row r="81" spans="1:8" s="5" customFormat="1" ht="12.95" customHeight="1" x14ac:dyDescent="0.25">
      <c r="A81" s="12"/>
      <c r="B81" s="4"/>
      <c r="C81" s="4"/>
    </row>
    <row r="82" spans="1:8" s="5" customFormat="1" ht="12.95" customHeight="1" x14ac:dyDescent="0.25">
      <c r="A82" s="12"/>
      <c r="B82" s="4"/>
      <c r="C82" s="4"/>
    </row>
    <row r="83" spans="1:8" s="5" customFormat="1" ht="12.95" customHeight="1" x14ac:dyDescent="0.25">
      <c r="A83" s="12"/>
      <c r="B83" s="4"/>
      <c r="C83" s="4"/>
    </row>
    <row r="84" spans="1:8" s="5" customFormat="1" ht="12.95" customHeight="1" x14ac:dyDescent="0.25">
      <c r="A84" s="12"/>
      <c r="B84" s="4"/>
      <c r="C84" s="4"/>
    </row>
    <row r="85" spans="1:8" s="5" customFormat="1" ht="12.95" customHeight="1" x14ac:dyDescent="0.25">
      <c r="A85" s="12"/>
      <c r="B85" s="4"/>
      <c r="C85" s="4"/>
    </row>
    <row r="86" spans="1:8" s="5" customFormat="1" ht="12.95" customHeight="1" x14ac:dyDescent="0.25">
      <c r="A86" s="12"/>
      <c r="B86" s="4"/>
      <c r="C86" s="4"/>
    </row>
    <row r="87" spans="1:8" s="5" customFormat="1" ht="12.95" customHeight="1" x14ac:dyDescent="0.25">
      <c r="A87" s="12"/>
      <c r="B87" s="4"/>
      <c r="C87" s="4"/>
      <c r="H87" s="34"/>
    </row>
    <row r="88" spans="1:8" s="5" customFormat="1" ht="12.95" customHeight="1" x14ac:dyDescent="0.25">
      <c r="A88" s="10"/>
      <c r="B88" s="13"/>
      <c r="C88" s="11"/>
      <c r="H88" s="34"/>
    </row>
    <row r="89" spans="1:8" s="5" customFormat="1" ht="12.95" customHeight="1" x14ac:dyDescent="0.25">
      <c r="A89" s="12"/>
      <c r="B89" s="4"/>
      <c r="C89" s="4"/>
    </row>
    <row r="90" spans="1:8" s="5" customFormat="1" ht="12.95" customHeight="1" x14ac:dyDescent="0.25">
      <c r="A90" s="12"/>
      <c r="B90" s="4"/>
      <c r="C90" s="4"/>
    </row>
    <row r="91" spans="1:8" s="5" customFormat="1" ht="12.95" customHeight="1" x14ac:dyDescent="0.25">
      <c r="A91" s="12"/>
      <c r="B91" s="4"/>
      <c r="C91" s="4"/>
    </row>
    <row r="92" spans="1:8" s="5" customFormat="1" ht="12.95" customHeight="1" x14ac:dyDescent="0.25">
      <c r="A92" s="12"/>
      <c r="B92" s="4"/>
      <c r="C92" s="4"/>
    </row>
    <row r="93" spans="1:8" s="5" customFormat="1" ht="12.95" customHeight="1" x14ac:dyDescent="0.25">
      <c r="A93" s="12"/>
      <c r="B93" s="4"/>
      <c r="C93" s="4"/>
    </row>
    <row r="94" spans="1:8" s="5" customFormat="1" x14ac:dyDescent="0.25">
      <c r="A94" s="12"/>
      <c r="B94" s="4"/>
      <c r="C94" s="4"/>
    </row>
    <row r="95" spans="1:8" s="5" customFormat="1" ht="12.95" customHeight="1" x14ac:dyDescent="0.25">
      <c r="A95" s="12"/>
      <c r="B95" s="4"/>
      <c r="C95" s="4"/>
    </row>
    <row r="96" spans="1:8" s="5" customFormat="1" ht="12.95" customHeight="1" x14ac:dyDescent="0.25">
      <c r="A96" s="12"/>
      <c r="B96" s="4"/>
      <c r="C96" s="4"/>
    </row>
    <row r="97" spans="1:3" s="5" customFormat="1" ht="12.95" customHeight="1" x14ac:dyDescent="0.25">
      <c r="A97" s="12"/>
      <c r="B97" s="4"/>
      <c r="C97" s="4"/>
    </row>
    <row r="98" spans="1:3" s="5" customFormat="1" ht="12.95" customHeight="1" x14ac:dyDescent="0.25">
      <c r="A98" s="12"/>
      <c r="B98" s="4"/>
      <c r="C98" s="4"/>
    </row>
    <row r="99" spans="1:3" s="5" customFormat="1" ht="12.95" customHeight="1" x14ac:dyDescent="0.25">
      <c r="A99" s="12"/>
      <c r="B99" s="4"/>
      <c r="C99" s="4"/>
    </row>
    <row r="100" spans="1:3" s="5" customFormat="1" ht="12.95" customHeight="1" x14ac:dyDescent="0.25">
      <c r="A100" s="12"/>
      <c r="B100" s="4"/>
      <c r="C100" s="4"/>
    </row>
    <row r="101" spans="1:3" s="5" customFormat="1" ht="12.95" customHeight="1" x14ac:dyDescent="0.25">
      <c r="A101" s="10"/>
      <c r="B101" s="13"/>
      <c r="C101" s="11"/>
    </row>
    <row r="102" spans="1:3" s="5" customFormat="1" ht="12.95" customHeight="1" x14ac:dyDescent="0.25">
      <c r="A102" s="12"/>
      <c r="B102" s="4"/>
      <c r="C102" s="4"/>
    </row>
    <row r="103" spans="1:3" s="5" customFormat="1" ht="12.95" customHeight="1" x14ac:dyDescent="0.25">
      <c r="A103" s="12"/>
      <c r="B103" s="4"/>
      <c r="C103" s="4"/>
    </row>
    <row r="104" spans="1:3" s="5" customFormat="1" x14ac:dyDescent="0.25">
      <c r="A104" s="12"/>
      <c r="B104" s="4"/>
      <c r="C104" s="4"/>
    </row>
    <row r="105" spans="1:3" s="5" customFormat="1" ht="12.95" customHeight="1" x14ac:dyDescent="0.25">
      <c r="A105" s="12"/>
      <c r="B105" s="4"/>
      <c r="C105" s="4"/>
    </row>
    <row r="106" spans="1:3" s="5" customFormat="1" ht="12.95" customHeight="1" x14ac:dyDescent="0.25">
      <c r="A106" s="12"/>
      <c r="B106" s="4"/>
      <c r="C106" s="4"/>
    </row>
    <row r="107" spans="1:3" s="5" customFormat="1" ht="12.95" customHeight="1" x14ac:dyDescent="0.25">
      <c r="A107" s="12"/>
      <c r="B107" s="4"/>
      <c r="C107" s="4"/>
    </row>
    <row r="108" spans="1:3" s="5" customFormat="1" ht="12.95" customHeight="1" x14ac:dyDescent="0.25">
      <c r="A108" s="12"/>
      <c r="B108" s="4"/>
      <c r="C108" s="4"/>
    </row>
    <row r="109" spans="1:3" s="5" customFormat="1" ht="12.95" customHeight="1" x14ac:dyDescent="0.25">
      <c r="A109" s="12"/>
      <c r="B109" s="4"/>
      <c r="C109" s="4"/>
    </row>
    <row r="110" spans="1:3" s="5" customFormat="1" ht="12.95" customHeight="1" x14ac:dyDescent="0.25">
      <c r="A110" s="12"/>
      <c r="B110" s="4"/>
      <c r="C110" s="4"/>
    </row>
    <row r="111" spans="1:3" s="5" customFormat="1" ht="12.95" customHeight="1" x14ac:dyDescent="0.25">
      <c r="A111" s="10"/>
      <c r="B111" s="13"/>
      <c r="C111" s="11"/>
    </row>
    <row r="112" spans="1:3" s="5" customFormat="1" ht="12.95" customHeight="1" x14ac:dyDescent="0.25">
      <c r="A112" s="12"/>
      <c r="B112" s="4"/>
      <c r="C112" s="4"/>
    </row>
    <row r="113" spans="1:3" s="5" customFormat="1" x14ac:dyDescent="0.25">
      <c r="A113" s="12"/>
      <c r="B113" s="4"/>
      <c r="C113" s="4"/>
    </row>
    <row r="114" spans="1:3" s="5" customFormat="1" ht="12.95" customHeight="1" x14ac:dyDescent="0.25">
      <c r="A114" s="12"/>
      <c r="B114" s="4"/>
      <c r="C114" s="4"/>
    </row>
    <row r="115" spans="1:3" s="5" customFormat="1" ht="12.95" customHeight="1" x14ac:dyDescent="0.25">
      <c r="A115" s="12"/>
      <c r="B115" s="4"/>
      <c r="C115" s="4"/>
    </row>
    <row r="116" spans="1:3" s="5" customFormat="1" ht="12.95" customHeight="1" x14ac:dyDescent="0.25">
      <c r="A116" s="12"/>
      <c r="B116" s="4"/>
      <c r="C116" s="4"/>
    </row>
    <row r="117" spans="1:3" s="5" customFormat="1" ht="12.95" customHeight="1" x14ac:dyDescent="0.25">
      <c r="A117" s="12"/>
      <c r="B117" s="4"/>
      <c r="C117" s="4"/>
    </row>
    <row r="118" spans="1:3" s="5" customFormat="1" ht="12.95" customHeight="1" x14ac:dyDescent="0.25">
      <c r="A118" s="10"/>
      <c r="B118" s="13"/>
      <c r="C118" s="11"/>
    </row>
    <row r="119" spans="1:3" s="5" customFormat="1" ht="12.95" customHeight="1" x14ac:dyDescent="0.25">
      <c r="A119" s="12"/>
      <c r="B119" s="4"/>
      <c r="C119" s="4"/>
    </row>
    <row r="120" spans="1:3" s="5" customFormat="1" ht="12.95" customHeight="1" x14ac:dyDescent="0.25">
      <c r="A120" s="12"/>
      <c r="B120" s="4"/>
      <c r="C120" s="4"/>
    </row>
    <row r="121" spans="1:3" s="5" customFormat="1" x14ac:dyDescent="0.25">
      <c r="A121" s="12"/>
      <c r="B121" s="4"/>
      <c r="C121" s="4"/>
    </row>
    <row r="122" spans="1:3" s="5" customFormat="1" ht="12.95" customHeight="1" x14ac:dyDescent="0.25">
      <c r="A122" s="10"/>
      <c r="B122" s="13"/>
      <c r="C122" s="11"/>
    </row>
    <row r="123" spans="1:3" s="5" customFormat="1" ht="12.95" customHeight="1" x14ac:dyDescent="0.25">
      <c r="A123" s="12"/>
      <c r="B123" s="4"/>
      <c r="C123" s="4"/>
    </row>
    <row r="124" spans="1:3" s="5" customFormat="1" x14ac:dyDescent="0.25">
      <c r="A124" s="12"/>
      <c r="B124" s="4"/>
      <c r="C124" s="4"/>
    </row>
    <row r="125" spans="1:3" s="5" customFormat="1" ht="12.95" customHeight="1" x14ac:dyDescent="0.25">
      <c r="A125" s="10"/>
      <c r="B125" s="13"/>
      <c r="C125" s="11"/>
    </row>
    <row r="126" spans="1:3" s="5" customFormat="1" x14ac:dyDescent="0.25">
      <c r="A126" s="12"/>
      <c r="B126" s="4"/>
      <c r="C126" s="4"/>
    </row>
    <row r="127" spans="1:3" s="5" customFormat="1" ht="12.95" customHeight="1" x14ac:dyDescent="0.25">
      <c r="A127" s="12"/>
      <c r="B127" s="4"/>
      <c r="C127" s="11"/>
    </row>
    <row r="128" spans="1:3" s="5" customFormat="1" ht="12.95" customHeight="1" x14ac:dyDescent="0.25">
      <c r="A128" s="12"/>
      <c r="B128" s="4"/>
      <c r="C128" s="11"/>
    </row>
    <row r="129" spans="1:3" s="5" customFormat="1" ht="12.95" customHeight="1" x14ac:dyDescent="0.25">
      <c r="A129" s="12"/>
      <c r="B129" s="4"/>
      <c r="C129" s="11"/>
    </row>
    <row r="130" spans="1:3" s="5" customFormat="1" ht="12.95" customHeight="1" x14ac:dyDescent="0.25">
      <c r="A130" s="12"/>
      <c r="B130" s="4"/>
      <c r="C130" s="11"/>
    </row>
    <row r="131" spans="1:3" s="5" customFormat="1" ht="12.95" customHeight="1" x14ac:dyDescent="0.25">
      <c r="A131" s="12"/>
      <c r="B131" s="4"/>
      <c r="C131" s="11"/>
    </row>
    <row r="132" spans="1:3" s="5" customFormat="1" ht="12.95" customHeight="1" x14ac:dyDescent="0.25">
      <c r="A132" s="12"/>
      <c r="B132" s="4"/>
      <c r="C132" s="11"/>
    </row>
    <row r="133" spans="1:3" s="5" customFormat="1" ht="12.95" customHeight="1" x14ac:dyDescent="0.25">
      <c r="A133" s="12"/>
      <c r="B133" s="4"/>
      <c r="C133" s="11"/>
    </row>
    <row r="134" spans="1:3" s="5" customFormat="1" ht="12.95" customHeight="1" x14ac:dyDescent="0.25">
      <c r="A134" s="12"/>
      <c r="B134" s="4"/>
      <c r="C134" s="11"/>
    </row>
    <row r="135" spans="1:3" s="5" customFormat="1" ht="12.95" customHeight="1" x14ac:dyDescent="0.25">
      <c r="A135" s="12"/>
      <c r="B135" s="4"/>
      <c r="C135" s="11"/>
    </row>
    <row r="136" spans="1:3" s="5" customFormat="1" ht="12.95" customHeight="1" x14ac:dyDescent="0.25">
      <c r="A136" s="12"/>
      <c r="B136" s="4"/>
      <c r="C136" s="11"/>
    </row>
    <row r="137" spans="1:3" s="5" customFormat="1" ht="12.95" customHeight="1" x14ac:dyDescent="0.25">
      <c r="A137" s="12"/>
      <c r="B137" s="4"/>
      <c r="C137" s="11"/>
    </row>
    <row r="138" spans="1:3" s="5" customFormat="1" ht="12.95" customHeight="1" x14ac:dyDescent="0.25">
      <c r="A138" s="12"/>
      <c r="B138" s="4"/>
      <c r="C138" s="11"/>
    </row>
    <row r="139" spans="1:3" s="5" customFormat="1" ht="12.95" customHeight="1" x14ac:dyDescent="0.25">
      <c r="A139" s="12"/>
      <c r="B139" s="4"/>
      <c r="C139" s="11"/>
    </row>
    <row r="140" spans="1:3" s="5" customFormat="1" ht="12.95" customHeight="1" x14ac:dyDescent="0.25">
      <c r="A140" s="12"/>
      <c r="B140" s="4"/>
      <c r="C140" s="11"/>
    </row>
    <row r="141" spans="1:3" s="5" customFormat="1" ht="12.95" customHeight="1" x14ac:dyDescent="0.25">
      <c r="A141" s="12"/>
      <c r="B141" s="4"/>
      <c r="C141" s="11"/>
    </row>
    <row r="142" spans="1:3" s="5" customFormat="1" ht="12.95" customHeight="1" x14ac:dyDescent="0.25">
      <c r="A142" s="12"/>
      <c r="B142" s="4"/>
      <c r="C142" s="11"/>
    </row>
    <row r="143" spans="1:3" s="5" customFormat="1" ht="12.95" customHeight="1" x14ac:dyDescent="0.25">
      <c r="A143" s="12"/>
      <c r="B143" s="4"/>
      <c r="C143" s="11"/>
    </row>
    <row r="144" spans="1:3" s="5" customFormat="1" ht="12.95" customHeight="1" x14ac:dyDescent="0.25">
      <c r="A144" s="12"/>
      <c r="B144" s="4"/>
      <c r="C144" s="11"/>
    </row>
    <row r="145" spans="1:3" s="5" customFormat="1" ht="12.95" customHeight="1" x14ac:dyDescent="0.25">
      <c r="A145" s="12"/>
      <c r="B145" s="4"/>
      <c r="C145" s="11"/>
    </row>
    <row r="146" spans="1:3" s="5" customFormat="1" ht="12.95" customHeight="1" x14ac:dyDescent="0.25">
      <c r="A146" s="12"/>
      <c r="B146" s="4"/>
      <c r="C146" s="11"/>
    </row>
    <row r="147" spans="1:3" s="5" customFormat="1" ht="12.95" customHeight="1" x14ac:dyDescent="0.25">
      <c r="A147" s="12"/>
      <c r="B147" s="4"/>
      <c r="C147" s="11"/>
    </row>
    <row r="148" spans="1:3" s="5" customFormat="1" ht="12.95" customHeight="1" x14ac:dyDescent="0.25">
      <c r="A148" s="12"/>
      <c r="B148" s="4"/>
      <c r="C148" s="11"/>
    </row>
    <row r="149" spans="1:3" s="5" customFormat="1" ht="12.95" customHeight="1" x14ac:dyDescent="0.25">
      <c r="A149" s="12"/>
      <c r="B149" s="4"/>
      <c r="C149" s="11"/>
    </row>
    <row r="150" spans="1:3" s="5" customFormat="1" ht="12.95" customHeight="1" x14ac:dyDescent="0.25">
      <c r="A150" s="12"/>
      <c r="B150" s="4"/>
      <c r="C150" s="11"/>
    </row>
    <row r="151" spans="1:3" s="5" customFormat="1" ht="12.95" customHeight="1" x14ac:dyDescent="0.25">
      <c r="A151" s="12"/>
      <c r="B151" s="4"/>
      <c r="C151" s="11"/>
    </row>
    <row r="152" spans="1:3" s="5" customFormat="1" ht="12.95" customHeight="1" x14ac:dyDescent="0.25">
      <c r="A152" s="12"/>
      <c r="B152" s="4"/>
      <c r="C152" s="11"/>
    </row>
    <row r="153" spans="1:3" s="5" customFormat="1" ht="12.95" customHeight="1" x14ac:dyDescent="0.25">
      <c r="A153" s="12"/>
      <c r="B153" s="4"/>
      <c r="C153" s="11"/>
    </row>
    <row r="154" spans="1:3" s="5" customFormat="1" ht="12.95" customHeight="1" x14ac:dyDescent="0.25">
      <c r="A154" s="12"/>
      <c r="B154" s="4"/>
      <c r="C154" s="11"/>
    </row>
    <row r="155" spans="1:3" s="5" customFormat="1" ht="12.95" customHeight="1" x14ac:dyDescent="0.25">
      <c r="A155" s="12"/>
      <c r="B155" s="4"/>
      <c r="C155" s="11"/>
    </row>
    <row r="156" spans="1:3" s="5" customFormat="1" ht="12.95" customHeight="1" x14ac:dyDescent="0.25">
      <c r="A156" s="12"/>
      <c r="B156" s="4"/>
      <c r="C156" s="11"/>
    </row>
    <row r="157" spans="1:3" s="5" customFormat="1" ht="12.95" customHeight="1" x14ac:dyDescent="0.25">
      <c r="A157" s="12"/>
      <c r="B157" s="4"/>
      <c r="C157" s="11"/>
    </row>
  </sheetData>
  <mergeCells count="12">
    <mergeCell ref="L7:Q7"/>
    <mergeCell ref="D5:E5"/>
    <mergeCell ref="B5:B6"/>
    <mergeCell ref="C5:C6"/>
    <mergeCell ref="A1:AH1"/>
    <mergeCell ref="A3:A4"/>
    <mergeCell ref="B3:B4"/>
    <mergeCell ref="F5:I5"/>
    <mergeCell ref="D3:AH3"/>
    <mergeCell ref="L5:O5"/>
    <mergeCell ref="M6:S6"/>
    <mergeCell ref="AA5:AG5"/>
  </mergeCells>
  <phoneticPr fontId="10" type="noConversion"/>
  <pageMargins left="0.75000000000000011" right="0.75000000000000011" top="0.98" bottom="0.98" header="0.51" footer="0.51"/>
  <pageSetup paperSize="9" scale="34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49"/>
  <sheetViews>
    <sheetView windowProtection="1" topLeftCell="A61" workbookViewId="0">
      <selection activeCell="A74" sqref="A74"/>
    </sheetView>
  </sheetViews>
  <sheetFormatPr defaultColWidth="8.875" defaultRowHeight="15" x14ac:dyDescent="0.25"/>
  <cols>
    <col min="1" max="1" width="37" style="7" bestFit="1" customWidth="1"/>
    <col min="2" max="2" width="9.875" style="2" customWidth="1"/>
    <col min="3" max="3" width="10.375" style="6" bestFit="1" customWidth="1"/>
    <col min="4" max="39" width="8.875" style="1"/>
    <col min="40" max="40" width="15.875" style="1" bestFit="1" customWidth="1"/>
    <col min="41" max="16384" width="8.875" style="1"/>
  </cols>
  <sheetData>
    <row r="1" spans="1:35" ht="27" customHeight="1" x14ac:dyDescent="0.4">
      <c r="A1" s="322" t="s">
        <v>142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2"/>
      <c r="AH1" s="322"/>
    </row>
    <row r="2" spans="1:35" ht="15.75" thickBot="1" x14ac:dyDescent="0.3"/>
    <row r="3" spans="1:35" x14ac:dyDescent="0.25">
      <c r="A3" s="272"/>
      <c r="B3" s="269"/>
      <c r="C3" s="21"/>
      <c r="D3" s="274" t="s">
        <v>143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29"/>
    </row>
    <row r="4" spans="1:35" x14ac:dyDescent="0.25">
      <c r="A4" s="273"/>
      <c r="B4" s="270"/>
      <c r="C4" s="20"/>
      <c r="D4" s="221">
        <v>1</v>
      </c>
      <c r="E4" s="221">
        <v>2</v>
      </c>
      <c r="F4" s="221">
        <v>3</v>
      </c>
      <c r="G4" s="221">
        <v>4</v>
      </c>
      <c r="H4" s="221">
        <v>5</v>
      </c>
      <c r="I4" s="221">
        <v>6</v>
      </c>
      <c r="J4" s="221">
        <v>7</v>
      </c>
      <c r="K4" s="221">
        <v>8</v>
      </c>
      <c r="L4" s="221">
        <v>9</v>
      </c>
      <c r="M4" s="221">
        <v>10</v>
      </c>
      <c r="N4" s="221">
        <v>11</v>
      </c>
      <c r="O4" s="221">
        <v>12</v>
      </c>
      <c r="P4" s="221">
        <v>13</v>
      </c>
      <c r="Q4" s="221">
        <v>14</v>
      </c>
      <c r="R4" s="221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29"/>
    </row>
    <row r="5" spans="1:35" ht="18.75" customHeight="1" x14ac:dyDescent="0.25">
      <c r="A5" s="14" t="s">
        <v>0</v>
      </c>
      <c r="B5" s="267" t="s">
        <v>132</v>
      </c>
      <c r="C5" s="268" t="s">
        <v>129</v>
      </c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9"/>
      <c r="S5" s="264"/>
      <c r="T5" s="265"/>
      <c r="U5" s="265"/>
      <c r="V5" s="265"/>
      <c r="W5" s="265"/>
      <c r="X5" s="265"/>
      <c r="Y5" s="265"/>
      <c r="Z5" s="266"/>
      <c r="AA5" s="265"/>
      <c r="AB5" s="265"/>
      <c r="AC5" s="265"/>
      <c r="AD5" s="265"/>
      <c r="AE5" s="265"/>
      <c r="AF5" s="265"/>
      <c r="AG5" s="265"/>
      <c r="AH5" s="265"/>
      <c r="AI5" s="5"/>
    </row>
    <row r="6" spans="1:35" ht="24" customHeight="1" x14ac:dyDescent="0.25">
      <c r="A6" s="14" t="s">
        <v>1</v>
      </c>
      <c r="B6" s="267"/>
      <c r="C6" s="268"/>
      <c r="D6" s="239"/>
      <c r="E6" s="239"/>
      <c r="F6" s="239"/>
      <c r="G6" s="239"/>
      <c r="H6" s="239"/>
      <c r="I6" s="239"/>
      <c r="J6" s="239"/>
      <c r="K6" s="239"/>
      <c r="L6" s="239"/>
      <c r="M6" s="239"/>
      <c r="N6" s="239"/>
      <c r="O6" s="239"/>
      <c r="P6" s="239"/>
      <c r="Q6" s="239"/>
      <c r="R6" s="261"/>
      <c r="S6" s="265"/>
      <c r="T6" s="265"/>
      <c r="U6" s="265"/>
      <c r="V6" s="265"/>
      <c r="W6" s="265"/>
      <c r="X6" s="265"/>
      <c r="Y6" s="265"/>
      <c r="Z6" s="265"/>
      <c r="AA6" s="265"/>
      <c r="AB6" s="265"/>
      <c r="AC6" s="265"/>
      <c r="AD6" s="265"/>
      <c r="AE6" s="265"/>
      <c r="AF6" s="265"/>
      <c r="AG6" s="265"/>
      <c r="AH6" s="265"/>
      <c r="AI6" s="5"/>
    </row>
    <row r="7" spans="1:35" ht="15.75" x14ac:dyDescent="0.25">
      <c r="A7" s="30"/>
      <c r="B7" s="31"/>
      <c r="C7" s="32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60"/>
      <c r="S7" s="265"/>
      <c r="T7" s="265"/>
      <c r="U7" s="265"/>
      <c r="V7" s="265"/>
      <c r="W7" s="265"/>
      <c r="X7" s="265"/>
      <c r="Y7" s="265"/>
      <c r="Z7" s="265"/>
      <c r="AA7" s="265"/>
      <c r="AB7" s="265"/>
      <c r="AC7" s="265"/>
      <c r="AD7" s="265"/>
      <c r="AE7" s="265"/>
      <c r="AF7" s="265"/>
      <c r="AG7" s="265"/>
      <c r="AH7" s="265"/>
      <c r="AI7" s="5"/>
    </row>
    <row r="8" spans="1:35" ht="15.75" x14ac:dyDescent="0.25">
      <c r="A8" s="30"/>
      <c r="B8" s="31"/>
      <c r="C8" s="32"/>
      <c r="D8" s="248"/>
      <c r="E8" s="248"/>
      <c r="F8" s="248"/>
      <c r="G8" s="248"/>
      <c r="H8" s="248"/>
      <c r="I8" s="248"/>
      <c r="J8" s="248"/>
      <c r="K8" s="248"/>
      <c r="L8" s="248"/>
      <c r="M8" s="248"/>
      <c r="N8" s="248"/>
      <c r="O8" s="248"/>
      <c r="P8" s="248"/>
      <c r="Q8" s="248"/>
      <c r="R8" s="260"/>
      <c r="S8" s="248"/>
      <c r="T8" s="248"/>
      <c r="U8" s="248"/>
      <c r="V8" s="248"/>
      <c r="W8" s="248"/>
      <c r="X8" s="248"/>
      <c r="Y8" s="248"/>
      <c r="Z8" s="265"/>
      <c r="AA8" s="265"/>
      <c r="AB8" s="265"/>
      <c r="AC8" s="265"/>
      <c r="AD8" s="265"/>
      <c r="AE8" s="265"/>
      <c r="AF8" s="265"/>
      <c r="AG8" s="265"/>
      <c r="AH8" s="265"/>
      <c r="AI8" s="5"/>
    </row>
    <row r="9" spans="1:35" s="2" customFormat="1" x14ac:dyDescent="0.25">
      <c r="A9" s="8" t="s">
        <v>2</v>
      </c>
      <c r="B9" s="17"/>
      <c r="C9" s="19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62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4"/>
    </row>
    <row r="10" spans="1:35" x14ac:dyDescent="0.25">
      <c r="A10" s="14"/>
      <c r="B10" s="19"/>
      <c r="C10" s="18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63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5"/>
    </row>
    <row r="11" spans="1:35" x14ac:dyDescent="0.25">
      <c r="A11" s="14" t="s">
        <v>3</v>
      </c>
      <c r="B11" s="19">
        <f>B12+B31+B53+B68</f>
        <v>52992.9</v>
      </c>
      <c r="C11" s="18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121"/>
    </row>
    <row r="12" spans="1:35" x14ac:dyDescent="0.25">
      <c r="A12" s="14" t="s">
        <v>4</v>
      </c>
      <c r="B12" s="19">
        <f>SUM(B13:B30)</f>
        <v>10860.199999999999</v>
      </c>
      <c r="C12" s="1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21"/>
    </row>
    <row r="13" spans="1:35" x14ac:dyDescent="0.25">
      <c r="A13" s="8" t="s">
        <v>5</v>
      </c>
      <c r="B13" s="17">
        <v>167.7</v>
      </c>
      <c r="C13" s="17">
        <f t="shared" ref="C13:C73" si="0">SUM(D13:AH13)</f>
        <v>0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  <c r="Y13" s="24"/>
      <c r="Z13" s="24"/>
      <c r="AA13" s="24"/>
      <c r="AB13" s="24"/>
      <c r="AC13" s="24"/>
      <c r="AD13" s="24"/>
      <c r="AE13" s="25"/>
      <c r="AF13" s="24"/>
      <c r="AG13" s="24"/>
      <c r="AH13" s="121"/>
    </row>
    <row r="14" spans="1:35" x14ac:dyDescent="0.25">
      <c r="A14" s="8" t="s">
        <v>6</v>
      </c>
      <c r="B14" s="17">
        <v>79.7</v>
      </c>
      <c r="C14" s="17">
        <f t="shared" si="0"/>
        <v>0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21"/>
    </row>
    <row r="15" spans="1:35" x14ac:dyDescent="0.25">
      <c r="A15" s="8" t="s">
        <v>7</v>
      </c>
      <c r="B15" s="17">
        <v>30.1</v>
      </c>
      <c r="C15" s="17">
        <f t="shared" si="0"/>
        <v>0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121"/>
    </row>
    <row r="16" spans="1:35" x14ac:dyDescent="0.25">
      <c r="A16" s="8" t="s">
        <v>8</v>
      </c>
      <c r="B16" s="17">
        <v>482</v>
      </c>
      <c r="C16" s="17">
        <f t="shared" si="0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121"/>
    </row>
    <row r="17" spans="1:34" s="2" customFormat="1" x14ac:dyDescent="0.25">
      <c r="A17" s="8" t="s">
        <v>9</v>
      </c>
      <c r="B17" s="17">
        <v>620</v>
      </c>
      <c r="C17" s="17">
        <f t="shared" si="0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121"/>
    </row>
    <row r="18" spans="1:34" s="2" customFormat="1" x14ac:dyDescent="0.25">
      <c r="A18" s="8" t="s">
        <v>10</v>
      </c>
      <c r="B18" s="17">
        <v>291.60000000000002</v>
      </c>
      <c r="C18" s="17">
        <f t="shared" si="0"/>
        <v>0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121"/>
    </row>
    <row r="19" spans="1:34" s="2" customFormat="1" x14ac:dyDescent="0.25">
      <c r="A19" s="8" t="s">
        <v>11</v>
      </c>
      <c r="B19" s="17">
        <v>4237.8999999999996</v>
      </c>
      <c r="C19" s="17">
        <f t="shared" si="0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121"/>
    </row>
    <row r="20" spans="1:34" s="2" customFormat="1" x14ac:dyDescent="0.25">
      <c r="A20" s="8" t="s">
        <v>12</v>
      </c>
      <c r="B20" s="17">
        <v>388.9</v>
      </c>
      <c r="C20" s="17">
        <f t="shared" si="0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121"/>
    </row>
    <row r="21" spans="1:34" s="2" customFormat="1" x14ac:dyDescent="0.25">
      <c r="A21" s="8" t="s">
        <v>13</v>
      </c>
      <c r="B21" s="17">
        <v>119.5</v>
      </c>
      <c r="C21" s="17">
        <f t="shared" si="0"/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121"/>
    </row>
    <row r="22" spans="1:34" s="2" customFormat="1" x14ac:dyDescent="0.25">
      <c r="A22" s="8" t="s">
        <v>14</v>
      </c>
      <c r="B22" s="17">
        <v>381.8</v>
      </c>
      <c r="C22" s="17">
        <f t="shared" si="0"/>
        <v>0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121"/>
    </row>
    <row r="23" spans="1:34" s="2" customFormat="1" x14ac:dyDescent="0.25">
      <c r="A23" s="8" t="s">
        <v>15</v>
      </c>
      <c r="B23" s="17">
        <v>153.19999999999999</v>
      </c>
      <c r="C23" s="17">
        <f t="shared" si="0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121"/>
    </row>
    <row r="24" spans="1:34" s="2" customFormat="1" x14ac:dyDescent="0.25">
      <c r="A24" s="8" t="s">
        <v>16</v>
      </c>
      <c r="B24" s="17">
        <v>134.1</v>
      </c>
      <c r="C24" s="17">
        <f t="shared" si="0"/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121"/>
    </row>
    <row r="25" spans="1:34" s="2" customFormat="1" x14ac:dyDescent="0.25">
      <c r="A25" s="8" t="s">
        <v>17</v>
      </c>
      <c r="B25" s="17">
        <v>104.6</v>
      </c>
      <c r="C25" s="17">
        <f t="shared" si="0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121"/>
    </row>
    <row r="26" spans="1:34" s="2" customFormat="1" x14ac:dyDescent="0.25">
      <c r="A26" s="8" t="s">
        <v>18</v>
      </c>
      <c r="B26" s="17">
        <v>1445.5</v>
      </c>
      <c r="C26" s="17">
        <f t="shared" si="0"/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17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17"/>
      <c r="AG26" s="24"/>
      <c r="AH26" s="121"/>
    </row>
    <row r="27" spans="1:34" s="2" customFormat="1" x14ac:dyDescent="0.25">
      <c r="A27" s="8" t="s">
        <v>19</v>
      </c>
      <c r="B27" s="17">
        <v>402.8</v>
      </c>
      <c r="C27" s="17">
        <f t="shared" si="0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121"/>
    </row>
    <row r="28" spans="1:34" s="2" customFormat="1" x14ac:dyDescent="0.25">
      <c r="A28" s="8" t="s">
        <v>20</v>
      </c>
      <c r="B28" s="17">
        <v>185</v>
      </c>
      <c r="C28" s="17">
        <f t="shared" si="0"/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121"/>
    </row>
    <row r="29" spans="1:34" s="2" customFormat="1" x14ac:dyDescent="0.25">
      <c r="A29" s="8" t="s">
        <v>21</v>
      </c>
      <c r="B29" s="17">
        <v>1560</v>
      </c>
      <c r="C29" s="17">
        <f t="shared" si="0"/>
        <v>0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121"/>
    </row>
    <row r="30" spans="1:34" x14ac:dyDescent="0.25">
      <c r="A30" s="8" t="s">
        <v>22</v>
      </c>
      <c r="B30" s="17">
        <v>75.8</v>
      </c>
      <c r="C30" s="17">
        <f t="shared" si="0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121"/>
    </row>
    <row r="31" spans="1:34" x14ac:dyDescent="0.25">
      <c r="A31" s="14" t="s">
        <v>23</v>
      </c>
      <c r="B31" s="19">
        <f>SUM(B32:B52)-B33-B36</f>
        <v>30366.1</v>
      </c>
      <c r="C31" s="17">
        <f t="shared" si="0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121"/>
    </row>
    <row r="32" spans="1:34" x14ac:dyDescent="0.25">
      <c r="A32" s="8" t="s">
        <v>24</v>
      </c>
      <c r="B32" s="17">
        <v>236.8</v>
      </c>
      <c r="C32" s="17">
        <f t="shared" si="0"/>
        <v>5446.4000000000024</v>
      </c>
      <c r="D32" s="24">
        <v>236.8</v>
      </c>
      <c r="E32" s="24">
        <v>236.8</v>
      </c>
      <c r="F32" s="24">
        <v>236.8</v>
      </c>
      <c r="G32" s="24">
        <v>236.8</v>
      </c>
      <c r="H32" s="24">
        <v>236.8</v>
      </c>
      <c r="I32" s="24"/>
      <c r="J32" s="24"/>
      <c r="K32" s="24">
        <v>236.8</v>
      </c>
      <c r="L32" s="24">
        <v>236.8</v>
      </c>
      <c r="M32" s="24">
        <v>236.8</v>
      </c>
      <c r="N32" s="24">
        <v>236.8</v>
      </c>
      <c r="O32" s="24">
        <v>236.8</v>
      </c>
      <c r="P32" s="24"/>
      <c r="Q32" s="24"/>
      <c r="R32" s="24">
        <v>236.8</v>
      </c>
      <c r="S32" s="24">
        <v>236.8</v>
      </c>
      <c r="T32" s="24">
        <v>236.8</v>
      </c>
      <c r="U32" s="24">
        <v>236.8</v>
      </c>
      <c r="V32" s="24">
        <v>236.8</v>
      </c>
      <c r="W32" s="24"/>
      <c r="X32" s="24"/>
      <c r="Y32" s="24">
        <v>236.8</v>
      </c>
      <c r="Z32" s="24">
        <v>236.8</v>
      </c>
      <c r="AA32" s="24">
        <v>236.8</v>
      </c>
      <c r="AB32" s="24">
        <v>236.8</v>
      </c>
      <c r="AC32" s="24">
        <v>236.8</v>
      </c>
      <c r="AD32" s="24"/>
      <c r="AE32" s="24"/>
      <c r="AF32" s="24">
        <v>236.8</v>
      </c>
      <c r="AG32" s="24">
        <v>236.8</v>
      </c>
      <c r="AH32" s="24">
        <v>236.8</v>
      </c>
    </row>
    <row r="33" spans="1:34" x14ac:dyDescent="0.25">
      <c r="A33" s="8" t="s">
        <v>25</v>
      </c>
      <c r="B33" s="17">
        <v>236.8</v>
      </c>
      <c r="C33" s="17">
        <f t="shared" si="0"/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121"/>
    </row>
    <row r="34" spans="1:34" x14ac:dyDescent="0.25">
      <c r="A34" s="8" t="s">
        <v>26</v>
      </c>
      <c r="B34" s="17">
        <v>44.3</v>
      </c>
      <c r="C34" s="17">
        <f t="shared" si="0"/>
        <v>0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121"/>
    </row>
    <row r="35" spans="1:34" x14ac:dyDescent="0.25">
      <c r="A35" s="8" t="s">
        <v>56</v>
      </c>
      <c r="B35" s="17">
        <v>507.8</v>
      </c>
      <c r="C35" s="17">
        <f t="shared" si="0"/>
        <v>11679.399999999998</v>
      </c>
      <c r="D35" s="24">
        <v>507.8</v>
      </c>
      <c r="E35" s="24">
        <v>507.8</v>
      </c>
      <c r="F35" s="24">
        <v>507.8</v>
      </c>
      <c r="G35" s="24">
        <v>507.8</v>
      </c>
      <c r="H35" s="24">
        <v>507.8</v>
      </c>
      <c r="I35" s="24"/>
      <c r="J35" s="24"/>
      <c r="K35" s="24">
        <v>507.8</v>
      </c>
      <c r="L35" s="24">
        <v>507.8</v>
      </c>
      <c r="M35" s="24">
        <v>507.8</v>
      </c>
      <c r="N35" s="24">
        <v>507.8</v>
      </c>
      <c r="O35" s="24">
        <v>507.8</v>
      </c>
      <c r="P35" s="24"/>
      <c r="Q35" s="24"/>
      <c r="R35" s="24">
        <v>507.8</v>
      </c>
      <c r="S35" s="24">
        <v>507.8</v>
      </c>
      <c r="T35" s="24">
        <v>507.8</v>
      </c>
      <c r="U35" s="24">
        <v>507.8</v>
      </c>
      <c r="V35" s="24">
        <v>507.8</v>
      </c>
      <c r="W35" s="24"/>
      <c r="X35" s="24"/>
      <c r="Y35" s="24">
        <v>507.8</v>
      </c>
      <c r="Z35" s="24">
        <v>507.8</v>
      </c>
      <c r="AA35" s="24">
        <v>507.8</v>
      </c>
      <c r="AB35" s="24">
        <v>507.8</v>
      </c>
      <c r="AC35" s="24">
        <v>507.8</v>
      </c>
      <c r="AD35" s="24"/>
      <c r="AE35" s="24"/>
      <c r="AF35" s="24">
        <v>507.8</v>
      </c>
      <c r="AG35" s="24">
        <v>507.8</v>
      </c>
      <c r="AH35" s="24">
        <v>507.8</v>
      </c>
    </row>
    <row r="36" spans="1:34" x14ac:dyDescent="0.25">
      <c r="A36" s="8" t="s">
        <v>27</v>
      </c>
      <c r="B36" s="17">
        <v>507.8</v>
      </c>
      <c r="C36" s="17">
        <f t="shared" si="0"/>
        <v>0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</row>
    <row r="37" spans="1:34" x14ac:dyDescent="0.25">
      <c r="A37" s="8" t="s">
        <v>14</v>
      </c>
      <c r="B37" s="17">
        <v>116.1</v>
      </c>
      <c r="C37" s="17">
        <f t="shared" si="0"/>
        <v>0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121"/>
    </row>
    <row r="38" spans="1:34" ht="30" x14ac:dyDescent="0.25">
      <c r="A38" s="8" t="s">
        <v>28</v>
      </c>
      <c r="B38" s="19">
        <v>27472</v>
      </c>
      <c r="C38" s="17">
        <f t="shared" si="0"/>
        <v>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121"/>
    </row>
    <row r="39" spans="1:34" x14ac:dyDescent="0.25">
      <c r="A39" s="8" t="s">
        <v>29</v>
      </c>
      <c r="B39" s="17">
        <f>564.1+75</f>
        <v>639.1</v>
      </c>
      <c r="C39" s="17">
        <f t="shared" si="0"/>
        <v>0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121"/>
    </row>
    <row r="40" spans="1:34" x14ac:dyDescent="0.25">
      <c r="A40" s="8" t="s">
        <v>30</v>
      </c>
      <c r="B40" s="17">
        <f>145.9+31+31+31+31+12+32.4</f>
        <v>314.29999999999995</v>
      </c>
      <c r="C40" s="17">
        <f t="shared" si="0"/>
        <v>7228.9000000000024</v>
      </c>
      <c r="D40" s="24">
        <v>314.3</v>
      </c>
      <c r="E40" s="24">
        <v>314.3</v>
      </c>
      <c r="F40" s="24">
        <v>314.3</v>
      </c>
      <c r="G40" s="24">
        <v>314.3</v>
      </c>
      <c r="H40" s="24">
        <v>314.3</v>
      </c>
      <c r="I40" s="24"/>
      <c r="J40" s="24"/>
      <c r="K40" s="24">
        <v>314.3</v>
      </c>
      <c r="L40" s="24">
        <v>314.3</v>
      </c>
      <c r="M40" s="24">
        <v>314.3</v>
      </c>
      <c r="N40" s="24">
        <v>314.3</v>
      </c>
      <c r="O40" s="24">
        <v>314.3</v>
      </c>
      <c r="P40" s="24"/>
      <c r="Q40" s="24"/>
      <c r="R40" s="24">
        <v>314.3</v>
      </c>
      <c r="S40" s="24">
        <v>314.3</v>
      </c>
      <c r="T40" s="24">
        <v>314.3</v>
      </c>
      <c r="U40" s="24">
        <v>314.3</v>
      </c>
      <c r="V40" s="24">
        <v>314.3</v>
      </c>
      <c r="W40" s="24"/>
      <c r="X40" s="24"/>
      <c r="Y40" s="24">
        <v>314.3</v>
      </c>
      <c r="Z40" s="24">
        <v>314.3</v>
      </c>
      <c r="AA40" s="24">
        <v>314.3</v>
      </c>
      <c r="AB40" s="24">
        <v>314.3</v>
      </c>
      <c r="AC40" s="24">
        <v>314.3</v>
      </c>
      <c r="AD40" s="24"/>
      <c r="AE40" s="24"/>
      <c r="AF40" s="24">
        <v>314.3</v>
      </c>
      <c r="AG40" s="24">
        <v>314.3</v>
      </c>
      <c r="AH40" s="24">
        <v>314.3</v>
      </c>
    </row>
    <row r="41" spans="1:34" x14ac:dyDescent="0.25">
      <c r="A41" s="8" t="s">
        <v>31</v>
      </c>
      <c r="B41" s="17">
        <v>103</v>
      </c>
      <c r="C41" s="17">
        <f t="shared" si="0"/>
        <v>0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121"/>
    </row>
    <row r="42" spans="1:34" x14ac:dyDescent="0.25">
      <c r="A42" s="8" t="s">
        <v>7</v>
      </c>
      <c r="B42" s="17">
        <f>28.9+4.2+19+65</f>
        <v>117.1</v>
      </c>
      <c r="C42" s="17">
        <f t="shared" si="0"/>
        <v>0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121"/>
    </row>
    <row r="43" spans="1:34" x14ac:dyDescent="0.25">
      <c r="A43" s="8" t="s">
        <v>32</v>
      </c>
      <c r="B43" s="17">
        <v>18.399999999999999</v>
      </c>
      <c r="C43" s="17">
        <f t="shared" si="0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121"/>
    </row>
    <row r="44" spans="1:34" x14ac:dyDescent="0.25">
      <c r="A44" s="8" t="s">
        <v>33</v>
      </c>
      <c r="B44" s="17">
        <v>10</v>
      </c>
      <c r="C44" s="17">
        <f t="shared" si="0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121"/>
    </row>
    <row r="45" spans="1:34" x14ac:dyDescent="0.25">
      <c r="A45" s="8" t="s">
        <v>34</v>
      </c>
      <c r="B45" s="17">
        <v>46.8</v>
      </c>
      <c r="C45" s="17">
        <f t="shared" si="0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121"/>
    </row>
    <row r="46" spans="1:34" x14ac:dyDescent="0.25">
      <c r="A46" s="8" t="s">
        <v>35</v>
      </c>
      <c r="B46" s="17">
        <v>60.3</v>
      </c>
      <c r="C46" s="17">
        <f t="shared" si="0"/>
        <v>0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121"/>
    </row>
    <row r="47" spans="1:34" x14ac:dyDescent="0.25">
      <c r="A47" s="8" t="s">
        <v>36</v>
      </c>
      <c r="B47" s="17">
        <v>15.7</v>
      </c>
      <c r="C47" s="17">
        <f t="shared" si="0"/>
        <v>0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121"/>
    </row>
    <row r="48" spans="1:34" x14ac:dyDescent="0.25">
      <c r="A48" s="8" t="s">
        <v>37</v>
      </c>
      <c r="B48" s="17">
        <v>17</v>
      </c>
      <c r="C48" s="17">
        <f t="shared" si="0"/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121"/>
    </row>
    <row r="49" spans="1:34" x14ac:dyDescent="0.25">
      <c r="A49" s="8" t="s">
        <v>38</v>
      </c>
      <c r="B49" s="17">
        <f>76.9+72.5</f>
        <v>149.4</v>
      </c>
      <c r="C49" s="17">
        <f t="shared" si="0"/>
        <v>0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121"/>
    </row>
    <row r="50" spans="1:34" x14ac:dyDescent="0.25">
      <c r="A50" s="8" t="s">
        <v>39</v>
      </c>
      <c r="B50" s="17">
        <f>66.7+63</f>
        <v>129.69999999999999</v>
      </c>
      <c r="C50" s="17">
        <f t="shared" si="0"/>
        <v>0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121"/>
    </row>
    <row r="51" spans="1:34" x14ac:dyDescent="0.25">
      <c r="A51" s="8" t="s">
        <v>40</v>
      </c>
      <c r="B51" s="17">
        <f>19.5+5.7+3.2+30+165+6.9</f>
        <v>230.3</v>
      </c>
      <c r="C51" s="17">
        <f t="shared" si="0"/>
        <v>0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121"/>
    </row>
    <row r="52" spans="1:34" x14ac:dyDescent="0.25">
      <c r="A52" s="8" t="s">
        <v>41</v>
      </c>
      <c r="B52" s="17">
        <f>60+78</f>
        <v>138</v>
      </c>
      <c r="C52" s="17">
        <f t="shared" si="0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121"/>
    </row>
    <row r="53" spans="1:34" x14ac:dyDescent="0.25">
      <c r="A53" s="14" t="s">
        <v>42</v>
      </c>
      <c r="B53" s="19">
        <f>SUM(B54:B67)-B55-B60</f>
        <v>7644.8</v>
      </c>
      <c r="C53" s="17">
        <f t="shared" si="0"/>
        <v>0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121"/>
    </row>
    <row r="54" spans="1:34" x14ac:dyDescent="0.25">
      <c r="A54" s="8" t="s">
        <v>24</v>
      </c>
      <c r="B54" s="17">
        <f>26.1+14.7+14.6+23.2+24+23.8+25.1+13.4+23.3+24.6+24.5+14+17.7</f>
        <v>269</v>
      </c>
      <c r="C54" s="17">
        <f t="shared" si="0"/>
        <v>6187</v>
      </c>
      <c r="D54" s="24">
        <v>269</v>
      </c>
      <c r="E54" s="24">
        <v>269</v>
      </c>
      <c r="F54" s="24">
        <v>269</v>
      </c>
      <c r="G54" s="24">
        <v>269</v>
      </c>
      <c r="H54" s="24">
        <v>269</v>
      </c>
      <c r="I54" s="24"/>
      <c r="J54" s="24"/>
      <c r="K54" s="24">
        <v>269</v>
      </c>
      <c r="L54" s="24">
        <v>269</v>
      </c>
      <c r="M54" s="24">
        <v>269</v>
      </c>
      <c r="N54" s="24">
        <v>269</v>
      </c>
      <c r="O54" s="24">
        <v>269</v>
      </c>
      <c r="P54" s="24"/>
      <c r="Q54" s="24"/>
      <c r="R54" s="24">
        <v>269</v>
      </c>
      <c r="S54" s="24">
        <v>269</v>
      </c>
      <c r="T54" s="24">
        <v>269</v>
      </c>
      <c r="U54" s="24">
        <v>269</v>
      </c>
      <c r="V54" s="24">
        <v>269</v>
      </c>
      <c r="W54" s="24"/>
      <c r="X54" s="24"/>
      <c r="Y54" s="24">
        <v>269</v>
      </c>
      <c r="Z54" s="24">
        <v>269</v>
      </c>
      <c r="AA54" s="24">
        <v>269</v>
      </c>
      <c r="AB54" s="24">
        <v>269</v>
      </c>
      <c r="AC54" s="24">
        <v>269</v>
      </c>
      <c r="AD54" s="24"/>
      <c r="AE54" s="24"/>
      <c r="AF54" s="24">
        <v>269</v>
      </c>
      <c r="AG54" s="24">
        <v>269</v>
      </c>
      <c r="AH54" s="24">
        <v>269</v>
      </c>
    </row>
    <row r="55" spans="1:34" x14ac:dyDescent="0.25">
      <c r="A55" s="33" t="s">
        <v>25</v>
      </c>
      <c r="B55" s="17">
        <v>269</v>
      </c>
      <c r="C55" s="17">
        <f t="shared" si="0"/>
        <v>0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121"/>
    </row>
    <row r="56" spans="1:34" x14ac:dyDescent="0.25">
      <c r="A56" s="33" t="s">
        <v>43</v>
      </c>
      <c r="B56" s="17">
        <f>526.4+4.6+29.5+15+16.2+19.5+52.7+14.4+7.1+70.1+70.4+70.8+139.7+66.6+5.4+5.5+9.7+9.8+13.5+13.1+65.2+35.2+177.8+396.6+21.7+371.9</f>
        <v>2228.4</v>
      </c>
      <c r="C56" s="17">
        <f t="shared" si="0"/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121"/>
    </row>
    <row r="57" spans="1:34" x14ac:dyDescent="0.25">
      <c r="A57" s="33" t="s">
        <v>44</v>
      </c>
      <c r="B57" s="17">
        <v>287</v>
      </c>
      <c r="C57" s="17">
        <f t="shared" si="0"/>
        <v>0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121"/>
    </row>
    <row r="58" spans="1:34" x14ac:dyDescent="0.25">
      <c r="A58" s="33" t="s">
        <v>45</v>
      </c>
      <c r="B58" s="17">
        <v>726.2</v>
      </c>
      <c r="C58" s="17">
        <f t="shared" si="0"/>
        <v>0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121"/>
    </row>
    <row r="59" spans="1:34" x14ac:dyDescent="0.25">
      <c r="A59" s="33" t="s">
        <v>56</v>
      </c>
      <c r="B59" s="17">
        <f>18.2+32+15+16.3+52.6+3.9+6.7+47.3+11.5+11.5+143.9+14.4+103.4</f>
        <v>476.69999999999993</v>
      </c>
      <c r="C59" s="17">
        <f t="shared" si="0"/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121"/>
    </row>
    <row r="60" spans="1:34" x14ac:dyDescent="0.25">
      <c r="A60" s="33" t="s">
        <v>27</v>
      </c>
      <c r="B60" s="17">
        <v>476.7</v>
      </c>
      <c r="C60" s="17">
        <f t="shared" si="0"/>
        <v>0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121"/>
    </row>
    <row r="61" spans="1:34" x14ac:dyDescent="0.25">
      <c r="A61" s="33" t="s">
        <v>46</v>
      </c>
      <c r="B61" s="17">
        <v>2231.9</v>
      </c>
      <c r="C61" s="17">
        <f t="shared" si="0"/>
        <v>0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121"/>
    </row>
    <row r="62" spans="1:34" x14ac:dyDescent="0.25">
      <c r="A62" s="33" t="s">
        <v>14</v>
      </c>
      <c r="B62" s="17">
        <f>21.1+23.5+13.3+12.1+2.7+2.7</f>
        <v>75.400000000000006</v>
      </c>
      <c r="C62" s="17">
        <f t="shared" si="0"/>
        <v>1734.2000000000007</v>
      </c>
      <c r="D62" s="17">
        <v>75.400000000000006</v>
      </c>
      <c r="E62" s="17">
        <v>75.400000000000006</v>
      </c>
      <c r="F62" s="17">
        <v>75.400000000000006</v>
      </c>
      <c r="G62" s="17">
        <v>75.400000000000006</v>
      </c>
      <c r="H62" s="17">
        <v>75.400000000000006</v>
      </c>
      <c r="I62" s="17"/>
      <c r="J62" s="17"/>
      <c r="K62" s="17">
        <v>75.400000000000006</v>
      </c>
      <c r="L62" s="17">
        <v>75.400000000000006</v>
      </c>
      <c r="M62" s="17">
        <v>75.400000000000006</v>
      </c>
      <c r="N62" s="17">
        <v>75.400000000000006</v>
      </c>
      <c r="O62" s="17">
        <v>75.400000000000006</v>
      </c>
      <c r="P62" s="17"/>
      <c r="Q62" s="17"/>
      <c r="R62" s="17">
        <v>75.400000000000006</v>
      </c>
      <c r="S62" s="17">
        <v>75.400000000000006</v>
      </c>
      <c r="T62" s="17">
        <v>75.400000000000006</v>
      </c>
      <c r="U62" s="17">
        <v>75.400000000000006</v>
      </c>
      <c r="V62" s="17">
        <v>75.400000000000006</v>
      </c>
      <c r="W62" s="17"/>
      <c r="X62" s="17"/>
      <c r="Y62" s="17">
        <v>75.400000000000006</v>
      </c>
      <c r="Z62" s="17">
        <v>75.400000000000006</v>
      </c>
      <c r="AA62" s="17">
        <v>75.400000000000006</v>
      </c>
      <c r="AB62" s="17">
        <v>75.400000000000006</v>
      </c>
      <c r="AC62" s="17">
        <v>75.400000000000006</v>
      </c>
      <c r="AD62" s="17"/>
      <c r="AE62" s="17"/>
      <c r="AF62" s="17">
        <v>75.400000000000006</v>
      </c>
      <c r="AG62" s="17">
        <v>75.400000000000006</v>
      </c>
      <c r="AH62" s="17">
        <v>75.400000000000006</v>
      </c>
    </row>
    <row r="63" spans="1:34" x14ac:dyDescent="0.25">
      <c r="A63" s="33" t="s">
        <v>7</v>
      </c>
      <c r="B63" s="17">
        <f>16.5+55.6+26.1+57.8+54.4+16.1+25.6+55.5+0.7+38.1+73.2+40.2+32+7.4+15.3+7.8+9.6+8.2</f>
        <v>540.1</v>
      </c>
      <c r="C63" s="17">
        <f t="shared" si="0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121"/>
    </row>
    <row r="64" spans="1:34" x14ac:dyDescent="0.25">
      <c r="A64" s="33" t="s">
        <v>30</v>
      </c>
      <c r="B64" s="17">
        <f>181.7+25.8+23.3+84.4+66.7+69.6+43.3+10.8+16.1+15.6</f>
        <v>537.30000000000007</v>
      </c>
      <c r="C64" s="17">
        <f t="shared" si="0"/>
        <v>12357.899999999996</v>
      </c>
      <c r="D64" s="24">
        <v>537.29999999999995</v>
      </c>
      <c r="E64" s="24">
        <v>537.29999999999995</v>
      </c>
      <c r="F64" s="24">
        <v>537.29999999999995</v>
      </c>
      <c r="G64" s="24">
        <v>537.29999999999995</v>
      </c>
      <c r="H64" s="24">
        <v>537.29999999999995</v>
      </c>
      <c r="I64" s="24"/>
      <c r="J64" s="24"/>
      <c r="K64" s="24">
        <v>537.29999999999995</v>
      </c>
      <c r="L64" s="24">
        <v>537.29999999999995</v>
      </c>
      <c r="M64" s="24">
        <v>537.29999999999995</v>
      </c>
      <c r="N64" s="24">
        <v>537.29999999999995</v>
      </c>
      <c r="O64" s="24">
        <v>537.29999999999995</v>
      </c>
      <c r="P64" s="24"/>
      <c r="Q64" s="24"/>
      <c r="R64" s="24">
        <v>537.29999999999995</v>
      </c>
      <c r="S64" s="24">
        <v>537.29999999999995</v>
      </c>
      <c r="T64" s="24">
        <v>537.29999999999995</v>
      </c>
      <c r="U64" s="24">
        <v>537.29999999999995</v>
      </c>
      <c r="V64" s="24">
        <v>537.29999999999995</v>
      </c>
      <c r="W64" s="24"/>
      <c r="X64" s="24"/>
      <c r="Y64" s="24">
        <v>537.29999999999995</v>
      </c>
      <c r="Z64" s="24">
        <v>537.29999999999995</v>
      </c>
      <c r="AA64" s="24">
        <v>537.29999999999995</v>
      </c>
      <c r="AB64" s="24">
        <v>537.29999999999995</v>
      </c>
      <c r="AC64" s="24">
        <v>537.29999999999995</v>
      </c>
      <c r="AD64" s="24"/>
      <c r="AE64" s="24"/>
      <c r="AF64" s="24">
        <v>537.29999999999995</v>
      </c>
      <c r="AG64" s="24">
        <v>537.29999999999995</v>
      </c>
      <c r="AH64" s="24">
        <v>537.29999999999995</v>
      </c>
    </row>
    <row r="65" spans="1:34" x14ac:dyDescent="0.25">
      <c r="A65" s="33" t="s">
        <v>21</v>
      </c>
      <c r="B65" s="17">
        <f>49.6+49.7+15.4+13.1+8+7.6+7.2+6.6+5.9</f>
        <v>163.1</v>
      </c>
      <c r="C65" s="17">
        <f t="shared" si="0"/>
        <v>0</v>
      </c>
      <c r="D65" s="17"/>
      <c r="E65" s="24"/>
      <c r="F65" s="24"/>
      <c r="G65" s="24"/>
      <c r="H65" s="17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121"/>
    </row>
    <row r="66" spans="1:34" x14ac:dyDescent="0.25">
      <c r="A66" s="8" t="s">
        <v>47</v>
      </c>
      <c r="B66" s="17">
        <f>17.9+17.9+8.3+7.6+22.4+2.7+3.7+7.7</f>
        <v>88.2</v>
      </c>
      <c r="C66" s="17">
        <f t="shared" si="0"/>
        <v>0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121"/>
    </row>
    <row r="67" spans="1:34" x14ac:dyDescent="0.25">
      <c r="A67" s="8" t="s">
        <v>48</v>
      </c>
      <c r="B67" s="17">
        <f>0.7+1.6+2.9+1.2+1.3+1.2+0.5+1.3+0.3+0.3+0.5+1.8+1.2+0.4+1.5+0.4+0.4+0.7+0.7+0.4+0.4+0.7+0.7+0.4</f>
        <v>21.499999999999993</v>
      </c>
      <c r="C67" s="17">
        <f t="shared" si="0"/>
        <v>0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121"/>
    </row>
    <row r="68" spans="1:34" x14ac:dyDescent="0.25">
      <c r="A68" s="14" t="s">
        <v>49</v>
      </c>
      <c r="B68" s="19">
        <f>SUM(B69:B70)</f>
        <v>4121.8</v>
      </c>
      <c r="C68" s="17">
        <f t="shared" si="0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121"/>
    </row>
    <row r="69" spans="1:34" x14ac:dyDescent="0.25">
      <c r="A69" s="8" t="s">
        <v>9</v>
      </c>
      <c r="B69" s="17">
        <f>155.5+930+38.4+464.4+178+132+814.5+107.5+1054+116</f>
        <v>3990.3</v>
      </c>
      <c r="C69" s="17">
        <f t="shared" si="0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121"/>
    </row>
    <row r="70" spans="1:34" x14ac:dyDescent="0.25">
      <c r="A70" s="8" t="s">
        <v>5</v>
      </c>
      <c r="B70" s="17">
        <f>23+23+23+23+23+16.5</f>
        <v>131.5</v>
      </c>
      <c r="C70" s="17">
        <f t="shared" si="0"/>
        <v>0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121"/>
    </row>
    <row r="71" spans="1:34" x14ac:dyDescent="0.25">
      <c r="A71" s="14" t="s">
        <v>50</v>
      </c>
      <c r="B71" s="17"/>
      <c r="C71" s="17">
        <f t="shared" si="0"/>
        <v>0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121"/>
    </row>
    <row r="72" spans="1:34" ht="30" x14ac:dyDescent="0.25">
      <c r="A72" s="8" t="s">
        <v>162</v>
      </c>
      <c r="B72" s="17"/>
      <c r="C72" s="17">
        <f t="shared" si="0"/>
        <v>0</v>
      </c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24"/>
      <c r="AA72" s="24"/>
      <c r="AB72" s="24"/>
      <c r="AC72" s="24"/>
      <c r="AD72" s="24"/>
      <c r="AE72" s="24"/>
      <c r="AF72" s="24"/>
      <c r="AG72" s="24"/>
      <c r="AH72" s="121"/>
    </row>
    <row r="73" spans="1:34" x14ac:dyDescent="0.25">
      <c r="A73" s="8" t="s">
        <v>159</v>
      </c>
      <c r="B73" s="17"/>
      <c r="C73" s="17">
        <f t="shared" si="0"/>
        <v>0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121"/>
    </row>
    <row r="74" spans="1:34" ht="30" x14ac:dyDescent="0.25">
      <c r="A74" s="8" t="s">
        <v>54</v>
      </c>
      <c r="B74" s="17"/>
      <c r="C74" s="17">
        <f t="shared" ref="C74" si="1">SUM(D74:AH74)</f>
        <v>54000</v>
      </c>
      <c r="D74" s="24">
        <v>27000</v>
      </c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121">
        <v>27000</v>
      </c>
    </row>
    <row r="75" spans="1:34" ht="30" x14ac:dyDescent="0.25">
      <c r="A75" s="8" t="s">
        <v>55</v>
      </c>
      <c r="B75" s="17"/>
      <c r="C75" s="17">
        <f>SUM(D75:AH75)</f>
        <v>27000</v>
      </c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>
        <v>27000</v>
      </c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121"/>
    </row>
    <row r="76" spans="1:34" s="3" customFormat="1" thickBot="1" x14ac:dyDescent="0.25">
      <c r="A76" s="15" t="s">
        <v>57</v>
      </c>
      <c r="B76" s="22"/>
      <c r="C76" s="23">
        <f>SUM(C13:C30)+SUM(C32:C52)+SUM(C54:C67)+SUM(C69:C70)+SUM(C72:C75)</f>
        <v>125633.8</v>
      </c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3"/>
    </row>
    <row r="77" spans="1:34" s="5" customFormat="1" x14ac:dyDescent="0.25">
      <c r="A77" s="12"/>
      <c r="B77" s="4"/>
      <c r="C77" s="4"/>
    </row>
    <row r="78" spans="1:34" s="5" customFormat="1" x14ac:dyDescent="0.25">
      <c r="A78" s="12"/>
      <c r="B78" s="4"/>
      <c r="C78" s="4"/>
    </row>
    <row r="79" spans="1:34" s="5" customFormat="1" x14ac:dyDescent="0.25">
      <c r="A79" s="12"/>
      <c r="B79" s="4"/>
      <c r="C79" s="4"/>
    </row>
    <row r="80" spans="1:34" s="5" customFormat="1" x14ac:dyDescent="0.25">
      <c r="A80" s="10"/>
      <c r="B80" s="13"/>
      <c r="C80" s="11"/>
    </row>
    <row r="81" spans="1:3" s="5" customFormat="1" x14ac:dyDescent="0.25">
      <c r="A81" s="12"/>
      <c r="B81" s="4"/>
      <c r="C81" s="4"/>
    </row>
    <row r="82" spans="1:3" s="5" customFormat="1" x14ac:dyDescent="0.25">
      <c r="A82" s="12"/>
      <c r="B82" s="4"/>
      <c r="C82" s="4"/>
    </row>
    <row r="83" spans="1:3" s="5" customFormat="1" x14ac:dyDescent="0.25">
      <c r="A83" s="12"/>
      <c r="B83" s="4"/>
      <c r="C83" s="4"/>
    </row>
    <row r="84" spans="1:3" s="5" customFormat="1" x14ac:dyDescent="0.25">
      <c r="A84" s="12"/>
      <c r="B84" s="4"/>
      <c r="C84" s="4"/>
    </row>
    <row r="85" spans="1:3" s="5" customFormat="1" x14ac:dyDescent="0.25">
      <c r="A85" s="12"/>
      <c r="B85" s="4"/>
      <c r="C85" s="4"/>
    </row>
    <row r="86" spans="1:3" s="5" customFormat="1" x14ac:dyDescent="0.25">
      <c r="A86" s="12"/>
      <c r="B86" s="4"/>
      <c r="C86" s="4"/>
    </row>
    <row r="87" spans="1:3" s="5" customFormat="1" x14ac:dyDescent="0.25">
      <c r="A87" s="12"/>
      <c r="B87" s="4"/>
      <c r="C87" s="4"/>
    </row>
    <row r="88" spans="1:3" s="5" customFormat="1" x14ac:dyDescent="0.25">
      <c r="A88" s="12"/>
      <c r="B88" s="4"/>
      <c r="C88" s="4"/>
    </row>
    <row r="89" spans="1:3" s="5" customFormat="1" x14ac:dyDescent="0.25">
      <c r="A89" s="12"/>
      <c r="B89" s="4"/>
      <c r="C89" s="4"/>
    </row>
    <row r="90" spans="1:3" s="5" customFormat="1" x14ac:dyDescent="0.25">
      <c r="A90" s="12"/>
      <c r="B90" s="4"/>
      <c r="C90" s="4"/>
    </row>
    <row r="91" spans="1:3" s="5" customFormat="1" x14ac:dyDescent="0.25">
      <c r="A91" s="12"/>
      <c r="B91" s="4"/>
      <c r="C91" s="4"/>
    </row>
    <row r="92" spans="1:3" s="5" customFormat="1" x14ac:dyDescent="0.25">
      <c r="A92" s="12"/>
      <c r="B92" s="4"/>
      <c r="C92" s="4"/>
    </row>
    <row r="93" spans="1:3" s="5" customFormat="1" x14ac:dyDescent="0.25">
      <c r="A93" s="10"/>
      <c r="B93" s="13"/>
      <c r="C93" s="11"/>
    </row>
    <row r="94" spans="1:3" s="5" customFormat="1" x14ac:dyDescent="0.25">
      <c r="A94" s="12"/>
      <c r="B94" s="4"/>
      <c r="C94" s="4"/>
    </row>
    <row r="95" spans="1:3" s="5" customFormat="1" x14ac:dyDescent="0.25">
      <c r="A95" s="12"/>
      <c r="B95" s="4"/>
      <c r="C95" s="4"/>
    </row>
    <row r="96" spans="1:3" s="5" customFormat="1" x14ac:dyDescent="0.25">
      <c r="A96" s="12"/>
      <c r="B96" s="4"/>
      <c r="C96" s="4"/>
    </row>
    <row r="97" spans="1:3" s="5" customFormat="1" x14ac:dyDescent="0.25">
      <c r="A97" s="12"/>
      <c r="B97" s="4"/>
      <c r="C97" s="4"/>
    </row>
    <row r="98" spans="1:3" s="5" customFormat="1" x14ac:dyDescent="0.25">
      <c r="A98" s="12"/>
      <c r="B98" s="4"/>
      <c r="C98" s="4"/>
    </row>
    <row r="99" spans="1:3" s="5" customFormat="1" x14ac:dyDescent="0.25">
      <c r="A99" s="12"/>
      <c r="B99" s="4"/>
      <c r="C99" s="4"/>
    </row>
    <row r="100" spans="1:3" s="5" customFormat="1" x14ac:dyDescent="0.25">
      <c r="A100" s="12"/>
      <c r="B100" s="4"/>
      <c r="C100" s="4"/>
    </row>
    <row r="101" spans="1:3" s="5" customFormat="1" x14ac:dyDescent="0.25">
      <c r="A101" s="12"/>
      <c r="B101" s="4"/>
      <c r="C101" s="4"/>
    </row>
    <row r="102" spans="1:3" s="5" customFormat="1" x14ac:dyDescent="0.25">
      <c r="A102" s="12"/>
      <c r="B102" s="4"/>
      <c r="C102" s="4"/>
    </row>
    <row r="103" spans="1:3" s="5" customFormat="1" x14ac:dyDescent="0.25">
      <c r="A103" s="10"/>
      <c r="B103" s="13"/>
      <c r="C103" s="11"/>
    </row>
    <row r="104" spans="1:3" s="5" customFormat="1" x14ac:dyDescent="0.25">
      <c r="A104" s="12"/>
      <c r="B104" s="4"/>
      <c r="C104" s="4"/>
    </row>
    <row r="105" spans="1:3" s="5" customFormat="1" x14ac:dyDescent="0.25">
      <c r="A105" s="12"/>
      <c r="B105" s="4"/>
      <c r="C105" s="4"/>
    </row>
    <row r="106" spans="1:3" s="5" customFormat="1" x14ac:dyDescent="0.25">
      <c r="A106" s="12"/>
      <c r="B106" s="4"/>
      <c r="C106" s="4"/>
    </row>
    <row r="107" spans="1:3" s="5" customFormat="1" x14ac:dyDescent="0.25">
      <c r="A107" s="12"/>
      <c r="B107" s="4"/>
      <c r="C107" s="4"/>
    </row>
    <row r="108" spans="1:3" s="5" customFormat="1" x14ac:dyDescent="0.25">
      <c r="A108" s="12"/>
      <c r="B108" s="4"/>
      <c r="C108" s="4"/>
    </row>
    <row r="109" spans="1:3" s="5" customFormat="1" x14ac:dyDescent="0.25">
      <c r="A109" s="12"/>
      <c r="B109" s="4"/>
      <c r="C109" s="4"/>
    </row>
    <row r="110" spans="1:3" s="5" customFormat="1" x14ac:dyDescent="0.25">
      <c r="A110" s="10"/>
      <c r="B110" s="13"/>
      <c r="C110" s="11"/>
    </row>
    <row r="111" spans="1:3" s="5" customFormat="1" x14ac:dyDescent="0.25">
      <c r="A111" s="12"/>
      <c r="B111" s="4"/>
      <c r="C111" s="4"/>
    </row>
    <row r="112" spans="1:3" s="5" customFormat="1" x14ac:dyDescent="0.25">
      <c r="A112" s="12"/>
      <c r="B112" s="4"/>
      <c r="C112" s="4"/>
    </row>
    <row r="113" spans="1:3" s="5" customFormat="1" x14ac:dyDescent="0.25">
      <c r="A113" s="12"/>
      <c r="B113" s="4"/>
      <c r="C113" s="4"/>
    </row>
    <row r="114" spans="1:3" s="5" customFormat="1" x14ac:dyDescent="0.25">
      <c r="A114" s="10"/>
      <c r="B114" s="13"/>
      <c r="C114" s="11"/>
    </row>
    <row r="115" spans="1:3" s="5" customFormat="1" x14ac:dyDescent="0.25">
      <c r="A115" s="12"/>
      <c r="B115" s="4"/>
      <c r="C115" s="4"/>
    </row>
    <row r="116" spans="1:3" s="5" customFormat="1" x14ac:dyDescent="0.25">
      <c r="A116" s="12"/>
      <c r="B116" s="4"/>
      <c r="C116" s="4"/>
    </row>
    <row r="117" spans="1:3" s="5" customFormat="1" x14ac:dyDescent="0.25">
      <c r="A117" s="10"/>
      <c r="B117" s="13"/>
      <c r="C117" s="11"/>
    </row>
    <row r="118" spans="1:3" s="5" customFormat="1" x14ac:dyDescent="0.25">
      <c r="A118" s="12"/>
      <c r="B118" s="4"/>
      <c r="C118" s="4"/>
    </row>
    <row r="119" spans="1:3" s="5" customFormat="1" x14ac:dyDescent="0.25">
      <c r="A119" s="12"/>
      <c r="B119" s="4"/>
      <c r="C119" s="11"/>
    </row>
    <row r="120" spans="1:3" s="5" customFormat="1" x14ac:dyDescent="0.25">
      <c r="A120" s="12"/>
      <c r="B120" s="4"/>
      <c r="C120" s="11"/>
    </row>
    <row r="121" spans="1:3" s="5" customFormat="1" x14ac:dyDescent="0.25">
      <c r="A121" s="12"/>
      <c r="B121" s="4"/>
      <c r="C121" s="11"/>
    </row>
    <row r="122" spans="1:3" s="5" customFormat="1" x14ac:dyDescent="0.25">
      <c r="A122" s="12"/>
      <c r="B122" s="4"/>
      <c r="C122" s="11"/>
    </row>
    <row r="123" spans="1:3" s="5" customFormat="1" x14ac:dyDescent="0.25">
      <c r="A123" s="12"/>
      <c r="B123" s="4"/>
      <c r="C123" s="11"/>
    </row>
    <row r="124" spans="1:3" s="5" customFormat="1" x14ac:dyDescent="0.25">
      <c r="A124" s="12"/>
      <c r="B124" s="4"/>
      <c r="C124" s="11"/>
    </row>
    <row r="125" spans="1:3" s="5" customFormat="1" x14ac:dyDescent="0.25">
      <c r="A125" s="12"/>
      <c r="B125" s="4"/>
      <c r="C125" s="11"/>
    </row>
    <row r="126" spans="1:3" s="5" customFormat="1" x14ac:dyDescent="0.25">
      <c r="A126" s="12"/>
      <c r="B126" s="4"/>
      <c r="C126" s="11"/>
    </row>
    <row r="127" spans="1:3" s="5" customFormat="1" x14ac:dyDescent="0.25">
      <c r="A127" s="12"/>
      <c r="B127" s="4"/>
      <c r="C127" s="11"/>
    </row>
    <row r="128" spans="1:3" s="5" customFormat="1" x14ac:dyDescent="0.25">
      <c r="A128" s="12"/>
      <c r="B128" s="4"/>
      <c r="C128" s="11"/>
    </row>
    <row r="129" spans="1:3" s="5" customFormat="1" x14ac:dyDescent="0.25">
      <c r="A129" s="12"/>
      <c r="B129" s="4"/>
      <c r="C129" s="11"/>
    </row>
    <row r="130" spans="1:3" s="5" customFormat="1" x14ac:dyDescent="0.25">
      <c r="A130" s="12"/>
      <c r="B130" s="4"/>
      <c r="C130" s="11"/>
    </row>
    <row r="131" spans="1:3" s="5" customFormat="1" x14ac:dyDescent="0.25">
      <c r="A131" s="12"/>
      <c r="B131" s="4"/>
      <c r="C131" s="11"/>
    </row>
    <row r="132" spans="1:3" s="5" customFormat="1" x14ac:dyDescent="0.25">
      <c r="A132" s="12"/>
      <c r="B132" s="4"/>
      <c r="C132" s="11"/>
    </row>
    <row r="133" spans="1:3" s="5" customFormat="1" x14ac:dyDescent="0.25">
      <c r="A133" s="12"/>
      <c r="B133" s="4"/>
      <c r="C133" s="11"/>
    </row>
    <row r="134" spans="1:3" s="5" customFormat="1" x14ac:dyDescent="0.25">
      <c r="A134" s="12"/>
      <c r="B134" s="4"/>
      <c r="C134" s="11"/>
    </row>
    <row r="135" spans="1:3" s="5" customFormat="1" x14ac:dyDescent="0.25">
      <c r="A135" s="12"/>
      <c r="B135" s="4"/>
      <c r="C135" s="11"/>
    </row>
    <row r="136" spans="1:3" s="5" customFormat="1" x14ac:dyDescent="0.25">
      <c r="A136" s="12"/>
      <c r="B136" s="4"/>
      <c r="C136" s="11"/>
    </row>
    <row r="137" spans="1:3" s="5" customFormat="1" x14ac:dyDescent="0.25">
      <c r="A137" s="12"/>
      <c r="B137" s="4"/>
      <c r="C137" s="11"/>
    </row>
    <row r="138" spans="1:3" s="5" customFormat="1" x14ac:dyDescent="0.25">
      <c r="A138" s="12"/>
      <c r="B138" s="4"/>
      <c r="C138" s="11"/>
    </row>
    <row r="139" spans="1:3" s="5" customFormat="1" x14ac:dyDescent="0.25">
      <c r="A139" s="12"/>
      <c r="B139" s="4"/>
      <c r="C139" s="11"/>
    </row>
    <row r="140" spans="1:3" s="5" customFormat="1" x14ac:dyDescent="0.25">
      <c r="A140" s="12"/>
      <c r="B140" s="4"/>
      <c r="C140" s="11"/>
    </row>
    <row r="141" spans="1:3" s="5" customFormat="1" x14ac:dyDescent="0.25">
      <c r="A141" s="12"/>
      <c r="B141" s="4"/>
      <c r="C141" s="11"/>
    </row>
    <row r="142" spans="1:3" s="5" customFormat="1" x14ac:dyDescent="0.25">
      <c r="A142" s="12"/>
      <c r="B142" s="4"/>
      <c r="C142" s="11"/>
    </row>
    <row r="143" spans="1:3" s="5" customFormat="1" x14ac:dyDescent="0.25">
      <c r="A143" s="12"/>
      <c r="B143" s="4"/>
      <c r="C143" s="11"/>
    </row>
    <row r="144" spans="1:3" s="5" customFormat="1" x14ac:dyDescent="0.25">
      <c r="A144" s="12"/>
      <c r="B144" s="4"/>
      <c r="C144" s="11"/>
    </row>
    <row r="145" spans="1:3" s="5" customFormat="1" x14ac:dyDescent="0.25">
      <c r="A145" s="12"/>
      <c r="B145" s="4"/>
      <c r="C145" s="11"/>
    </row>
    <row r="146" spans="1:3" s="5" customFormat="1" x14ac:dyDescent="0.25">
      <c r="A146" s="12"/>
      <c r="B146" s="4"/>
      <c r="C146" s="11"/>
    </row>
    <row r="147" spans="1:3" s="5" customFormat="1" x14ac:dyDescent="0.25">
      <c r="A147" s="12"/>
      <c r="B147" s="4"/>
      <c r="C147" s="11"/>
    </row>
    <row r="148" spans="1:3" s="5" customFormat="1" x14ac:dyDescent="0.25">
      <c r="A148" s="12"/>
      <c r="B148" s="4"/>
      <c r="C148" s="11"/>
    </row>
    <row r="149" spans="1:3" s="5" customFormat="1" x14ac:dyDescent="0.25">
      <c r="A149" s="12"/>
      <c r="B149" s="4"/>
      <c r="C149" s="11"/>
    </row>
  </sheetData>
  <mergeCells count="6">
    <mergeCell ref="A1:AH1"/>
    <mergeCell ref="A3:A4"/>
    <mergeCell ref="B3:B4"/>
    <mergeCell ref="D3:AH3"/>
    <mergeCell ref="B5:B6"/>
    <mergeCell ref="C5:C6"/>
  </mergeCells>
  <pageMargins left="0.75" right="0.75" top="1" bottom="1" header="0.5" footer="0.5"/>
  <pageSetup paperSize="9" scale="34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14"/>
  <sheetViews>
    <sheetView windowProtection="1" topLeftCell="A52" workbookViewId="0">
      <selection activeCell="A74" sqref="A74"/>
    </sheetView>
  </sheetViews>
  <sheetFormatPr defaultColWidth="8.875" defaultRowHeight="15" x14ac:dyDescent="0.25"/>
  <cols>
    <col min="1" max="1" width="37" style="7" bestFit="1" customWidth="1"/>
    <col min="2" max="2" width="10.875" style="2" customWidth="1"/>
    <col min="3" max="3" width="10.875" style="6" customWidth="1"/>
    <col min="4" max="39" width="8.875" style="1"/>
    <col min="40" max="40" width="15.875" style="1" bestFit="1" customWidth="1"/>
    <col min="41" max="16384" width="8.875" style="1"/>
  </cols>
  <sheetData>
    <row r="1" spans="1:35" ht="27" customHeight="1" x14ac:dyDescent="0.4">
      <c r="A1" s="322" t="s">
        <v>144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2"/>
      <c r="AH1" s="322"/>
    </row>
    <row r="2" spans="1:35" ht="15.75" thickBot="1" x14ac:dyDescent="0.3"/>
    <row r="3" spans="1:35" x14ac:dyDescent="0.25">
      <c r="A3" s="272"/>
      <c r="B3" s="269"/>
      <c r="C3" s="21"/>
      <c r="D3" s="274" t="s">
        <v>122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29"/>
    </row>
    <row r="4" spans="1:35" ht="15.75" thickBot="1" x14ac:dyDescent="0.3">
      <c r="A4" s="273"/>
      <c r="B4" s="270"/>
      <c r="C4" s="20"/>
      <c r="D4" s="221">
        <v>1</v>
      </c>
      <c r="E4" s="221">
        <v>2</v>
      </c>
      <c r="F4" s="221">
        <v>3</v>
      </c>
      <c r="G4" s="221">
        <v>4</v>
      </c>
      <c r="H4" s="221">
        <v>5</v>
      </c>
      <c r="I4" s="221">
        <v>6</v>
      </c>
      <c r="J4" s="221">
        <v>7</v>
      </c>
      <c r="K4" s="221">
        <v>8</v>
      </c>
      <c r="L4" s="221">
        <v>9</v>
      </c>
      <c r="M4" s="221">
        <v>10</v>
      </c>
      <c r="N4" s="221">
        <v>11</v>
      </c>
      <c r="O4" s="221">
        <v>12</v>
      </c>
      <c r="P4" s="221">
        <v>13</v>
      </c>
      <c r="Q4" s="221">
        <v>14</v>
      </c>
      <c r="R4" s="221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29"/>
    </row>
    <row r="5" spans="1:35" ht="17.25" customHeight="1" thickBot="1" x14ac:dyDescent="0.3">
      <c r="A5" s="14" t="s">
        <v>0</v>
      </c>
      <c r="B5" s="267" t="s">
        <v>132</v>
      </c>
      <c r="C5" s="268" t="s">
        <v>129</v>
      </c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222"/>
      <c r="S5" s="223"/>
      <c r="T5" s="223"/>
      <c r="U5" s="223"/>
      <c r="V5" s="223"/>
      <c r="W5" s="223"/>
      <c r="X5" s="224"/>
      <c r="Y5" s="323" t="s">
        <v>123</v>
      </c>
      <c r="Z5" s="324"/>
      <c r="AA5" s="324"/>
      <c r="AB5" s="324"/>
      <c r="AC5" s="324"/>
      <c r="AD5" s="324"/>
      <c r="AE5" s="324"/>
      <c r="AF5" s="324"/>
      <c r="AG5" s="324"/>
      <c r="AH5" s="325"/>
      <c r="AI5" s="29"/>
    </row>
    <row r="6" spans="1:35" ht="19.5" customHeight="1" thickBot="1" x14ac:dyDescent="0.3">
      <c r="A6" s="14" t="s">
        <v>1</v>
      </c>
      <c r="B6" s="267"/>
      <c r="C6" s="268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277" t="s">
        <v>124</v>
      </c>
      <c r="T6" s="278"/>
      <c r="U6" s="278"/>
      <c r="V6" s="278"/>
      <c r="W6" s="278"/>
      <c r="X6" s="278"/>
      <c r="Y6" s="313"/>
      <c r="Z6" s="277" t="s">
        <v>125</v>
      </c>
      <c r="AA6" s="278"/>
      <c r="AB6" s="313"/>
      <c r="AC6" s="225"/>
      <c r="AD6" s="226"/>
      <c r="AE6" s="226"/>
      <c r="AF6" s="226"/>
      <c r="AG6" s="226"/>
      <c r="AH6" s="227"/>
      <c r="AI6" s="5"/>
    </row>
    <row r="7" spans="1:35" ht="15.75" thickBot="1" x14ac:dyDescent="0.3">
      <c r="A7" s="30"/>
      <c r="B7" s="31"/>
      <c r="C7" s="32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228"/>
      <c r="T7" s="293" t="s">
        <v>126</v>
      </c>
      <c r="U7" s="294"/>
      <c r="V7" s="294"/>
      <c r="W7" s="294"/>
      <c r="X7" s="294"/>
      <c r="Y7" s="295"/>
      <c r="Z7" s="229"/>
      <c r="AA7" s="96"/>
      <c r="AB7" s="230"/>
      <c r="AC7" s="293" t="s">
        <v>66</v>
      </c>
      <c r="AD7" s="294"/>
      <c r="AE7" s="294"/>
      <c r="AF7" s="294"/>
      <c r="AG7" s="294"/>
      <c r="AH7" s="295"/>
      <c r="AI7" s="5"/>
    </row>
    <row r="8" spans="1:35" ht="15.75" thickBot="1" x14ac:dyDescent="0.3">
      <c r="A8" s="30"/>
      <c r="B8" s="31"/>
      <c r="C8" s="3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5"/>
      <c r="U8" s="95"/>
      <c r="V8" s="95"/>
      <c r="W8" s="95"/>
      <c r="X8" s="95"/>
      <c r="Y8" s="95"/>
      <c r="Z8" s="228"/>
      <c r="AA8" s="94"/>
      <c r="AB8" s="228"/>
      <c r="AC8" s="293" t="s">
        <v>127</v>
      </c>
      <c r="AD8" s="294"/>
      <c r="AE8" s="294"/>
      <c r="AF8" s="294"/>
      <c r="AG8" s="294"/>
      <c r="AH8" s="295"/>
      <c r="AI8" s="5"/>
    </row>
    <row r="9" spans="1:35" s="2" customFormat="1" x14ac:dyDescent="0.25">
      <c r="A9" s="8" t="s">
        <v>2</v>
      </c>
      <c r="B9" s="17"/>
      <c r="C9" s="19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>
        <v>7000</v>
      </c>
      <c r="T9" s="24">
        <v>7000</v>
      </c>
      <c r="U9" s="24">
        <v>7000</v>
      </c>
      <c r="V9" s="24">
        <v>7000</v>
      </c>
      <c r="W9" s="24">
        <v>7000</v>
      </c>
      <c r="X9" s="24">
        <v>7000</v>
      </c>
      <c r="Y9" s="24">
        <v>7000</v>
      </c>
      <c r="Z9" s="24">
        <v>1500</v>
      </c>
      <c r="AA9" s="24">
        <v>1500</v>
      </c>
      <c r="AB9" s="24">
        <v>1500</v>
      </c>
      <c r="AC9" s="100">
        <f>14337</f>
        <v>14337</v>
      </c>
      <c r="AD9" s="100">
        <f>14337</f>
        <v>14337</v>
      </c>
      <c r="AE9" s="100">
        <f>14337</f>
        <v>14337</v>
      </c>
      <c r="AF9" s="100">
        <f>14337</f>
        <v>14337</v>
      </c>
      <c r="AG9" s="100">
        <f>14337</f>
        <v>14337</v>
      </c>
      <c r="AH9" s="100">
        <f>14337</f>
        <v>14337</v>
      </c>
      <c r="AI9" s="101"/>
    </row>
    <row r="10" spans="1:35" x14ac:dyDescent="0.25">
      <c r="A10" s="14"/>
      <c r="B10" s="19"/>
      <c r="C10" s="18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>
        <v>1000</v>
      </c>
      <c r="U10" s="25"/>
      <c r="V10" s="25">
        <v>9000</v>
      </c>
      <c r="W10" s="25">
        <v>9000</v>
      </c>
      <c r="X10" s="25">
        <v>9000</v>
      </c>
      <c r="Y10" s="25">
        <v>9000</v>
      </c>
      <c r="Z10" s="25"/>
      <c r="AA10" s="25"/>
      <c r="AB10" s="25"/>
      <c r="AC10" s="25">
        <v>500</v>
      </c>
      <c r="AD10" s="25">
        <v>500</v>
      </c>
      <c r="AE10" s="25">
        <v>500</v>
      </c>
      <c r="AF10" s="25">
        <v>500</v>
      </c>
      <c r="AG10" s="25">
        <v>500</v>
      </c>
      <c r="AH10" s="25">
        <v>500</v>
      </c>
      <c r="AI10" s="29"/>
    </row>
    <row r="11" spans="1:35" x14ac:dyDescent="0.25">
      <c r="A11" s="14" t="s">
        <v>3</v>
      </c>
      <c r="B11" s="19">
        <f>B12+B31+B53+B68</f>
        <v>52992.9</v>
      </c>
      <c r="C11" s="18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4"/>
      <c r="T11" s="24"/>
      <c r="U11" s="24"/>
      <c r="V11" s="24"/>
      <c r="W11" s="24"/>
      <c r="X11" s="24"/>
      <c r="Y11" s="24">
        <v>7000</v>
      </c>
      <c r="Z11" s="24">
        <v>7000</v>
      </c>
      <c r="AA11" s="24">
        <v>7000</v>
      </c>
      <c r="AB11" s="24">
        <v>7000</v>
      </c>
      <c r="AC11" s="24">
        <v>7000</v>
      </c>
      <c r="AD11" s="24">
        <v>7000</v>
      </c>
      <c r="AE11" s="24">
        <v>7000</v>
      </c>
      <c r="AF11" s="24">
        <v>7000</v>
      </c>
      <c r="AG11" s="24">
        <v>7000</v>
      </c>
      <c r="AH11" s="121">
        <v>7000</v>
      </c>
    </row>
    <row r="12" spans="1:35" x14ac:dyDescent="0.25">
      <c r="A12" s="14" t="s">
        <v>4</v>
      </c>
      <c r="B12" s="19">
        <f>SUM(B13:B30)</f>
        <v>10860.199999999999</v>
      </c>
      <c r="C12" s="1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21"/>
    </row>
    <row r="13" spans="1:35" x14ac:dyDescent="0.25">
      <c r="A13" s="8" t="s">
        <v>5</v>
      </c>
      <c r="B13" s="17">
        <v>167.7</v>
      </c>
      <c r="C13" s="17">
        <f t="shared" ref="C13:C71" si="0">SUM(D13:AH13)</f>
        <v>0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  <c r="Y13" s="24"/>
      <c r="Z13" s="24"/>
      <c r="AA13" s="24"/>
      <c r="AB13" s="24"/>
      <c r="AC13" s="24"/>
      <c r="AD13" s="24"/>
      <c r="AE13" s="25"/>
      <c r="AF13" s="24"/>
      <c r="AG13" s="24"/>
      <c r="AH13" s="121"/>
    </row>
    <row r="14" spans="1:35" x14ac:dyDescent="0.25">
      <c r="A14" s="8" t="s">
        <v>6</v>
      </c>
      <c r="B14" s="17">
        <v>79.7</v>
      </c>
      <c r="C14" s="17">
        <f t="shared" si="0"/>
        <v>0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21"/>
    </row>
    <row r="15" spans="1:35" x14ac:dyDescent="0.25">
      <c r="A15" s="8" t="s">
        <v>7</v>
      </c>
      <c r="B15" s="17">
        <v>30.1</v>
      </c>
      <c r="C15" s="17">
        <f t="shared" si="0"/>
        <v>0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121"/>
    </row>
    <row r="16" spans="1:35" x14ac:dyDescent="0.25">
      <c r="A16" s="8" t="s">
        <v>8</v>
      </c>
      <c r="B16" s="17">
        <v>482</v>
      </c>
      <c r="C16" s="17">
        <f t="shared" si="0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121"/>
    </row>
    <row r="17" spans="1:34" s="2" customFormat="1" x14ac:dyDescent="0.25">
      <c r="A17" s="8" t="s">
        <v>9</v>
      </c>
      <c r="B17" s="17">
        <v>620</v>
      </c>
      <c r="C17" s="17">
        <f t="shared" si="0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121"/>
    </row>
    <row r="18" spans="1:34" s="2" customFormat="1" x14ac:dyDescent="0.25">
      <c r="A18" s="8" t="s">
        <v>10</v>
      </c>
      <c r="B18" s="17">
        <v>291.60000000000002</v>
      </c>
      <c r="C18" s="17">
        <f t="shared" si="0"/>
        <v>0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121"/>
    </row>
    <row r="19" spans="1:34" s="2" customFormat="1" x14ac:dyDescent="0.25">
      <c r="A19" s="8" t="s">
        <v>11</v>
      </c>
      <c r="B19" s="17">
        <v>4237.8999999999996</v>
      </c>
      <c r="C19" s="17">
        <f t="shared" si="0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121"/>
    </row>
    <row r="20" spans="1:34" s="2" customFormat="1" x14ac:dyDescent="0.25">
      <c r="A20" s="8" t="s">
        <v>12</v>
      </c>
      <c r="B20" s="17">
        <v>388.9</v>
      </c>
      <c r="C20" s="17">
        <f t="shared" si="0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121"/>
    </row>
    <row r="21" spans="1:34" s="2" customFormat="1" x14ac:dyDescent="0.25">
      <c r="A21" s="8" t="s">
        <v>13</v>
      </c>
      <c r="B21" s="17">
        <v>119.5</v>
      </c>
      <c r="C21" s="17">
        <f t="shared" si="0"/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121"/>
    </row>
    <row r="22" spans="1:34" s="2" customFormat="1" x14ac:dyDescent="0.25">
      <c r="A22" s="8" t="s">
        <v>14</v>
      </c>
      <c r="B22" s="17">
        <v>381.8</v>
      </c>
      <c r="C22" s="17">
        <f t="shared" si="0"/>
        <v>0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121"/>
    </row>
    <row r="23" spans="1:34" s="2" customFormat="1" x14ac:dyDescent="0.25">
      <c r="A23" s="8" t="s">
        <v>15</v>
      </c>
      <c r="B23" s="17">
        <v>153.19999999999999</v>
      </c>
      <c r="C23" s="17">
        <f t="shared" si="0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121"/>
    </row>
    <row r="24" spans="1:34" s="2" customFormat="1" x14ac:dyDescent="0.25">
      <c r="A24" s="8" t="s">
        <v>16</v>
      </c>
      <c r="B24" s="17">
        <v>134.1</v>
      </c>
      <c r="C24" s="17">
        <f t="shared" si="0"/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121"/>
    </row>
    <row r="25" spans="1:34" s="2" customFormat="1" x14ac:dyDescent="0.25">
      <c r="A25" s="8" t="s">
        <v>17</v>
      </c>
      <c r="B25" s="17">
        <v>104.6</v>
      </c>
      <c r="C25" s="17">
        <f t="shared" si="0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121"/>
    </row>
    <row r="26" spans="1:34" s="2" customFormat="1" x14ac:dyDescent="0.25">
      <c r="A26" s="8" t="s">
        <v>18</v>
      </c>
      <c r="B26" s="17">
        <v>1445.5</v>
      </c>
      <c r="C26" s="17">
        <f t="shared" si="0"/>
        <v>2891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17">
        <v>1445.5</v>
      </c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17">
        <v>1445.5</v>
      </c>
      <c r="AG26" s="24"/>
      <c r="AH26" s="121"/>
    </row>
    <row r="27" spans="1:34" s="2" customFormat="1" x14ac:dyDescent="0.25">
      <c r="A27" s="8" t="s">
        <v>19</v>
      </c>
      <c r="B27" s="17">
        <v>402.8</v>
      </c>
      <c r="C27" s="17">
        <f t="shared" si="0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121"/>
    </row>
    <row r="28" spans="1:34" s="2" customFormat="1" x14ac:dyDescent="0.25">
      <c r="A28" s="8" t="s">
        <v>20</v>
      </c>
      <c r="B28" s="17">
        <v>185</v>
      </c>
      <c r="C28" s="17">
        <f t="shared" si="0"/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121"/>
    </row>
    <row r="29" spans="1:34" s="2" customFormat="1" x14ac:dyDescent="0.25">
      <c r="A29" s="8" t="s">
        <v>21</v>
      </c>
      <c r="B29" s="17">
        <v>1560</v>
      </c>
      <c r="C29" s="17">
        <f t="shared" si="0"/>
        <v>0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121"/>
    </row>
    <row r="30" spans="1:34" x14ac:dyDescent="0.25">
      <c r="A30" s="8" t="s">
        <v>22</v>
      </c>
      <c r="B30" s="17">
        <v>75.8</v>
      </c>
      <c r="C30" s="17">
        <f t="shared" si="0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121"/>
    </row>
    <row r="31" spans="1:34" x14ac:dyDescent="0.25">
      <c r="A31" s="14" t="s">
        <v>23</v>
      </c>
      <c r="B31" s="19">
        <f>SUM(B32:B52)-B33-B36</f>
        <v>30366.1</v>
      </c>
      <c r="C31" s="17">
        <f t="shared" si="0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121"/>
    </row>
    <row r="32" spans="1:34" x14ac:dyDescent="0.25">
      <c r="A32" s="8" t="s">
        <v>24</v>
      </c>
      <c r="B32" s="17">
        <v>236.8</v>
      </c>
      <c r="C32" s="17">
        <f t="shared" si="0"/>
        <v>3552.0000000000009</v>
      </c>
      <c r="D32" s="24">
        <v>236.8</v>
      </c>
      <c r="E32" s="24">
        <v>236.8</v>
      </c>
      <c r="F32" s="24">
        <v>236.8</v>
      </c>
      <c r="G32" s="24">
        <v>236.8</v>
      </c>
      <c r="H32" s="24">
        <v>236.8</v>
      </c>
      <c r="I32" s="24">
        <v>236.8</v>
      </c>
      <c r="J32" s="24">
        <v>236.8</v>
      </c>
      <c r="K32" s="24">
        <v>236.8</v>
      </c>
      <c r="L32" s="24">
        <v>236.8</v>
      </c>
      <c r="M32" s="24">
        <v>236.8</v>
      </c>
      <c r="N32" s="24">
        <v>236.8</v>
      </c>
      <c r="O32" s="24">
        <v>236.8</v>
      </c>
      <c r="P32" s="24">
        <v>236.8</v>
      </c>
      <c r="Q32" s="24">
        <v>236.8</v>
      </c>
      <c r="R32" s="24">
        <v>236.8</v>
      </c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121"/>
    </row>
    <row r="33" spans="1:34" x14ac:dyDescent="0.25">
      <c r="A33" s="8" t="s">
        <v>25</v>
      </c>
      <c r="B33" s="17">
        <v>236.8</v>
      </c>
      <c r="C33" s="17">
        <f t="shared" si="0"/>
        <v>3788.8000000000011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>
        <v>236.8</v>
      </c>
      <c r="T33" s="24">
        <v>236.8</v>
      </c>
      <c r="U33" s="24">
        <v>236.8</v>
      </c>
      <c r="V33" s="24">
        <v>236.8</v>
      </c>
      <c r="W33" s="24">
        <v>236.8</v>
      </c>
      <c r="X33" s="24">
        <v>236.8</v>
      </c>
      <c r="Y33" s="24">
        <v>236.8</v>
      </c>
      <c r="Z33" s="24">
        <v>236.8</v>
      </c>
      <c r="AA33" s="24">
        <v>236.8</v>
      </c>
      <c r="AB33" s="24">
        <v>236.8</v>
      </c>
      <c r="AC33" s="24">
        <v>236.8</v>
      </c>
      <c r="AD33" s="24">
        <v>236.8</v>
      </c>
      <c r="AE33" s="24">
        <v>236.8</v>
      </c>
      <c r="AF33" s="24">
        <v>236.8</v>
      </c>
      <c r="AG33" s="24">
        <v>236.8</v>
      </c>
      <c r="AH33" s="121">
        <v>236.8</v>
      </c>
    </row>
    <row r="34" spans="1:34" x14ac:dyDescent="0.25">
      <c r="A34" s="8" t="s">
        <v>26</v>
      </c>
      <c r="B34" s="17">
        <v>44.3</v>
      </c>
      <c r="C34" s="17">
        <f t="shared" si="0"/>
        <v>0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121"/>
    </row>
    <row r="35" spans="1:34" x14ac:dyDescent="0.25">
      <c r="A35" s="8" t="s">
        <v>56</v>
      </c>
      <c r="B35" s="17">
        <v>507.8</v>
      </c>
      <c r="C35" s="17">
        <f t="shared" si="0"/>
        <v>7617.0000000000018</v>
      </c>
      <c r="D35" s="24">
        <v>507.8</v>
      </c>
      <c r="E35" s="24">
        <v>507.8</v>
      </c>
      <c r="F35" s="24">
        <v>507.8</v>
      </c>
      <c r="G35" s="24">
        <v>507.8</v>
      </c>
      <c r="H35" s="24">
        <v>507.8</v>
      </c>
      <c r="I35" s="24">
        <v>507.8</v>
      </c>
      <c r="J35" s="24">
        <v>507.8</v>
      </c>
      <c r="K35" s="24">
        <v>507.8</v>
      </c>
      <c r="L35" s="24">
        <v>507.8</v>
      </c>
      <c r="M35" s="24">
        <v>507.8</v>
      </c>
      <c r="N35" s="24">
        <v>507.8</v>
      </c>
      <c r="O35" s="24">
        <v>507.8</v>
      </c>
      <c r="P35" s="24">
        <v>507.8</v>
      </c>
      <c r="Q35" s="24">
        <v>507.8</v>
      </c>
      <c r="R35" s="24">
        <v>507.8</v>
      </c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121"/>
    </row>
    <row r="36" spans="1:34" x14ac:dyDescent="0.25">
      <c r="A36" s="8" t="s">
        <v>27</v>
      </c>
      <c r="B36" s="17">
        <v>507.8</v>
      </c>
      <c r="C36" s="17">
        <f t="shared" si="0"/>
        <v>8124.800000000002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>
        <v>507.8</v>
      </c>
      <c r="T36" s="24">
        <v>507.8</v>
      </c>
      <c r="U36" s="24">
        <v>507.8</v>
      </c>
      <c r="V36" s="24">
        <v>507.8</v>
      </c>
      <c r="W36" s="24">
        <v>507.8</v>
      </c>
      <c r="X36" s="24">
        <v>507.8</v>
      </c>
      <c r="Y36" s="24">
        <v>507.8</v>
      </c>
      <c r="Z36" s="24">
        <v>507.8</v>
      </c>
      <c r="AA36" s="24">
        <v>507.8</v>
      </c>
      <c r="AB36" s="24">
        <v>507.8</v>
      </c>
      <c r="AC36" s="24">
        <v>507.8</v>
      </c>
      <c r="AD36" s="24">
        <v>507.8</v>
      </c>
      <c r="AE36" s="24">
        <v>507.8</v>
      </c>
      <c r="AF36" s="24">
        <v>507.8</v>
      </c>
      <c r="AG36" s="24">
        <v>507.8</v>
      </c>
      <c r="AH36" s="121">
        <v>507.8</v>
      </c>
    </row>
    <row r="37" spans="1:34" x14ac:dyDescent="0.25">
      <c r="A37" s="8" t="s">
        <v>14</v>
      </c>
      <c r="B37" s="17">
        <v>116.1</v>
      </c>
      <c r="C37" s="17">
        <f t="shared" si="0"/>
        <v>3134.6999999999985</v>
      </c>
      <c r="D37" s="24">
        <v>116.1</v>
      </c>
      <c r="E37" s="24">
        <v>116.1</v>
      </c>
      <c r="F37" s="24"/>
      <c r="G37" s="24"/>
      <c r="H37" s="24">
        <v>116.1</v>
      </c>
      <c r="I37" s="24">
        <v>116.1</v>
      </c>
      <c r="J37" s="24">
        <v>116.1</v>
      </c>
      <c r="K37" s="24">
        <v>116.1</v>
      </c>
      <c r="L37" s="24">
        <v>116.1</v>
      </c>
      <c r="M37" s="24"/>
      <c r="N37" s="24"/>
      <c r="O37" s="24">
        <v>116.1</v>
      </c>
      <c r="P37" s="24">
        <v>116.1</v>
      </c>
      <c r="Q37" s="24">
        <v>116.1</v>
      </c>
      <c r="R37" s="24">
        <v>116.1</v>
      </c>
      <c r="S37" s="24">
        <v>116.1</v>
      </c>
      <c r="T37" s="24">
        <v>116.1</v>
      </c>
      <c r="U37" s="24">
        <v>116.1</v>
      </c>
      <c r="V37" s="24">
        <v>116.1</v>
      </c>
      <c r="W37" s="24">
        <v>116.1</v>
      </c>
      <c r="X37" s="24">
        <v>116.1</v>
      </c>
      <c r="Y37" s="24">
        <v>116.1</v>
      </c>
      <c r="Z37" s="24">
        <v>116.1</v>
      </c>
      <c r="AA37" s="24">
        <v>116.1</v>
      </c>
      <c r="AB37" s="24">
        <v>116.1</v>
      </c>
      <c r="AC37" s="24">
        <v>116.1</v>
      </c>
      <c r="AD37" s="24">
        <v>116.1</v>
      </c>
      <c r="AE37" s="24">
        <v>116.1</v>
      </c>
      <c r="AF37" s="24">
        <v>116.1</v>
      </c>
      <c r="AG37" s="24">
        <v>116.1</v>
      </c>
      <c r="AH37" s="121">
        <v>116.1</v>
      </c>
    </row>
    <row r="38" spans="1:34" ht="30" x14ac:dyDescent="0.25">
      <c r="A38" s="8" t="s">
        <v>28</v>
      </c>
      <c r="B38" s="19">
        <v>27472</v>
      </c>
      <c r="C38" s="17">
        <f t="shared" si="0"/>
        <v>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121"/>
    </row>
    <row r="39" spans="1:34" x14ac:dyDescent="0.25">
      <c r="A39" s="8" t="s">
        <v>29</v>
      </c>
      <c r="B39" s="17">
        <f>564.1+75</f>
        <v>639.1</v>
      </c>
      <c r="C39" s="17">
        <f t="shared" si="0"/>
        <v>0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121"/>
    </row>
    <row r="40" spans="1:34" x14ac:dyDescent="0.25">
      <c r="A40" s="8" t="s">
        <v>30</v>
      </c>
      <c r="B40" s="17">
        <f>145.9+31+31+31+31+12+32.4</f>
        <v>314.29999999999995</v>
      </c>
      <c r="C40" s="17">
        <f t="shared" si="0"/>
        <v>6600.300000000002</v>
      </c>
      <c r="D40" s="24">
        <f t="shared" ref="D40:Z40" si="1">145.9+31+31+31+31+12+32.4</f>
        <v>314.29999999999995</v>
      </c>
      <c r="E40" s="24">
        <f t="shared" si="1"/>
        <v>314.29999999999995</v>
      </c>
      <c r="F40" s="24"/>
      <c r="G40" s="24"/>
      <c r="H40" s="24">
        <f t="shared" si="1"/>
        <v>314.29999999999995</v>
      </c>
      <c r="I40" s="24">
        <f t="shared" si="1"/>
        <v>314.29999999999995</v>
      </c>
      <c r="J40" s="24">
        <f t="shared" si="1"/>
        <v>314.29999999999995</v>
      </c>
      <c r="K40" s="24">
        <f t="shared" si="1"/>
        <v>314.29999999999995</v>
      </c>
      <c r="L40" s="24">
        <f t="shared" si="1"/>
        <v>314.29999999999995</v>
      </c>
      <c r="M40" s="24"/>
      <c r="N40" s="24"/>
      <c r="O40" s="24">
        <f t="shared" si="1"/>
        <v>314.29999999999995</v>
      </c>
      <c r="P40" s="24">
        <f t="shared" si="1"/>
        <v>314.29999999999995</v>
      </c>
      <c r="Q40" s="24">
        <f t="shared" si="1"/>
        <v>314.29999999999995</v>
      </c>
      <c r="R40" s="24">
        <f t="shared" si="1"/>
        <v>314.29999999999995</v>
      </c>
      <c r="S40" s="24">
        <f t="shared" si="1"/>
        <v>314.29999999999995</v>
      </c>
      <c r="T40" s="24"/>
      <c r="U40" s="24"/>
      <c r="V40" s="24">
        <f t="shared" si="1"/>
        <v>314.29999999999995</v>
      </c>
      <c r="W40" s="24">
        <f t="shared" si="1"/>
        <v>314.29999999999995</v>
      </c>
      <c r="X40" s="24">
        <f t="shared" si="1"/>
        <v>314.29999999999995</v>
      </c>
      <c r="Y40" s="24">
        <f t="shared" si="1"/>
        <v>314.29999999999995</v>
      </c>
      <c r="Z40" s="24">
        <f t="shared" si="1"/>
        <v>314.29999999999995</v>
      </c>
      <c r="AA40" s="24"/>
      <c r="AB40" s="24"/>
      <c r="AC40" s="24"/>
      <c r="AD40" s="24">
        <f t="shared" ref="AD40:AG40" si="2">145.9+31+31+31+31+12+32.4</f>
        <v>314.29999999999995</v>
      </c>
      <c r="AE40" s="24">
        <f t="shared" si="2"/>
        <v>314.29999999999995</v>
      </c>
      <c r="AF40" s="24">
        <f t="shared" si="2"/>
        <v>314.29999999999995</v>
      </c>
      <c r="AG40" s="24">
        <f t="shared" si="2"/>
        <v>314.29999999999995</v>
      </c>
      <c r="AH40" s="121"/>
    </row>
    <row r="41" spans="1:34" x14ac:dyDescent="0.25">
      <c r="A41" s="8" t="s">
        <v>31</v>
      </c>
      <c r="B41" s="17">
        <v>103</v>
      </c>
      <c r="C41" s="17">
        <f t="shared" si="0"/>
        <v>0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121"/>
    </row>
    <row r="42" spans="1:34" x14ac:dyDescent="0.25">
      <c r="A42" s="8" t="s">
        <v>7</v>
      </c>
      <c r="B42" s="17">
        <f>28.9+4.2+19+65</f>
        <v>117.1</v>
      </c>
      <c r="C42" s="17">
        <f t="shared" si="0"/>
        <v>0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121"/>
    </row>
    <row r="43" spans="1:34" x14ac:dyDescent="0.25">
      <c r="A43" s="8" t="s">
        <v>32</v>
      </c>
      <c r="B43" s="17">
        <v>18.399999999999999</v>
      </c>
      <c r="C43" s="17">
        <f t="shared" si="0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121"/>
    </row>
    <row r="44" spans="1:34" x14ac:dyDescent="0.25">
      <c r="A44" s="8" t="s">
        <v>33</v>
      </c>
      <c r="B44" s="17">
        <v>10</v>
      </c>
      <c r="C44" s="17">
        <f t="shared" si="0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121"/>
    </row>
    <row r="45" spans="1:34" x14ac:dyDescent="0.25">
      <c r="A45" s="8" t="s">
        <v>34</v>
      </c>
      <c r="B45" s="17">
        <v>46.8</v>
      </c>
      <c r="C45" s="17">
        <f t="shared" si="0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121"/>
    </row>
    <row r="46" spans="1:34" x14ac:dyDescent="0.25">
      <c r="A46" s="8" t="s">
        <v>35</v>
      </c>
      <c r="B46" s="17">
        <v>60.3</v>
      </c>
      <c r="C46" s="17">
        <f t="shared" si="0"/>
        <v>0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121"/>
    </row>
    <row r="47" spans="1:34" x14ac:dyDescent="0.25">
      <c r="A47" s="8" t="s">
        <v>36</v>
      </c>
      <c r="B47" s="17">
        <v>15.7</v>
      </c>
      <c r="C47" s="17">
        <f t="shared" si="0"/>
        <v>0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121"/>
    </row>
    <row r="48" spans="1:34" x14ac:dyDescent="0.25">
      <c r="A48" s="8" t="s">
        <v>37</v>
      </c>
      <c r="B48" s="17">
        <v>17</v>
      </c>
      <c r="C48" s="17">
        <f t="shared" si="0"/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121"/>
    </row>
    <row r="49" spans="1:34" x14ac:dyDescent="0.25">
      <c r="A49" s="8" t="s">
        <v>38</v>
      </c>
      <c r="B49" s="17">
        <f>76.9+72.5</f>
        <v>149.4</v>
      </c>
      <c r="C49" s="17">
        <f t="shared" si="0"/>
        <v>0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121"/>
    </row>
    <row r="50" spans="1:34" x14ac:dyDescent="0.25">
      <c r="A50" s="8" t="s">
        <v>39</v>
      </c>
      <c r="B50" s="17">
        <f>66.7+63</f>
        <v>129.69999999999999</v>
      </c>
      <c r="C50" s="17">
        <f t="shared" si="0"/>
        <v>0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121"/>
    </row>
    <row r="51" spans="1:34" x14ac:dyDescent="0.25">
      <c r="A51" s="8" t="s">
        <v>40</v>
      </c>
      <c r="B51" s="17">
        <f>19.5+5.7+3.2+30+165+6.9</f>
        <v>230.3</v>
      </c>
      <c r="C51" s="17">
        <f t="shared" si="0"/>
        <v>0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121"/>
    </row>
    <row r="52" spans="1:34" x14ac:dyDescent="0.25">
      <c r="A52" s="8" t="s">
        <v>41</v>
      </c>
      <c r="B52" s="17">
        <f>60+78</f>
        <v>138</v>
      </c>
      <c r="C52" s="17">
        <f t="shared" si="0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121"/>
    </row>
    <row r="53" spans="1:34" x14ac:dyDescent="0.25">
      <c r="A53" s="14" t="s">
        <v>42</v>
      </c>
      <c r="B53" s="19">
        <f>SUM(B54:B67)-B55-B60</f>
        <v>7644.8</v>
      </c>
      <c r="C53" s="17">
        <f t="shared" si="0"/>
        <v>0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121"/>
    </row>
    <row r="54" spans="1:34" x14ac:dyDescent="0.25">
      <c r="A54" s="8" t="s">
        <v>24</v>
      </c>
      <c r="B54" s="17">
        <f>26.1+14.7+14.6+23.2+24+23.8+25.1+13.4+23.3+24.6+24.5+14+17.7</f>
        <v>269</v>
      </c>
      <c r="C54" s="17">
        <f t="shared" si="0"/>
        <v>4035</v>
      </c>
      <c r="D54" s="24">
        <v>269</v>
      </c>
      <c r="E54" s="24">
        <v>269</v>
      </c>
      <c r="F54" s="24">
        <v>269</v>
      </c>
      <c r="G54" s="24">
        <v>269</v>
      </c>
      <c r="H54" s="24">
        <v>269</v>
      </c>
      <c r="I54" s="24">
        <v>269</v>
      </c>
      <c r="J54" s="24">
        <v>269</v>
      </c>
      <c r="K54" s="24">
        <v>269</v>
      </c>
      <c r="L54" s="24">
        <v>269</v>
      </c>
      <c r="M54" s="24">
        <v>269</v>
      </c>
      <c r="N54" s="24">
        <v>269</v>
      </c>
      <c r="O54" s="24">
        <v>269</v>
      </c>
      <c r="P54" s="24">
        <v>269</v>
      </c>
      <c r="Q54" s="24">
        <v>269</v>
      </c>
      <c r="R54" s="24">
        <v>269</v>
      </c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121"/>
    </row>
    <row r="55" spans="1:34" x14ac:dyDescent="0.25">
      <c r="A55" s="33" t="s">
        <v>25</v>
      </c>
      <c r="B55" s="17">
        <v>269</v>
      </c>
      <c r="C55" s="17">
        <f t="shared" si="0"/>
        <v>4304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>
        <v>269</v>
      </c>
      <c r="T55" s="24">
        <v>269</v>
      </c>
      <c r="U55" s="24">
        <v>269</v>
      </c>
      <c r="V55" s="24">
        <v>269</v>
      </c>
      <c r="W55" s="24">
        <v>269</v>
      </c>
      <c r="X55" s="24">
        <v>269</v>
      </c>
      <c r="Y55" s="24">
        <v>269</v>
      </c>
      <c r="Z55" s="24">
        <v>269</v>
      </c>
      <c r="AA55" s="24">
        <v>269</v>
      </c>
      <c r="AB55" s="24">
        <v>269</v>
      </c>
      <c r="AC55" s="24">
        <v>269</v>
      </c>
      <c r="AD55" s="24">
        <v>269</v>
      </c>
      <c r="AE55" s="24">
        <v>269</v>
      </c>
      <c r="AF55" s="24">
        <v>269</v>
      </c>
      <c r="AG55" s="24">
        <v>269</v>
      </c>
      <c r="AH55" s="121">
        <v>269</v>
      </c>
    </row>
    <row r="56" spans="1:34" x14ac:dyDescent="0.25">
      <c r="A56" s="33" t="s">
        <v>43</v>
      </c>
      <c r="B56" s="17">
        <f>526.4+4.6+29.5+15+16.2+19.5+52.7+14.4+7.1+70.1+70.4+70.8+139.7+66.6+5.4+5.5+9.7+9.8+13.5+13.1+65.2+35.2+177.8+396.6+21.7+371.9</f>
        <v>2228.4</v>
      </c>
      <c r="C56" s="17">
        <f t="shared" si="0"/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121"/>
    </row>
    <row r="57" spans="1:34" x14ac:dyDescent="0.25">
      <c r="A57" s="33" t="s">
        <v>44</v>
      </c>
      <c r="B57" s="17">
        <v>287</v>
      </c>
      <c r="C57" s="17">
        <f t="shared" si="0"/>
        <v>0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121"/>
    </row>
    <row r="58" spans="1:34" x14ac:dyDescent="0.25">
      <c r="A58" s="33" t="s">
        <v>45</v>
      </c>
      <c r="B58" s="17">
        <v>726.2</v>
      </c>
      <c r="C58" s="17">
        <f t="shared" si="0"/>
        <v>0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121"/>
    </row>
    <row r="59" spans="1:34" x14ac:dyDescent="0.25">
      <c r="A59" s="33" t="s">
        <v>56</v>
      </c>
      <c r="B59" s="17">
        <f>18.2+32+15+16.3+52.6+3.9+6.7+47.3+11.5+11.5+143.9+14.4+103.4</f>
        <v>476.69999999999993</v>
      </c>
      <c r="C59" s="17">
        <f t="shared" si="0"/>
        <v>7150.4999999999982</v>
      </c>
      <c r="D59" s="24">
        <v>476.7</v>
      </c>
      <c r="E59" s="24">
        <v>476.7</v>
      </c>
      <c r="F59" s="24">
        <v>476.7</v>
      </c>
      <c r="G59" s="24">
        <v>476.7</v>
      </c>
      <c r="H59" s="24">
        <v>476.7</v>
      </c>
      <c r="I59" s="24">
        <v>476.7</v>
      </c>
      <c r="J59" s="24">
        <v>476.7</v>
      </c>
      <c r="K59" s="24">
        <v>476.7</v>
      </c>
      <c r="L59" s="24">
        <v>476.7</v>
      </c>
      <c r="M59" s="24">
        <v>476.7</v>
      </c>
      <c r="N59" s="24">
        <v>476.7</v>
      </c>
      <c r="O59" s="24">
        <v>476.7</v>
      </c>
      <c r="P59" s="24">
        <v>476.7</v>
      </c>
      <c r="Q59" s="24">
        <v>476.7</v>
      </c>
      <c r="R59" s="24">
        <v>476.7</v>
      </c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121"/>
    </row>
    <row r="60" spans="1:34" x14ac:dyDescent="0.25">
      <c r="A60" s="33" t="s">
        <v>27</v>
      </c>
      <c r="B60" s="17">
        <v>476.7</v>
      </c>
      <c r="C60" s="17">
        <f t="shared" si="0"/>
        <v>7627.199999999998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>
        <v>476.7</v>
      </c>
      <c r="T60" s="24">
        <v>476.7</v>
      </c>
      <c r="U60" s="24">
        <v>476.7</v>
      </c>
      <c r="V60" s="24">
        <v>476.7</v>
      </c>
      <c r="W60" s="24">
        <v>476.7</v>
      </c>
      <c r="X60" s="24">
        <v>476.7</v>
      </c>
      <c r="Y60" s="24">
        <v>476.7</v>
      </c>
      <c r="Z60" s="24">
        <v>476.7</v>
      </c>
      <c r="AA60" s="24">
        <v>476.7</v>
      </c>
      <c r="AB60" s="24">
        <v>476.7</v>
      </c>
      <c r="AC60" s="24">
        <v>476.7</v>
      </c>
      <c r="AD60" s="24">
        <v>476.7</v>
      </c>
      <c r="AE60" s="24">
        <v>476.7</v>
      </c>
      <c r="AF60" s="24">
        <v>476.7</v>
      </c>
      <c r="AG60" s="24">
        <v>476.7</v>
      </c>
      <c r="AH60" s="121">
        <v>476.7</v>
      </c>
    </row>
    <row r="61" spans="1:34" x14ac:dyDescent="0.25">
      <c r="A61" s="33" t="s">
        <v>46</v>
      </c>
      <c r="B61" s="17">
        <v>2231.9</v>
      </c>
      <c r="C61" s="17">
        <f t="shared" si="0"/>
        <v>0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121"/>
    </row>
    <row r="62" spans="1:34" x14ac:dyDescent="0.25">
      <c r="A62" s="33" t="s">
        <v>14</v>
      </c>
      <c r="B62" s="17">
        <f>21.1+23.5+13.3+12.1+2.7+2.7</f>
        <v>75.400000000000006</v>
      </c>
      <c r="C62" s="17">
        <f t="shared" si="0"/>
        <v>1658.8000000000006</v>
      </c>
      <c r="D62" s="17">
        <f t="shared" ref="D62:E62" si="3">21.1+23.5+13.3+12.1+2.7+2.7</f>
        <v>75.400000000000006</v>
      </c>
      <c r="E62" s="17">
        <f t="shared" si="3"/>
        <v>75.400000000000006</v>
      </c>
      <c r="F62" s="24"/>
      <c r="G62" s="24"/>
      <c r="H62" s="17">
        <f t="shared" ref="H62:L62" si="4">21.1+23.5+13.3+12.1+2.7+2.7</f>
        <v>75.400000000000006</v>
      </c>
      <c r="I62" s="17">
        <f t="shared" si="4"/>
        <v>75.400000000000006</v>
      </c>
      <c r="J62" s="17">
        <f t="shared" si="4"/>
        <v>75.400000000000006</v>
      </c>
      <c r="K62" s="17">
        <f t="shared" si="4"/>
        <v>75.400000000000006</v>
      </c>
      <c r="L62" s="17">
        <f t="shared" si="4"/>
        <v>75.400000000000006</v>
      </c>
      <c r="M62" s="24"/>
      <c r="N62" s="24"/>
      <c r="O62" s="17">
        <f t="shared" ref="O62:S62" si="5">21.1+23.5+13.3+12.1+2.7+2.7</f>
        <v>75.400000000000006</v>
      </c>
      <c r="P62" s="17">
        <f t="shared" si="5"/>
        <v>75.400000000000006</v>
      </c>
      <c r="Q62" s="17">
        <f t="shared" si="5"/>
        <v>75.400000000000006</v>
      </c>
      <c r="R62" s="17">
        <f t="shared" si="5"/>
        <v>75.400000000000006</v>
      </c>
      <c r="S62" s="17">
        <f t="shared" si="5"/>
        <v>75.400000000000006</v>
      </c>
      <c r="T62" s="24"/>
      <c r="U62" s="24"/>
      <c r="V62" s="17">
        <f t="shared" ref="V62:Z62" si="6">21.1+23.5+13.3+12.1+2.7+2.7</f>
        <v>75.400000000000006</v>
      </c>
      <c r="W62" s="17">
        <f t="shared" si="6"/>
        <v>75.400000000000006</v>
      </c>
      <c r="X62" s="17">
        <f t="shared" si="6"/>
        <v>75.400000000000006</v>
      </c>
      <c r="Y62" s="17">
        <f t="shared" si="6"/>
        <v>75.400000000000006</v>
      </c>
      <c r="Z62" s="17">
        <f t="shared" si="6"/>
        <v>75.400000000000006</v>
      </c>
      <c r="AA62" s="24"/>
      <c r="AB62" s="24"/>
      <c r="AC62" s="17">
        <f t="shared" ref="AC62:AG62" si="7">21.1+23.5+13.3+12.1+2.7+2.7</f>
        <v>75.400000000000006</v>
      </c>
      <c r="AD62" s="17">
        <f t="shared" si="7"/>
        <v>75.400000000000006</v>
      </c>
      <c r="AE62" s="17">
        <f t="shared" si="7"/>
        <v>75.400000000000006</v>
      </c>
      <c r="AF62" s="17">
        <f t="shared" si="7"/>
        <v>75.400000000000006</v>
      </c>
      <c r="AG62" s="17">
        <f t="shared" si="7"/>
        <v>75.400000000000006</v>
      </c>
      <c r="AH62" s="121"/>
    </row>
    <row r="63" spans="1:34" x14ac:dyDescent="0.25">
      <c r="A63" s="33" t="s">
        <v>7</v>
      </c>
      <c r="B63" s="17">
        <f>16.5+55.6+26.1+57.8+54.4+16.1+25.6+55.5+0.7+38.1+73.2+40.2+32+7.4+15.3+7.8+9.6+8.2</f>
        <v>540.1</v>
      </c>
      <c r="C63" s="17">
        <f t="shared" si="0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121"/>
    </row>
    <row r="64" spans="1:34" x14ac:dyDescent="0.25">
      <c r="A64" s="33" t="s">
        <v>30</v>
      </c>
      <c r="B64" s="17">
        <f>181.7+25.8+23.3+84.4+66.7+69.6+43.3+10.8+16.1+15.6</f>
        <v>537.30000000000007</v>
      </c>
      <c r="C64" s="17">
        <f t="shared" si="0"/>
        <v>12357.899999999996</v>
      </c>
      <c r="D64" s="24">
        <f t="shared" ref="D64:Z64" si="8">181.7+25.8+23.3+84.4+66.7+69.6+43.3+10.8+16.1+15.6</f>
        <v>537.30000000000007</v>
      </c>
      <c r="E64" s="24">
        <f t="shared" si="8"/>
        <v>537.30000000000007</v>
      </c>
      <c r="F64" s="24"/>
      <c r="G64" s="24"/>
      <c r="H64" s="24">
        <f t="shared" si="8"/>
        <v>537.30000000000007</v>
      </c>
      <c r="I64" s="24">
        <f t="shared" si="8"/>
        <v>537.30000000000007</v>
      </c>
      <c r="J64" s="24">
        <f t="shared" si="8"/>
        <v>537.30000000000007</v>
      </c>
      <c r="K64" s="24">
        <f t="shared" si="8"/>
        <v>537.30000000000007</v>
      </c>
      <c r="L64" s="24">
        <f t="shared" si="8"/>
        <v>537.30000000000007</v>
      </c>
      <c r="M64" s="24"/>
      <c r="N64" s="24"/>
      <c r="O64" s="24">
        <f t="shared" si="8"/>
        <v>537.30000000000007</v>
      </c>
      <c r="P64" s="24">
        <f t="shared" si="8"/>
        <v>537.30000000000007</v>
      </c>
      <c r="Q64" s="24">
        <f t="shared" si="8"/>
        <v>537.30000000000007</v>
      </c>
      <c r="R64" s="24">
        <f t="shared" si="8"/>
        <v>537.30000000000007</v>
      </c>
      <c r="S64" s="24">
        <f t="shared" si="8"/>
        <v>537.30000000000007</v>
      </c>
      <c r="T64" s="24"/>
      <c r="U64" s="24"/>
      <c r="V64" s="24">
        <f t="shared" si="8"/>
        <v>537.30000000000007</v>
      </c>
      <c r="W64" s="24">
        <f t="shared" si="8"/>
        <v>537.30000000000007</v>
      </c>
      <c r="X64" s="24">
        <f t="shared" si="8"/>
        <v>537.30000000000007</v>
      </c>
      <c r="Y64" s="24">
        <f t="shared" si="8"/>
        <v>537.30000000000007</v>
      </c>
      <c r="Z64" s="24">
        <f t="shared" si="8"/>
        <v>537.30000000000007</v>
      </c>
      <c r="AA64" s="24"/>
      <c r="AB64" s="24"/>
      <c r="AC64" s="24">
        <f t="shared" ref="AC64:AH64" si="9">181.7+25.8+23.3+84.4+66.7+69.6+43.3+10.8+16.1+15.6</f>
        <v>537.30000000000007</v>
      </c>
      <c r="AD64" s="24">
        <f t="shared" si="9"/>
        <v>537.30000000000007</v>
      </c>
      <c r="AE64" s="24">
        <f t="shared" si="9"/>
        <v>537.30000000000007</v>
      </c>
      <c r="AF64" s="24">
        <f t="shared" si="9"/>
        <v>537.30000000000007</v>
      </c>
      <c r="AG64" s="24">
        <f t="shared" si="9"/>
        <v>537.30000000000007</v>
      </c>
      <c r="AH64" s="121">
        <f t="shared" si="9"/>
        <v>537.30000000000007</v>
      </c>
    </row>
    <row r="65" spans="1:34" x14ac:dyDescent="0.25">
      <c r="A65" s="33" t="s">
        <v>21</v>
      </c>
      <c r="B65" s="17">
        <f>49.6+49.7+15.4+13.1+8+7.6+7.2+6.6+5.9</f>
        <v>163.1</v>
      </c>
      <c r="C65" s="17">
        <f t="shared" si="0"/>
        <v>326.2</v>
      </c>
      <c r="D65" s="17">
        <f>49.6+49.7+15.4+13.1+8+7.6+7.2+6.6+5.9</f>
        <v>163.1</v>
      </c>
      <c r="E65" s="24"/>
      <c r="F65" s="24"/>
      <c r="G65" s="24"/>
      <c r="H65" s="17">
        <f>49.6+49.7+15.4+13.1+8+7.6+7.2+6.6+5.9</f>
        <v>163.1</v>
      </c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121"/>
    </row>
    <row r="66" spans="1:34" x14ac:dyDescent="0.25">
      <c r="A66" s="8" t="s">
        <v>47</v>
      </c>
      <c r="B66" s="17">
        <f>17.9+17.9+8.3+7.6+22.4+2.7+3.7+7.7</f>
        <v>88.2</v>
      </c>
      <c r="C66" s="17">
        <f t="shared" si="0"/>
        <v>0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121"/>
    </row>
    <row r="67" spans="1:34" x14ac:dyDescent="0.25">
      <c r="A67" s="8" t="s">
        <v>48</v>
      </c>
      <c r="B67" s="17">
        <f>0.7+1.6+2.9+1.2+1.3+1.2+0.5+1.3+0.3+0.3+0.5+1.8+1.2+0.4+1.5+0.4+0.4+0.7+0.7+0.4+0.4+0.7+0.7+0.4</f>
        <v>21.499999999999993</v>
      </c>
      <c r="C67" s="17">
        <f t="shared" si="0"/>
        <v>0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121"/>
    </row>
    <row r="68" spans="1:34" x14ac:dyDescent="0.25">
      <c r="A68" s="14" t="s">
        <v>49</v>
      </c>
      <c r="B68" s="19">
        <f>SUM(B69:B70)</f>
        <v>4121.8</v>
      </c>
      <c r="C68" s="17">
        <f t="shared" si="0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121"/>
    </row>
    <row r="69" spans="1:34" x14ac:dyDescent="0.25">
      <c r="A69" s="8" t="s">
        <v>9</v>
      </c>
      <c r="B69" s="17">
        <f>155.5+930+38.4+464.4+178+132+814.5+107.5+1054+116</f>
        <v>3990.3</v>
      </c>
      <c r="C69" s="17">
        <f t="shared" si="0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121"/>
    </row>
    <row r="70" spans="1:34" x14ac:dyDescent="0.25">
      <c r="A70" s="8" t="s">
        <v>5</v>
      </c>
      <c r="B70" s="17">
        <f>23+23+23+23+23+16.5</f>
        <v>131.5</v>
      </c>
      <c r="C70" s="17">
        <f t="shared" si="0"/>
        <v>0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121"/>
    </row>
    <row r="71" spans="1:34" x14ac:dyDescent="0.25">
      <c r="A71" s="14" t="s">
        <v>50</v>
      </c>
      <c r="B71" s="17"/>
      <c r="C71" s="17">
        <f t="shared" si="0"/>
        <v>0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121"/>
    </row>
    <row r="72" spans="1:34" ht="30" x14ac:dyDescent="0.25">
      <c r="A72" s="8" t="s">
        <v>158</v>
      </c>
      <c r="B72" s="17"/>
      <c r="C72" s="17">
        <f>SUM(D72:AH72)</f>
        <v>103011</v>
      </c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24">
        <f>S9</f>
        <v>7000</v>
      </c>
      <c r="T72" s="43">
        <f>T10</f>
        <v>1000</v>
      </c>
      <c r="U72" s="43"/>
      <c r="V72" s="43">
        <f t="shared" ref="V72" si="10">V10</f>
        <v>9000</v>
      </c>
      <c r="W72" s="43"/>
      <c r="X72" s="24">
        <f>Y9</f>
        <v>7000</v>
      </c>
      <c r="Y72" s="24">
        <v>16000</v>
      </c>
      <c r="Z72" s="24">
        <f>Z9</f>
        <v>1500</v>
      </c>
      <c r="AA72" s="24"/>
      <c r="AB72" s="24">
        <f>AB9</f>
        <v>1500</v>
      </c>
      <c r="AC72" s="24">
        <v>10000</v>
      </c>
      <c r="AD72" s="24">
        <f>AD9</f>
        <v>14337</v>
      </c>
      <c r="AE72" s="24"/>
      <c r="AF72" s="24"/>
      <c r="AG72" s="24">
        <f>AG9</f>
        <v>14337</v>
      </c>
      <c r="AH72" s="121">
        <v>21337</v>
      </c>
    </row>
    <row r="73" spans="1:34" x14ac:dyDescent="0.25">
      <c r="A73" s="8" t="s">
        <v>159</v>
      </c>
      <c r="B73" s="17"/>
      <c r="C73" s="17">
        <f>SUM(D73:AH73)</f>
        <v>144011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>
        <f>V9</f>
        <v>7000</v>
      </c>
      <c r="V73" s="24">
        <f>W9</f>
        <v>7000</v>
      </c>
      <c r="W73" s="24">
        <v>16000</v>
      </c>
      <c r="X73" s="24">
        <v>16000</v>
      </c>
      <c r="Y73" s="24"/>
      <c r="Z73" s="24"/>
      <c r="AA73" s="24">
        <v>8500</v>
      </c>
      <c r="AB73" s="24">
        <v>8500</v>
      </c>
      <c r="AC73" s="24">
        <v>7500</v>
      </c>
      <c r="AD73" s="24">
        <v>7500</v>
      </c>
      <c r="AE73" s="24">
        <v>21837</v>
      </c>
      <c r="AF73" s="24">
        <v>21837</v>
      </c>
      <c r="AG73" s="24">
        <v>21837</v>
      </c>
      <c r="AH73" s="121">
        <f>AH10</f>
        <v>500</v>
      </c>
    </row>
    <row r="74" spans="1:34" ht="30" x14ac:dyDescent="0.25">
      <c r="A74" s="8" t="s">
        <v>54</v>
      </c>
      <c r="B74" s="17"/>
      <c r="C74" s="17">
        <f t="shared" ref="C74" si="11">SUM(D74:AH74)</f>
        <v>0</v>
      </c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121"/>
    </row>
    <row r="75" spans="1:34" ht="30" x14ac:dyDescent="0.25">
      <c r="A75" s="8" t="s">
        <v>55</v>
      </c>
      <c r="B75" s="17"/>
      <c r="C75" s="17">
        <f>SUM(D75:AH75)</f>
        <v>0</v>
      </c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121"/>
    </row>
    <row r="76" spans="1:34" s="3" customFormat="1" thickBot="1" x14ac:dyDescent="0.25">
      <c r="A76" s="15" t="s">
        <v>57</v>
      </c>
      <c r="B76" s="22"/>
      <c r="C76" s="23">
        <f>SUM(C13:C30)+SUM(C32:C52)+SUM(C54:C67)+SUM(C69:C70)+SUM(C72:C75)</f>
        <v>320190.2</v>
      </c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3"/>
    </row>
    <row r="77" spans="1:34" s="5" customFormat="1" x14ac:dyDescent="0.25">
      <c r="A77" s="12"/>
      <c r="B77" s="4"/>
      <c r="C77" s="4"/>
    </row>
    <row r="78" spans="1:34" s="5" customFormat="1" x14ac:dyDescent="0.25">
      <c r="A78" s="12"/>
      <c r="B78" s="4"/>
      <c r="C78" s="4"/>
    </row>
    <row r="79" spans="1:34" s="5" customFormat="1" x14ac:dyDescent="0.25">
      <c r="A79" s="10"/>
      <c r="B79" s="13"/>
      <c r="C79" s="11"/>
    </row>
    <row r="80" spans="1:34" s="5" customFormat="1" x14ac:dyDescent="0.25">
      <c r="A80" s="12"/>
      <c r="B80" s="4"/>
      <c r="C80" s="4"/>
    </row>
    <row r="81" spans="1:3" s="5" customFormat="1" x14ac:dyDescent="0.25">
      <c r="A81" s="12"/>
      <c r="B81" s="4"/>
      <c r="C81" s="4"/>
    </row>
    <row r="82" spans="1:3" s="5" customFormat="1" x14ac:dyDescent="0.25">
      <c r="A82" s="10"/>
      <c r="B82" s="13"/>
      <c r="C82" s="11"/>
    </row>
    <row r="83" spans="1:3" s="5" customFormat="1" x14ac:dyDescent="0.25">
      <c r="A83" s="12"/>
      <c r="B83" s="4"/>
      <c r="C83" s="4"/>
    </row>
    <row r="84" spans="1:3" s="5" customFormat="1" x14ac:dyDescent="0.25">
      <c r="A84" s="12"/>
      <c r="B84" s="4"/>
      <c r="C84" s="11"/>
    </row>
    <row r="85" spans="1:3" s="5" customFormat="1" x14ac:dyDescent="0.25">
      <c r="A85" s="12"/>
      <c r="B85" s="4"/>
      <c r="C85" s="11"/>
    </row>
    <row r="86" spans="1:3" s="5" customFormat="1" x14ac:dyDescent="0.25">
      <c r="A86" s="12"/>
      <c r="B86" s="4"/>
      <c r="C86" s="11"/>
    </row>
    <row r="87" spans="1:3" s="5" customFormat="1" x14ac:dyDescent="0.25">
      <c r="A87" s="12"/>
      <c r="B87" s="4"/>
      <c r="C87" s="11"/>
    </row>
    <row r="88" spans="1:3" s="5" customFormat="1" x14ac:dyDescent="0.25">
      <c r="A88" s="12"/>
      <c r="B88" s="4"/>
      <c r="C88" s="11"/>
    </row>
    <row r="89" spans="1:3" s="5" customFormat="1" x14ac:dyDescent="0.25">
      <c r="A89" s="12"/>
      <c r="B89" s="4"/>
      <c r="C89" s="11"/>
    </row>
    <row r="90" spans="1:3" s="5" customFormat="1" x14ac:dyDescent="0.25">
      <c r="A90" s="12"/>
      <c r="B90" s="4"/>
      <c r="C90" s="11"/>
    </row>
    <row r="91" spans="1:3" s="5" customFormat="1" x14ac:dyDescent="0.25">
      <c r="A91" s="12"/>
      <c r="B91" s="4"/>
      <c r="C91" s="11"/>
    </row>
    <row r="92" spans="1:3" s="5" customFormat="1" x14ac:dyDescent="0.25">
      <c r="A92" s="12"/>
      <c r="B92" s="4"/>
      <c r="C92" s="11"/>
    </row>
    <row r="93" spans="1:3" s="5" customFormat="1" x14ac:dyDescent="0.25">
      <c r="A93" s="12"/>
      <c r="B93" s="4"/>
      <c r="C93" s="11"/>
    </row>
    <row r="94" spans="1:3" s="5" customFormat="1" x14ac:dyDescent="0.25">
      <c r="A94" s="12"/>
      <c r="B94" s="4"/>
      <c r="C94" s="11"/>
    </row>
    <row r="95" spans="1:3" s="5" customFormat="1" x14ac:dyDescent="0.25">
      <c r="A95" s="12"/>
      <c r="B95" s="4"/>
      <c r="C95" s="11"/>
    </row>
    <row r="96" spans="1:3" s="5" customFormat="1" x14ac:dyDescent="0.25">
      <c r="A96" s="12"/>
      <c r="B96" s="4"/>
      <c r="C96" s="11"/>
    </row>
    <row r="97" spans="1:3" s="5" customFormat="1" x14ac:dyDescent="0.25">
      <c r="A97" s="12"/>
      <c r="B97" s="4"/>
      <c r="C97" s="11"/>
    </row>
    <row r="98" spans="1:3" s="5" customFormat="1" x14ac:dyDescent="0.25">
      <c r="A98" s="12"/>
      <c r="B98" s="4"/>
      <c r="C98" s="11"/>
    </row>
    <row r="99" spans="1:3" s="5" customFormat="1" x14ac:dyDescent="0.25">
      <c r="A99" s="12"/>
      <c r="B99" s="4"/>
      <c r="C99" s="11"/>
    </row>
    <row r="100" spans="1:3" s="5" customFormat="1" x14ac:dyDescent="0.25">
      <c r="A100" s="12"/>
      <c r="B100" s="4"/>
      <c r="C100" s="11"/>
    </row>
    <row r="101" spans="1:3" s="5" customFormat="1" x14ac:dyDescent="0.25">
      <c r="A101" s="12"/>
      <c r="B101" s="4"/>
      <c r="C101" s="11"/>
    </row>
    <row r="102" spans="1:3" s="5" customFormat="1" x14ac:dyDescent="0.25">
      <c r="A102" s="12"/>
      <c r="B102" s="4"/>
      <c r="C102" s="11"/>
    </row>
    <row r="103" spans="1:3" s="5" customFormat="1" x14ac:dyDescent="0.25">
      <c r="A103" s="12"/>
      <c r="B103" s="4"/>
      <c r="C103" s="11"/>
    </row>
    <row r="104" spans="1:3" s="5" customFormat="1" x14ac:dyDescent="0.25">
      <c r="A104" s="12"/>
      <c r="B104" s="4"/>
      <c r="C104" s="11"/>
    </row>
    <row r="105" spans="1:3" s="5" customFormat="1" x14ac:dyDescent="0.25">
      <c r="A105" s="12"/>
      <c r="B105" s="4"/>
      <c r="C105" s="11"/>
    </row>
    <row r="106" spans="1:3" s="5" customFormat="1" x14ac:dyDescent="0.25">
      <c r="A106" s="12"/>
      <c r="B106" s="4"/>
      <c r="C106" s="11"/>
    </row>
    <row r="107" spans="1:3" s="5" customFormat="1" x14ac:dyDescent="0.25">
      <c r="A107" s="12"/>
      <c r="B107" s="4"/>
      <c r="C107" s="11"/>
    </row>
    <row r="108" spans="1:3" s="5" customFormat="1" x14ac:dyDescent="0.25">
      <c r="A108" s="12"/>
      <c r="B108" s="4"/>
      <c r="C108" s="11"/>
    </row>
    <row r="109" spans="1:3" s="5" customFormat="1" x14ac:dyDescent="0.25">
      <c r="A109" s="12"/>
      <c r="B109" s="4"/>
      <c r="C109" s="11"/>
    </row>
    <row r="110" spans="1:3" s="5" customFormat="1" x14ac:dyDescent="0.25">
      <c r="A110" s="12"/>
      <c r="B110" s="4"/>
      <c r="C110" s="11"/>
    </row>
    <row r="111" spans="1:3" s="5" customFormat="1" x14ac:dyDescent="0.25">
      <c r="A111" s="12"/>
      <c r="B111" s="4"/>
      <c r="C111" s="11"/>
    </row>
    <row r="112" spans="1:3" s="5" customFormat="1" x14ac:dyDescent="0.25">
      <c r="A112" s="12"/>
      <c r="B112" s="4"/>
      <c r="C112" s="11"/>
    </row>
    <row r="113" spans="1:3" s="5" customFormat="1" x14ac:dyDescent="0.25">
      <c r="A113" s="12"/>
      <c r="B113" s="4"/>
      <c r="C113" s="11"/>
    </row>
    <row r="114" spans="1:3" s="5" customFormat="1" x14ac:dyDescent="0.25">
      <c r="A114" s="12"/>
      <c r="B114" s="4"/>
      <c r="C114" s="11"/>
    </row>
  </sheetData>
  <mergeCells count="12">
    <mergeCell ref="T7:Y7"/>
    <mergeCell ref="AC7:AH7"/>
    <mergeCell ref="AC8:AH8"/>
    <mergeCell ref="A1:AH1"/>
    <mergeCell ref="A3:A4"/>
    <mergeCell ref="B3:B4"/>
    <mergeCell ref="D3:AH3"/>
    <mergeCell ref="B5:B6"/>
    <mergeCell ref="C5:C6"/>
    <mergeCell ref="Y5:AH5"/>
    <mergeCell ref="S6:Y6"/>
    <mergeCell ref="Z6:AB6"/>
  </mergeCells>
  <pageMargins left="0.75" right="0.75" top="1" bottom="1" header="0.5" footer="0.5"/>
  <pageSetup paperSize="9" scale="34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21"/>
  <sheetViews>
    <sheetView windowProtection="1" topLeftCell="A61" workbookViewId="0">
      <selection activeCell="E74" sqref="E74"/>
    </sheetView>
  </sheetViews>
  <sheetFormatPr defaultColWidth="8.875" defaultRowHeight="15" x14ac:dyDescent="0.25"/>
  <cols>
    <col min="1" max="1" width="37" style="7" bestFit="1" customWidth="1"/>
    <col min="2" max="2" width="9.875" style="2" customWidth="1"/>
    <col min="3" max="3" width="10.375" style="6" bestFit="1" customWidth="1"/>
    <col min="4" max="39" width="8.875" style="1"/>
    <col min="40" max="40" width="15.875" style="1" bestFit="1" customWidth="1"/>
    <col min="41" max="16384" width="8.875" style="1"/>
  </cols>
  <sheetData>
    <row r="1" spans="1:35" ht="30" x14ac:dyDescent="0.4">
      <c r="A1" s="271" t="s">
        <v>145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</row>
    <row r="2" spans="1:35" ht="15.75" thickBot="1" x14ac:dyDescent="0.3"/>
    <row r="3" spans="1:35" x14ac:dyDescent="0.25">
      <c r="A3" s="272"/>
      <c r="B3" s="269"/>
      <c r="C3" s="21"/>
      <c r="D3" s="274" t="s">
        <v>65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29"/>
    </row>
    <row r="4" spans="1:35" ht="15.75" thickBot="1" x14ac:dyDescent="0.3">
      <c r="A4" s="273"/>
      <c r="B4" s="270"/>
      <c r="C4" s="20"/>
      <c r="D4" s="16">
        <v>1</v>
      </c>
      <c r="E4" s="16">
        <v>2</v>
      </c>
      <c r="F4" s="16">
        <v>3</v>
      </c>
      <c r="G4" s="16">
        <v>4</v>
      </c>
      <c r="H4" s="16">
        <v>5</v>
      </c>
      <c r="I4" s="16">
        <v>6</v>
      </c>
      <c r="J4" s="16">
        <v>7</v>
      </c>
      <c r="K4" s="16">
        <v>8</v>
      </c>
      <c r="L4" s="16">
        <v>9</v>
      </c>
      <c r="M4" s="16">
        <v>10</v>
      </c>
      <c r="N4" s="16">
        <v>11</v>
      </c>
      <c r="O4" s="16">
        <v>12</v>
      </c>
      <c r="P4" s="16">
        <v>13</v>
      </c>
      <c r="Q4" s="16">
        <v>14</v>
      </c>
      <c r="R4" s="16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29"/>
    </row>
    <row r="5" spans="1:35" ht="16.5" customHeight="1" thickBot="1" x14ac:dyDescent="0.3">
      <c r="A5" s="14" t="s">
        <v>0</v>
      </c>
      <c r="B5" s="267" t="s">
        <v>132</v>
      </c>
      <c r="C5" s="268" t="s">
        <v>129</v>
      </c>
      <c r="D5" s="293" t="s">
        <v>66</v>
      </c>
      <c r="E5" s="319"/>
      <c r="F5" s="82"/>
      <c r="G5" s="83"/>
      <c r="H5" s="83"/>
      <c r="I5" s="83"/>
      <c r="J5" s="83"/>
      <c r="K5" s="83"/>
      <c r="L5" s="83"/>
      <c r="M5" s="83"/>
      <c r="N5" s="84"/>
      <c r="O5" s="84"/>
      <c r="P5" s="84"/>
      <c r="Q5" s="84"/>
      <c r="R5" s="84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6"/>
      <c r="AF5" s="85"/>
      <c r="AG5" s="85"/>
      <c r="AH5" s="87"/>
      <c r="AI5" s="29"/>
    </row>
    <row r="6" spans="1:35" ht="15.75" thickBot="1" x14ac:dyDescent="0.3">
      <c r="A6" s="14" t="s">
        <v>1</v>
      </c>
      <c r="B6" s="267"/>
      <c r="C6" s="268"/>
      <c r="D6" s="88"/>
      <c r="E6" s="302" t="s">
        <v>67</v>
      </c>
      <c r="F6" s="303"/>
      <c r="G6" s="303"/>
      <c r="H6" s="303"/>
      <c r="I6" s="303"/>
      <c r="J6" s="303"/>
      <c r="K6" s="303"/>
      <c r="L6" s="303"/>
      <c r="M6" s="314"/>
      <c r="N6" s="89"/>
      <c r="O6" s="90"/>
      <c r="P6" s="90"/>
      <c r="Q6" s="90"/>
      <c r="R6" s="90"/>
      <c r="S6" s="91"/>
      <c r="T6" s="91"/>
      <c r="U6" s="91"/>
      <c r="V6" s="91"/>
      <c r="W6" s="45"/>
      <c r="X6" s="45"/>
      <c r="Y6" s="45"/>
      <c r="Z6" s="45"/>
      <c r="AA6" s="45"/>
      <c r="AB6" s="45"/>
      <c r="AC6" s="84"/>
      <c r="AD6" s="84"/>
      <c r="AE6" s="84"/>
      <c r="AF6" s="92"/>
      <c r="AG6" s="92"/>
      <c r="AH6" s="93"/>
      <c r="AI6" s="5"/>
    </row>
    <row r="7" spans="1:35" ht="15.75" thickBot="1" x14ac:dyDescent="0.3">
      <c r="A7" s="30"/>
      <c r="B7" s="31"/>
      <c r="C7" s="32"/>
      <c r="D7" s="94"/>
      <c r="E7" s="95"/>
      <c r="F7" s="95"/>
      <c r="G7" s="95"/>
      <c r="H7" s="95"/>
      <c r="I7" s="95"/>
      <c r="J7" s="95"/>
      <c r="K7" s="95"/>
      <c r="L7" s="96"/>
      <c r="M7" s="293" t="s">
        <v>148</v>
      </c>
      <c r="N7" s="294"/>
      <c r="O7" s="294"/>
      <c r="P7" s="294"/>
      <c r="Q7" s="294"/>
      <c r="R7" s="294"/>
      <c r="S7" s="294"/>
      <c r="T7" s="294"/>
      <c r="U7" s="294"/>
      <c r="V7" s="295"/>
      <c r="W7" s="97"/>
      <c r="X7" s="91"/>
      <c r="Y7" s="91"/>
      <c r="Z7" s="98"/>
      <c r="AA7" s="98"/>
      <c r="AB7" s="91"/>
      <c r="AC7" s="91"/>
      <c r="AD7" s="91"/>
      <c r="AE7" s="91"/>
      <c r="AF7" s="45"/>
      <c r="AG7" s="45"/>
      <c r="AH7" s="59"/>
      <c r="AI7" s="5"/>
    </row>
    <row r="8" spans="1:35" ht="19.5" customHeight="1" thickBot="1" x14ac:dyDescent="0.3">
      <c r="A8" s="30"/>
      <c r="B8" s="31"/>
      <c r="C8" s="32"/>
      <c r="D8" s="94"/>
      <c r="E8" s="94"/>
      <c r="F8" s="94"/>
      <c r="G8" s="94"/>
      <c r="H8" s="94"/>
      <c r="I8" s="94"/>
      <c r="J8" s="94"/>
      <c r="K8" s="94"/>
      <c r="L8" s="94"/>
      <c r="M8" s="95"/>
      <c r="N8" s="95"/>
      <c r="O8" s="95"/>
      <c r="P8" s="95"/>
      <c r="Q8" s="95"/>
      <c r="R8" s="95"/>
      <c r="S8" s="95"/>
      <c r="T8" s="95"/>
      <c r="U8" s="95"/>
      <c r="V8" s="96"/>
      <c r="W8" s="293" t="s">
        <v>68</v>
      </c>
      <c r="X8" s="294"/>
      <c r="Y8" s="294"/>
      <c r="Z8" s="294"/>
      <c r="AA8" s="294"/>
      <c r="AB8" s="294"/>
      <c r="AC8" s="294"/>
      <c r="AD8" s="294"/>
      <c r="AE8" s="295"/>
      <c r="AF8" s="99"/>
      <c r="AG8" s="45"/>
      <c r="AH8" s="59"/>
      <c r="AI8" s="5"/>
    </row>
    <row r="9" spans="1:35" s="2" customFormat="1" x14ac:dyDescent="0.25">
      <c r="A9" s="8" t="s">
        <v>2</v>
      </c>
      <c r="B9" s="17"/>
      <c r="C9" s="19"/>
      <c r="D9" s="100">
        <v>500</v>
      </c>
      <c r="E9" s="100">
        <v>500</v>
      </c>
      <c r="F9" s="100"/>
      <c r="G9" s="100"/>
      <c r="H9" s="100"/>
      <c r="I9" s="100"/>
      <c r="J9" s="100"/>
      <c r="K9" s="100"/>
      <c r="L9" s="100"/>
      <c r="M9" s="100">
        <v>24510</v>
      </c>
      <c r="N9" s="100">
        <v>24510</v>
      </c>
      <c r="O9" s="100">
        <v>24510</v>
      </c>
      <c r="P9" s="100">
        <v>24510</v>
      </c>
      <c r="Q9" s="100">
        <v>24510</v>
      </c>
      <c r="R9" s="100">
        <v>24510</v>
      </c>
      <c r="S9" s="100">
        <v>24510</v>
      </c>
      <c r="T9" s="100">
        <v>24510</v>
      </c>
      <c r="U9" s="100">
        <v>24510</v>
      </c>
      <c r="V9" s="100">
        <v>24510</v>
      </c>
      <c r="W9" s="100">
        <v>25185</v>
      </c>
      <c r="X9" s="100">
        <v>25185</v>
      </c>
      <c r="Y9" s="100">
        <v>25185</v>
      </c>
      <c r="Z9" s="100">
        <v>25185</v>
      </c>
      <c r="AA9" s="100">
        <v>25185</v>
      </c>
      <c r="AB9" s="100">
        <v>25185</v>
      </c>
      <c r="AC9" s="100">
        <v>25185</v>
      </c>
      <c r="AD9" s="100">
        <v>25185</v>
      </c>
      <c r="AE9" s="100">
        <v>25185</v>
      </c>
      <c r="AF9" s="100"/>
      <c r="AG9" s="100"/>
      <c r="AH9" s="64"/>
      <c r="AI9" s="101"/>
    </row>
    <row r="10" spans="1:35" x14ac:dyDescent="0.25">
      <c r="A10" s="14"/>
      <c r="B10" s="19"/>
      <c r="C10" s="18"/>
      <c r="D10" s="25"/>
      <c r="E10" s="25">
        <v>15750</v>
      </c>
      <c r="F10" s="25">
        <v>15750</v>
      </c>
      <c r="G10" s="25">
        <v>15750</v>
      </c>
      <c r="H10" s="25">
        <v>15750</v>
      </c>
      <c r="I10" s="25">
        <v>15750</v>
      </c>
      <c r="J10" s="25">
        <v>15750</v>
      </c>
      <c r="K10" s="25">
        <v>15750</v>
      </c>
      <c r="L10" s="25">
        <v>15750</v>
      </c>
      <c r="M10" s="25">
        <v>15750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62"/>
      <c r="AI10" s="29"/>
    </row>
    <row r="11" spans="1:35" x14ac:dyDescent="0.25">
      <c r="A11" s="14" t="s">
        <v>3</v>
      </c>
      <c r="B11" s="19">
        <f>B12+B31+B53+B68</f>
        <v>52992.9</v>
      </c>
      <c r="C11" s="18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64"/>
    </row>
    <row r="12" spans="1:35" x14ac:dyDescent="0.25">
      <c r="A12" s="14" t="s">
        <v>4</v>
      </c>
      <c r="B12" s="19">
        <f>SUM(B13:B30)</f>
        <v>10860.199999999999</v>
      </c>
      <c r="C12" s="1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64"/>
    </row>
    <row r="13" spans="1:35" x14ac:dyDescent="0.25">
      <c r="A13" s="8" t="s">
        <v>5</v>
      </c>
      <c r="B13" s="17">
        <v>167.7</v>
      </c>
      <c r="C13" s="17">
        <f t="shared" ref="C13:C72" si="0">SUM(D13:AH13)</f>
        <v>0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  <c r="Y13" s="24"/>
      <c r="Z13" s="24"/>
      <c r="AA13" s="24"/>
      <c r="AB13" s="24"/>
      <c r="AC13" s="24"/>
      <c r="AD13" s="24"/>
      <c r="AE13" s="25"/>
      <c r="AF13" s="24"/>
      <c r="AG13" s="24"/>
      <c r="AH13" s="64"/>
    </row>
    <row r="14" spans="1:35" x14ac:dyDescent="0.25">
      <c r="A14" s="8" t="s">
        <v>6</v>
      </c>
      <c r="B14" s="17">
        <v>79.7</v>
      </c>
      <c r="C14" s="17">
        <f t="shared" si="0"/>
        <v>0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64"/>
    </row>
    <row r="15" spans="1:35" x14ac:dyDescent="0.25">
      <c r="A15" s="8" t="s">
        <v>7</v>
      </c>
      <c r="B15" s="17">
        <v>30.1</v>
      </c>
      <c r="C15" s="17">
        <f t="shared" si="0"/>
        <v>0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64"/>
    </row>
    <row r="16" spans="1:35" x14ac:dyDescent="0.25">
      <c r="A16" s="8" t="s">
        <v>8</v>
      </c>
      <c r="B16" s="17">
        <v>482</v>
      </c>
      <c r="C16" s="17">
        <f t="shared" si="0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64"/>
    </row>
    <row r="17" spans="1:34" s="2" customFormat="1" x14ac:dyDescent="0.25">
      <c r="A17" s="8" t="s">
        <v>9</v>
      </c>
      <c r="B17" s="17">
        <v>620</v>
      </c>
      <c r="C17" s="17">
        <f t="shared" si="0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64"/>
    </row>
    <row r="18" spans="1:34" s="2" customFormat="1" x14ac:dyDescent="0.25">
      <c r="A18" s="8" t="s">
        <v>10</v>
      </c>
      <c r="B18" s="17">
        <v>291.60000000000002</v>
      </c>
      <c r="C18" s="17">
        <f t="shared" si="0"/>
        <v>0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64"/>
    </row>
    <row r="19" spans="1:34" s="2" customFormat="1" x14ac:dyDescent="0.25">
      <c r="A19" s="8" t="s">
        <v>11</v>
      </c>
      <c r="B19" s="17">
        <v>4237.8999999999996</v>
      </c>
      <c r="C19" s="17">
        <f t="shared" si="0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64"/>
    </row>
    <row r="20" spans="1:34" s="2" customFormat="1" x14ac:dyDescent="0.25">
      <c r="A20" s="8" t="s">
        <v>12</v>
      </c>
      <c r="B20" s="17">
        <v>388.9</v>
      </c>
      <c r="C20" s="17">
        <f t="shared" si="0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64"/>
    </row>
    <row r="21" spans="1:34" s="2" customFormat="1" x14ac:dyDescent="0.25">
      <c r="A21" s="8" t="s">
        <v>13</v>
      </c>
      <c r="B21" s="17">
        <v>119.5</v>
      </c>
      <c r="C21" s="17">
        <f t="shared" si="0"/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64"/>
    </row>
    <row r="22" spans="1:34" s="2" customFormat="1" x14ac:dyDescent="0.25">
      <c r="A22" s="8" t="s">
        <v>14</v>
      </c>
      <c r="B22" s="17">
        <v>381.8</v>
      </c>
      <c r="C22" s="17">
        <f t="shared" si="0"/>
        <v>0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64"/>
    </row>
    <row r="23" spans="1:34" s="2" customFormat="1" x14ac:dyDescent="0.25">
      <c r="A23" s="8" t="s">
        <v>15</v>
      </c>
      <c r="B23" s="17">
        <v>153.19999999999999</v>
      </c>
      <c r="C23" s="17">
        <f t="shared" si="0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64"/>
    </row>
    <row r="24" spans="1:34" s="2" customFormat="1" x14ac:dyDescent="0.25">
      <c r="A24" s="8" t="s">
        <v>16</v>
      </c>
      <c r="B24" s="17">
        <v>134.1</v>
      </c>
      <c r="C24" s="17">
        <f t="shared" si="0"/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64"/>
    </row>
    <row r="25" spans="1:34" s="2" customFormat="1" x14ac:dyDescent="0.25">
      <c r="A25" s="8" t="s">
        <v>17</v>
      </c>
      <c r="B25" s="17">
        <v>104.6</v>
      </c>
      <c r="C25" s="17">
        <f t="shared" si="0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64"/>
    </row>
    <row r="26" spans="1:34" s="2" customFormat="1" x14ac:dyDescent="0.25">
      <c r="A26" s="8" t="s">
        <v>18</v>
      </c>
      <c r="B26" s="17">
        <v>1445.5</v>
      </c>
      <c r="C26" s="17">
        <f t="shared" si="0"/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17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17"/>
      <c r="AG26" s="24"/>
      <c r="AH26" s="64"/>
    </row>
    <row r="27" spans="1:34" s="2" customFormat="1" x14ac:dyDescent="0.25">
      <c r="A27" s="8" t="s">
        <v>19</v>
      </c>
      <c r="B27" s="17">
        <v>402.8</v>
      </c>
      <c r="C27" s="17">
        <f t="shared" si="0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64"/>
    </row>
    <row r="28" spans="1:34" s="2" customFormat="1" x14ac:dyDescent="0.25">
      <c r="A28" s="8" t="s">
        <v>20</v>
      </c>
      <c r="B28" s="17">
        <v>185</v>
      </c>
      <c r="C28" s="17">
        <f t="shared" si="0"/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64"/>
    </row>
    <row r="29" spans="1:34" s="2" customFormat="1" x14ac:dyDescent="0.25">
      <c r="A29" s="8" t="s">
        <v>21</v>
      </c>
      <c r="B29" s="17">
        <v>1560</v>
      </c>
      <c r="C29" s="17">
        <f t="shared" si="0"/>
        <v>0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64"/>
    </row>
    <row r="30" spans="1:34" x14ac:dyDescent="0.25">
      <c r="A30" s="8" t="s">
        <v>22</v>
      </c>
      <c r="B30" s="17">
        <v>75.8</v>
      </c>
      <c r="C30" s="17">
        <f t="shared" si="0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64"/>
    </row>
    <row r="31" spans="1:34" x14ac:dyDescent="0.25">
      <c r="A31" s="14" t="s">
        <v>23</v>
      </c>
      <c r="B31" s="19">
        <f>SUM(B32:B52)-B33-B36</f>
        <v>30366.1</v>
      </c>
      <c r="C31" s="17">
        <f t="shared" si="0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64"/>
    </row>
    <row r="32" spans="1:34" x14ac:dyDescent="0.25">
      <c r="A32" s="8" t="s">
        <v>24</v>
      </c>
      <c r="B32" s="17">
        <v>236.8</v>
      </c>
      <c r="C32" s="17">
        <f t="shared" si="0"/>
        <v>473.6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>
        <v>236.8</v>
      </c>
      <c r="AG32" s="24">
        <v>236.8</v>
      </c>
      <c r="AH32" s="64"/>
    </row>
    <row r="33" spans="1:34" x14ac:dyDescent="0.25">
      <c r="A33" s="8" t="s">
        <v>25</v>
      </c>
      <c r="B33" s="17">
        <v>236.8</v>
      </c>
      <c r="C33" s="17">
        <f t="shared" si="0"/>
        <v>6630.4000000000033</v>
      </c>
      <c r="D33" s="24">
        <v>236.8</v>
      </c>
      <c r="E33" s="24">
        <v>236.8</v>
      </c>
      <c r="F33" s="24">
        <v>236.8</v>
      </c>
      <c r="G33" s="24">
        <v>236.8</v>
      </c>
      <c r="H33" s="24">
        <v>236.8</v>
      </c>
      <c r="I33" s="24">
        <v>236.8</v>
      </c>
      <c r="J33" s="24">
        <v>236.8</v>
      </c>
      <c r="K33" s="24">
        <v>236.8</v>
      </c>
      <c r="L33" s="24">
        <v>236.8</v>
      </c>
      <c r="M33" s="24">
        <v>236.8</v>
      </c>
      <c r="N33" s="24">
        <v>236.8</v>
      </c>
      <c r="O33" s="24">
        <v>236.8</v>
      </c>
      <c r="P33" s="24">
        <v>236.8</v>
      </c>
      <c r="Q33" s="24">
        <v>236.8</v>
      </c>
      <c r="R33" s="24">
        <v>236.8</v>
      </c>
      <c r="S33" s="24">
        <v>236.8</v>
      </c>
      <c r="T33" s="24">
        <v>236.8</v>
      </c>
      <c r="U33" s="24">
        <v>236.8</v>
      </c>
      <c r="V33" s="24">
        <v>236.8</v>
      </c>
      <c r="W33" s="24">
        <v>236.8</v>
      </c>
      <c r="X33" s="24">
        <v>236.8</v>
      </c>
      <c r="Y33" s="24">
        <v>236.8</v>
      </c>
      <c r="Z33" s="24">
        <v>236.8</v>
      </c>
      <c r="AA33" s="24">
        <v>236.8</v>
      </c>
      <c r="AB33" s="24">
        <v>236.8</v>
      </c>
      <c r="AC33" s="24">
        <v>236.8</v>
      </c>
      <c r="AD33" s="24">
        <v>236.8</v>
      </c>
      <c r="AE33" s="24">
        <v>236.8</v>
      </c>
      <c r="AF33" s="24"/>
      <c r="AG33" s="24"/>
      <c r="AH33" s="64"/>
    </row>
    <row r="34" spans="1:34" x14ac:dyDescent="0.25">
      <c r="A34" s="8" t="s">
        <v>26</v>
      </c>
      <c r="B34" s="17">
        <v>44.3</v>
      </c>
      <c r="C34" s="17">
        <f t="shared" si="0"/>
        <v>1240.3999999999994</v>
      </c>
      <c r="D34" s="17">
        <v>44.3</v>
      </c>
      <c r="E34" s="17">
        <v>44.3</v>
      </c>
      <c r="F34" s="17">
        <v>44.3</v>
      </c>
      <c r="G34" s="17">
        <v>44.3</v>
      </c>
      <c r="H34" s="17">
        <v>44.3</v>
      </c>
      <c r="I34" s="17">
        <v>44.3</v>
      </c>
      <c r="J34" s="17">
        <v>44.3</v>
      </c>
      <c r="K34" s="17">
        <v>44.3</v>
      </c>
      <c r="L34" s="17">
        <v>44.3</v>
      </c>
      <c r="M34" s="17">
        <v>44.3</v>
      </c>
      <c r="N34" s="17">
        <v>44.3</v>
      </c>
      <c r="O34" s="17">
        <v>44.3</v>
      </c>
      <c r="P34" s="17">
        <v>44.3</v>
      </c>
      <c r="Q34" s="17">
        <v>44.3</v>
      </c>
      <c r="R34" s="17">
        <v>44.3</v>
      </c>
      <c r="S34" s="17">
        <v>44.3</v>
      </c>
      <c r="T34" s="17">
        <v>44.3</v>
      </c>
      <c r="U34" s="17">
        <v>44.3</v>
      </c>
      <c r="V34" s="17">
        <v>44.3</v>
      </c>
      <c r="W34" s="17">
        <v>44.3</v>
      </c>
      <c r="X34" s="17">
        <v>44.3</v>
      </c>
      <c r="Y34" s="17">
        <v>44.3</v>
      </c>
      <c r="Z34" s="17">
        <v>44.3</v>
      </c>
      <c r="AA34" s="17">
        <v>44.3</v>
      </c>
      <c r="AB34" s="17">
        <v>44.3</v>
      </c>
      <c r="AC34" s="17">
        <v>44.3</v>
      </c>
      <c r="AD34" s="17">
        <v>44.3</v>
      </c>
      <c r="AE34" s="17">
        <v>44.3</v>
      </c>
      <c r="AF34" s="24"/>
      <c r="AG34" s="24"/>
      <c r="AH34" s="64"/>
    </row>
    <row r="35" spans="1:34" x14ac:dyDescent="0.25">
      <c r="A35" s="8" t="s">
        <v>56</v>
      </c>
      <c r="B35" s="17">
        <v>507.8</v>
      </c>
      <c r="C35" s="17">
        <f t="shared" si="0"/>
        <v>1015.6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>
        <v>507.8</v>
      </c>
      <c r="AG35" s="24">
        <v>507.8</v>
      </c>
      <c r="AH35" s="64"/>
    </row>
    <row r="36" spans="1:34" x14ac:dyDescent="0.25">
      <c r="A36" s="8" t="s">
        <v>27</v>
      </c>
      <c r="B36" s="17">
        <v>507.8</v>
      </c>
      <c r="C36" s="17">
        <f t="shared" si="0"/>
        <v>14218.399999999994</v>
      </c>
      <c r="D36" s="24">
        <v>507.8</v>
      </c>
      <c r="E36" s="24">
        <v>507.8</v>
      </c>
      <c r="F36" s="24">
        <v>507.8</v>
      </c>
      <c r="G36" s="24">
        <v>507.8</v>
      </c>
      <c r="H36" s="24">
        <v>507.8</v>
      </c>
      <c r="I36" s="24">
        <v>507.8</v>
      </c>
      <c r="J36" s="24">
        <v>507.8</v>
      </c>
      <c r="K36" s="24">
        <v>507.8</v>
      </c>
      <c r="L36" s="24">
        <v>507.8</v>
      </c>
      <c r="M36" s="24">
        <v>507.8</v>
      </c>
      <c r="N36" s="24">
        <v>507.8</v>
      </c>
      <c r="O36" s="24">
        <v>507.8</v>
      </c>
      <c r="P36" s="24">
        <v>507.8</v>
      </c>
      <c r="Q36" s="24">
        <v>507.8</v>
      </c>
      <c r="R36" s="24">
        <v>507.8</v>
      </c>
      <c r="S36" s="24">
        <v>507.8</v>
      </c>
      <c r="T36" s="24">
        <v>507.8</v>
      </c>
      <c r="U36" s="24">
        <v>507.8</v>
      </c>
      <c r="V36" s="24">
        <v>507.8</v>
      </c>
      <c r="W36" s="24">
        <v>507.8</v>
      </c>
      <c r="X36" s="24">
        <v>507.8</v>
      </c>
      <c r="Y36" s="24">
        <v>507.8</v>
      </c>
      <c r="Z36" s="24">
        <v>507.8</v>
      </c>
      <c r="AA36" s="24">
        <v>507.8</v>
      </c>
      <c r="AB36" s="24">
        <v>507.8</v>
      </c>
      <c r="AC36" s="24">
        <v>507.8</v>
      </c>
      <c r="AD36" s="24">
        <v>507.8</v>
      </c>
      <c r="AE36" s="24">
        <v>507.8</v>
      </c>
      <c r="AF36" s="24"/>
      <c r="AG36" s="24"/>
      <c r="AH36" s="64"/>
    </row>
    <row r="37" spans="1:34" x14ac:dyDescent="0.25">
      <c r="A37" s="8" t="s">
        <v>14</v>
      </c>
      <c r="B37" s="17">
        <v>116.1</v>
      </c>
      <c r="C37" s="17">
        <f t="shared" si="0"/>
        <v>3482.9999999999982</v>
      </c>
      <c r="D37" s="24">
        <v>116.1</v>
      </c>
      <c r="E37" s="24">
        <v>116.1</v>
      </c>
      <c r="F37" s="24">
        <v>116.1</v>
      </c>
      <c r="G37" s="24">
        <v>116.1</v>
      </c>
      <c r="H37" s="24">
        <v>116.1</v>
      </c>
      <c r="I37" s="24">
        <v>116.1</v>
      </c>
      <c r="J37" s="24">
        <v>116.1</v>
      </c>
      <c r="K37" s="24">
        <v>116.1</v>
      </c>
      <c r="L37" s="24">
        <v>116.1</v>
      </c>
      <c r="M37" s="24">
        <v>116.1</v>
      </c>
      <c r="N37" s="24">
        <v>116.1</v>
      </c>
      <c r="O37" s="24">
        <v>116.1</v>
      </c>
      <c r="P37" s="24">
        <v>116.1</v>
      </c>
      <c r="Q37" s="24">
        <v>116.1</v>
      </c>
      <c r="R37" s="24">
        <v>116.1</v>
      </c>
      <c r="S37" s="24">
        <v>116.1</v>
      </c>
      <c r="T37" s="24">
        <v>116.1</v>
      </c>
      <c r="U37" s="24">
        <v>116.1</v>
      </c>
      <c r="V37" s="24">
        <v>116.1</v>
      </c>
      <c r="W37" s="24">
        <v>116.1</v>
      </c>
      <c r="X37" s="24">
        <v>116.1</v>
      </c>
      <c r="Y37" s="24">
        <v>116.1</v>
      </c>
      <c r="Z37" s="24">
        <v>116.1</v>
      </c>
      <c r="AA37" s="24">
        <v>116.1</v>
      </c>
      <c r="AB37" s="24">
        <v>116.1</v>
      </c>
      <c r="AC37" s="24">
        <v>116.1</v>
      </c>
      <c r="AD37" s="24">
        <v>116.1</v>
      </c>
      <c r="AE37" s="24">
        <v>116.1</v>
      </c>
      <c r="AF37" s="24">
        <v>116.1</v>
      </c>
      <c r="AG37" s="24">
        <v>116.1</v>
      </c>
      <c r="AH37" s="64"/>
    </row>
    <row r="38" spans="1:34" ht="30" x14ac:dyDescent="0.25">
      <c r="A38" s="8" t="s">
        <v>28</v>
      </c>
      <c r="B38" s="19">
        <v>27472</v>
      </c>
      <c r="C38" s="17">
        <f t="shared" si="0"/>
        <v>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64"/>
    </row>
    <row r="39" spans="1:34" x14ac:dyDescent="0.25">
      <c r="A39" s="8" t="s">
        <v>29</v>
      </c>
      <c r="B39" s="17">
        <f>564.1+75</f>
        <v>639.1</v>
      </c>
      <c r="C39" s="17">
        <f t="shared" si="0"/>
        <v>5112.2110000000002</v>
      </c>
      <c r="D39" s="17"/>
      <c r="E39" s="17">
        <f t="shared" ref="E39:AC39" si="1">564.1+75</f>
        <v>639.1</v>
      </c>
      <c r="F39" s="17"/>
      <c r="G39" s="17"/>
      <c r="H39" s="17"/>
      <c r="I39" s="17">
        <v>638.51099999999997</v>
      </c>
      <c r="J39" s="17"/>
      <c r="K39" s="17">
        <f t="shared" si="1"/>
        <v>639.1</v>
      </c>
      <c r="L39" s="17"/>
      <c r="M39" s="17"/>
      <c r="N39" s="17"/>
      <c r="O39" s="17">
        <f t="shared" si="1"/>
        <v>639.1</v>
      </c>
      <c r="P39" s="17"/>
      <c r="Q39" s="17"/>
      <c r="R39" s="17"/>
      <c r="S39" s="17">
        <f t="shared" si="1"/>
        <v>639.1</v>
      </c>
      <c r="T39" s="17"/>
      <c r="U39" s="17"/>
      <c r="V39" s="17"/>
      <c r="W39" s="17">
        <f t="shared" si="1"/>
        <v>639.1</v>
      </c>
      <c r="X39" s="17"/>
      <c r="Y39" s="17">
        <f t="shared" si="1"/>
        <v>639.1</v>
      </c>
      <c r="Z39" s="17"/>
      <c r="AA39" s="17"/>
      <c r="AB39" s="17"/>
      <c r="AC39" s="17">
        <f t="shared" si="1"/>
        <v>639.1</v>
      </c>
      <c r="AD39" s="17"/>
      <c r="AE39" s="17"/>
      <c r="AF39" s="24"/>
      <c r="AG39" s="24"/>
      <c r="AH39" s="64"/>
    </row>
    <row r="40" spans="1:34" x14ac:dyDescent="0.25">
      <c r="A40" s="8" t="s">
        <v>30</v>
      </c>
      <c r="B40" s="17">
        <f>145.9+31+31+31+31+12+32.4</f>
        <v>314.29999999999995</v>
      </c>
      <c r="C40" s="17">
        <f t="shared" si="0"/>
        <v>6600.300000000002</v>
      </c>
      <c r="D40" s="24"/>
      <c r="E40" s="24">
        <f t="shared" ref="E40:Z40" si="2">145.9+31+31+31+31+12+32.4</f>
        <v>314.29999999999995</v>
      </c>
      <c r="F40" s="24">
        <f t="shared" si="2"/>
        <v>314.29999999999995</v>
      </c>
      <c r="G40" s="24">
        <f t="shared" si="2"/>
        <v>314.29999999999995</v>
      </c>
      <c r="H40" s="24">
        <f t="shared" si="2"/>
        <v>314.29999999999995</v>
      </c>
      <c r="I40" s="24">
        <f t="shared" si="2"/>
        <v>314.29999999999995</v>
      </c>
      <c r="J40" s="24"/>
      <c r="K40" s="24"/>
      <c r="L40" s="24">
        <f t="shared" si="2"/>
        <v>314.29999999999995</v>
      </c>
      <c r="M40" s="35">
        <v>314.3</v>
      </c>
      <c r="N40" s="35">
        <v>314.3</v>
      </c>
      <c r="O40" s="24">
        <f t="shared" si="2"/>
        <v>314.29999999999995</v>
      </c>
      <c r="P40" s="24">
        <f t="shared" si="2"/>
        <v>314.29999999999995</v>
      </c>
      <c r="Q40" s="24"/>
      <c r="R40" s="24"/>
      <c r="S40" s="24">
        <f t="shared" si="2"/>
        <v>314.29999999999995</v>
      </c>
      <c r="T40" s="35">
        <v>314.3</v>
      </c>
      <c r="U40" s="35">
        <v>314.3</v>
      </c>
      <c r="V40" s="24">
        <f t="shared" si="2"/>
        <v>314.29999999999995</v>
      </c>
      <c r="W40" s="24">
        <f t="shared" si="2"/>
        <v>314.29999999999995</v>
      </c>
      <c r="X40" s="24"/>
      <c r="Y40" s="24"/>
      <c r="Z40" s="24">
        <f t="shared" si="2"/>
        <v>314.29999999999995</v>
      </c>
      <c r="AA40" s="35">
        <v>314.3</v>
      </c>
      <c r="AB40" s="35">
        <v>314.3</v>
      </c>
      <c r="AC40" s="35">
        <v>314.3</v>
      </c>
      <c r="AD40" s="24">
        <f t="shared" ref="AD40:AG40" si="3">145.9+31+31+31+31+12+32.4</f>
        <v>314.29999999999995</v>
      </c>
      <c r="AE40" s="24"/>
      <c r="AF40" s="24"/>
      <c r="AG40" s="24">
        <f t="shared" si="3"/>
        <v>314.29999999999995</v>
      </c>
      <c r="AH40" s="64"/>
    </row>
    <row r="41" spans="1:34" x14ac:dyDescent="0.25">
      <c r="A41" s="8" t="s">
        <v>31</v>
      </c>
      <c r="B41" s="17">
        <v>103</v>
      </c>
      <c r="C41" s="17">
        <f t="shared" si="0"/>
        <v>0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64"/>
    </row>
    <row r="42" spans="1:34" x14ac:dyDescent="0.25">
      <c r="A42" s="8" t="s">
        <v>7</v>
      </c>
      <c r="B42" s="17">
        <f>28.9+4.2+19+65</f>
        <v>117.1</v>
      </c>
      <c r="C42" s="17">
        <f t="shared" si="0"/>
        <v>0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64"/>
    </row>
    <row r="43" spans="1:34" x14ac:dyDescent="0.25">
      <c r="A43" s="8" t="s">
        <v>32</v>
      </c>
      <c r="B43" s="17">
        <v>18.399999999999999</v>
      </c>
      <c r="C43" s="17">
        <f t="shared" si="0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64"/>
    </row>
    <row r="44" spans="1:34" x14ac:dyDescent="0.25">
      <c r="A44" s="8" t="s">
        <v>33</v>
      </c>
      <c r="B44" s="17">
        <v>10</v>
      </c>
      <c r="C44" s="17">
        <f t="shared" si="0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64"/>
    </row>
    <row r="45" spans="1:34" x14ac:dyDescent="0.25">
      <c r="A45" s="8" t="s">
        <v>34</v>
      </c>
      <c r="B45" s="17">
        <v>46.8</v>
      </c>
      <c r="C45" s="17">
        <f t="shared" si="0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64"/>
    </row>
    <row r="46" spans="1:34" x14ac:dyDescent="0.25">
      <c r="A46" s="8" t="s">
        <v>35</v>
      </c>
      <c r="B46" s="17">
        <v>60.3</v>
      </c>
      <c r="C46" s="17">
        <f t="shared" si="0"/>
        <v>0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64"/>
    </row>
    <row r="47" spans="1:34" x14ac:dyDescent="0.25">
      <c r="A47" s="8" t="s">
        <v>36</v>
      </c>
      <c r="B47" s="17">
        <v>15.7</v>
      </c>
      <c r="C47" s="17">
        <f t="shared" si="0"/>
        <v>0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64"/>
    </row>
    <row r="48" spans="1:34" x14ac:dyDescent="0.25">
      <c r="A48" s="8" t="s">
        <v>37</v>
      </c>
      <c r="B48" s="17">
        <v>17</v>
      </c>
      <c r="C48" s="17">
        <f t="shared" si="0"/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64"/>
    </row>
    <row r="49" spans="1:34" x14ac:dyDescent="0.25">
      <c r="A49" s="8" t="s">
        <v>38</v>
      </c>
      <c r="B49" s="17">
        <f>76.9+72.5</f>
        <v>149.4</v>
      </c>
      <c r="C49" s="17">
        <f t="shared" si="0"/>
        <v>0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64"/>
    </row>
    <row r="50" spans="1:34" x14ac:dyDescent="0.25">
      <c r="A50" s="8" t="s">
        <v>39</v>
      </c>
      <c r="B50" s="17">
        <f>66.7+63</f>
        <v>129.69999999999999</v>
      </c>
      <c r="C50" s="17">
        <f t="shared" si="0"/>
        <v>0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64"/>
    </row>
    <row r="51" spans="1:34" x14ac:dyDescent="0.25">
      <c r="A51" s="8" t="s">
        <v>40</v>
      </c>
      <c r="B51" s="17">
        <f>19.5+5.7+3.2+30+165+6.9</f>
        <v>230.3</v>
      </c>
      <c r="C51" s="17">
        <f t="shared" si="0"/>
        <v>0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64"/>
    </row>
    <row r="52" spans="1:34" x14ac:dyDescent="0.25">
      <c r="A52" s="8" t="s">
        <v>41</v>
      </c>
      <c r="B52" s="17">
        <f>60+78</f>
        <v>138</v>
      </c>
      <c r="C52" s="17">
        <f t="shared" si="0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64"/>
    </row>
    <row r="53" spans="1:34" x14ac:dyDescent="0.25">
      <c r="A53" s="14" t="s">
        <v>42</v>
      </c>
      <c r="B53" s="19">
        <f>SUM(B54:B67)-B55-B60</f>
        <v>7644.8</v>
      </c>
      <c r="C53" s="17">
        <f t="shared" si="0"/>
        <v>0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64"/>
    </row>
    <row r="54" spans="1:34" x14ac:dyDescent="0.25">
      <c r="A54" s="8" t="s">
        <v>24</v>
      </c>
      <c r="B54" s="17">
        <f>26.1+14.7+14.6+23.2+24+23.8+25.1+13.4+23.3+24.6+24.5+14+17.7</f>
        <v>269</v>
      </c>
      <c r="C54" s="17">
        <f t="shared" si="0"/>
        <v>538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>
        <v>269</v>
      </c>
      <c r="AG54" s="24">
        <v>269</v>
      </c>
      <c r="AH54" s="64"/>
    </row>
    <row r="55" spans="1:34" x14ac:dyDescent="0.25">
      <c r="A55" s="33" t="s">
        <v>25</v>
      </c>
      <c r="B55" s="17">
        <v>269</v>
      </c>
      <c r="C55" s="17">
        <f t="shared" si="0"/>
        <v>7532</v>
      </c>
      <c r="D55" s="24">
        <v>269</v>
      </c>
      <c r="E55" s="24">
        <v>269</v>
      </c>
      <c r="F55" s="24">
        <v>269</v>
      </c>
      <c r="G55" s="24">
        <v>269</v>
      </c>
      <c r="H55" s="24">
        <v>269</v>
      </c>
      <c r="I55" s="24">
        <v>269</v>
      </c>
      <c r="J55" s="24">
        <v>269</v>
      </c>
      <c r="K55" s="24">
        <v>269</v>
      </c>
      <c r="L55" s="24">
        <v>269</v>
      </c>
      <c r="M55" s="24">
        <v>269</v>
      </c>
      <c r="N55" s="24">
        <v>269</v>
      </c>
      <c r="O55" s="24">
        <v>269</v>
      </c>
      <c r="P55" s="24">
        <v>269</v>
      </c>
      <c r="Q55" s="24">
        <v>269</v>
      </c>
      <c r="R55" s="24">
        <v>269</v>
      </c>
      <c r="S55" s="24">
        <v>269</v>
      </c>
      <c r="T55" s="24">
        <v>269</v>
      </c>
      <c r="U55" s="24">
        <v>269</v>
      </c>
      <c r="V55" s="24">
        <v>269</v>
      </c>
      <c r="W55" s="24">
        <v>269</v>
      </c>
      <c r="X55" s="24">
        <v>269</v>
      </c>
      <c r="Y55" s="24">
        <v>269</v>
      </c>
      <c r="Z55" s="24">
        <v>269</v>
      </c>
      <c r="AA55" s="24">
        <v>269</v>
      </c>
      <c r="AB55" s="24">
        <v>269</v>
      </c>
      <c r="AC55" s="24">
        <v>269</v>
      </c>
      <c r="AD55" s="24">
        <v>269</v>
      </c>
      <c r="AE55" s="24">
        <v>269</v>
      </c>
      <c r="AF55" s="24"/>
      <c r="AG55" s="24"/>
      <c r="AH55" s="64"/>
    </row>
    <row r="56" spans="1:34" x14ac:dyDescent="0.25">
      <c r="A56" s="33" t="s">
        <v>43</v>
      </c>
      <c r="B56" s="17">
        <f>526.4+4.6+29.5+15+16.2+19.5+52.7+14.4+7.1+70.1+70.4+70.8+139.7+66.6+5.4+5.5+9.7+9.8+13.5+13.1+65.2+35.2+177.8+396.6+21.7+371.9</f>
        <v>2228.4</v>
      </c>
      <c r="C56" s="17">
        <f t="shared" si="0"/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64"/>
    </row>
    <row r="57" spans="1:34" x14ac:dyDescent="0.25">
      <c r="A57" s="33" t="s">
        <v>44</v>
      </c>
      <c r="B57" s="17">
        <v>287</v>
      </c>
      <c r="C57" s="17">
        <f t="shared" si="0"/>
        <v>0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64"/>
    </row>
    <row r="58" spans="1:34" x14ac:dyDescent="0.25">
      <c r="A58" s="33" t="s">
        <v>45</v>
      </c>
      <c r="B58" s="17">
        <v>726.2</v>
      </c>
      <c r="C58" s="17">
        <f t="shared" si="0"/>
        <v>0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64"/>
    </row>
    <row r="59" spans="1:34" x14ac:dyDescent="0.25">
      <c r="A59" s="33" t="s">
        <v>56</v>
      </c>
      <c r="B59" s="17">
        <f>18.2+32+15+16.3+52.6+3.9+6.7+47.3+11.5+11.5+143.9+14.4+103.4</f>
        <v>476.69999999999993</v>
      </c>
      <c r="C59" s="17">
        <f t="shared" si="0"/>
        <v>953.4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>
        <v>476.7</v>
      </c>
      <c r="AG59" s="24">
        <v>476.7</v>
      </c>
      <c r="AH59" s="64"/>
    </row>
    <row r="60" spans="1:34" x14ac:dyDescent="0.25">
      <c r="A60" s="33" t="s">
        <v>27</v>
      </c>
      <c r="B60" s="17">
        <v>476.7</v>
      </c>
      <c r="C60" s="17">
        <f t="shared" si="0"/>
        <v>13347.600000000006</v>
      </c>
      <c r="D60" s="24">
        <v>476.7</v>
      </c>
      <c r="E60" s="24">
        <v>476.7</v>
      </c>
      <c r="F60" s="24">
        <v>476.7</v>
      </c>
      <c r="G60" s="24">
        <v>476.7</v>
      </c>
      <c r="H60" s="24">
        <v>476.7</v>
      </c>
      <c r="I60" s="24">
        <v>476.7</v>
      </c>
      <c r="J60" s="24">
        <v>476.7</v>
      </c>
      <c r="K60" s="24">
        <v>476.7</v>
      </c>
      <c r="L60" s="24">
        <v>476.7</v>
      </c>
      <c r="M60" s="24">
        <v>476.7</v>
      </c>
      <c r="N60" s="24">
        <v>476.7</v>
      </c>
      <c r="O60" s="24">
        <v>476.7</v>
      </c>
      <c r="P60" s="24">
        <v>476.7</v>
      </c>
      <c r="Q60" s="24">
        <v>476.7</v>
      </c>
      <c r="R60" s="24">
        <v>476.7</v>
      </c>
      <c r="S60" s="24">
        <v>476.7</v>
      </c>
      <c r="T60" s="24">
        <v>476.7</v>
      </c>
      <c r="U60" s="24">
        <v>476.7</v>
      </c>
      <c r="V60" s="24">
        <v>476.7</v>
      </c>
      <c r="W60" s="24">
        <v>476.7</v>
      </c>
      <c r="X60" s="24">
        <v>476.7</v>
      </c>
      <c r="Y60" s="24">
        <v>476.7</v>
      </c>
      <c r="Z60" s="24">
        <v>476.7</v>
      </c>
      <c r="AA60" s="24">
        <v>476.7</v>
      </c>
      <c r="AB60" s="24">
        <v>476.7</v>
      </c>
      <c r="AC60" s="24">
        <v>476.7</v>
      </c>
      <c r="AD60" s="24">
        <v>476.7</v>
      </c>
      <c r="AE60" s="24">
        <v>476.7</v>
      </c>
      <c r="AF60" s="24"/>
      <c r="AG60" s="24"/>
      <c r="AH60" s="64"/>
    </row>
    <row r="61" spans="1:34" x14ac:dyDescent="0.25">
      <c r="A61" s="33" t="s">
        <v>46</v>
      </c>
      <c r="B61" s="17">
        <v>2231.9</v>
      </c>
      <c r="C61" s="17">
        <f t="shared" si="0"/>
        <v>0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64"/>
    </row>
    <row r="62" spans="1:34" x14ac:dyDescent="0.25">
      <c r="A62" s="33" t="s">
        <v>14</v>
      </c>
      <c r="B62" s="17">
        <f>21.1+23.5+13.3+12.1+2.7+2.7</f>
        <v>75.400000000000006</v>
      </c>
      <c r="C62" s="17">
        <f t="shared" si="0"/>
        <v>2262.0000000000014</v>
      </c>
      <c r="D62" s="17">
        <f t="shared" ref="D62:AG62" si="4">21.1+23.5+13.3+12.1+2.7+2.7</f>
        <v>75.400000000000006</v>
      </c>
      <c r="E62" s="17">
        <f t="shared" si="4"/>
        <v>75.400000000000006</v>
      </c>
      <c r="F62" s="17">
        <f t="shared" si="4"/>
        <v>75.400000000000006</v>
      </c>
      <c r="G62" s="17">
        <f t="shared" si="4"/>
        <v>75.400000000000006</v>
      </c>
      <c r="H62" s="17">
        <f t="shared" si="4"/>
        <v>75.400000000000006</v>
      </c>
      <c r="I62" s="17">
        <f t="shared" si="4"/>
        <v>75.400000000000006</v>
      </c>
      <c r="J62" s="17">
        <f t="shared" si="4"/>
        <v>75.400000000000006</v>
      </c>
      <c r="K62" s="17">
        <f t="shared" si="4"/>
        <v>75.400000000000006</v>
      </c>
      <c r="L62" s="17">
        <f t="shared" si="4"/>
        <v>75.400000000000006</v>
      </c>
      <c r="M62" s="17">
        <f t="shared" si="4"/>
        <v>75.400000000000006</v>
      </c>
      <c r="N62" s="17">
        <f t="shared" si="4"/>
        <v>75.400000000000006</v>
      </c>
      <c r="O62" s="17">
        <f t="shared" si="4"/>
        <v>75.400000000000006</v>
      </c>
      <c r="P62" s="17">
        <f t="shared" si="4"/>
        <v>75.400000000000006</v>
      </c>
      <c r="Q62" s="17">
        <f t="shared" si="4"/>
        <v>75.400000000000006</v>
      </c>
      <c r="R62" s="17">
        <f t="shared" si="4"/>
        <v>75.400000000000006</v>
      </c>
      <c r="S62" s="17">
        <f t="shared" si="4"/>
        <v>75.400000000000006</v>
      </c>
      <c r="T62" s="17">
        <f t="shared" si="4"/>
        <v>75.400000000000006</v>
      </c>
      <c r="U62" s="17">
        <f t="shared" si="4"/>
        <v>75.400000000000006</v>
      </c>
      <c r="V62" s="17">
        <f t="shared" si="4"/>
        <v>75.400000000000006</v>
      </c>
      <c r="W62" s="17">
        <f t="shared" si="4"/>
        <v>75.400000000000006</v>
      </c>
      <c r="X62" s="17">
        <f t="shared" si="4"/>
        <v>75.400000000000006</v>
      </c>
      <c r="Y62" s="17">
        <f t="shared" si="4"/>
        <v>75.400000000000006</v>
      </c>
      <c r="Z62" s="17">
        <f t="shared" si="4"/>
        <v>75.400000000000006</v>
      </c>
      <c r="AA62" s="17">
        <f t="shared" si="4"/>
        <v>75.400000000000006</v>
      </c>
      <c r="AB62" s="17">
        <f t="shared" si="4"/>
        <v>75.400000000000006</v>
      </c>
      <c r="AC62" s="17">
        <f t="shared" si="4"/>
        <v>75.400000000000006</v>
      </c>
      <c r="AD62" s="17">
        <f t="shared" si="4"/>
        <v>75.400000000000006</v>
      </c>
      <c r="AE62" s="17">
        <f t="shared" si="4"/>
        <v>75.400000000000006</v>
      </c>
      <c r="AF62" s="17">
        <f t="shared" si="4"/>
        <v>75.400000000000006</v>
      </c>
      <c r="AG62" s="17">
        <f t="shared" si="4"/>
        <v>75.400000000000006</v>
      </c>
      <c r="AH62" s="64"/>
    </row>
    <row r="63" spans="1:34" x14ac:dyDescent="0.25">
      <c r="A63" s="33" t="s">
        <v>7</v>
      </c>
      <c r="B63" s="17">
        <f>16.5+55.6+26.1+57.8+54.4+16.1+25.6+55.5+0.7+38.1+73.2+40.2+32+7.4+15.3+7.8+9.6+8.2</f>
        <v>540.1</v>
      </c>
      <c r="C63" s="17">
        <f t="shared" si="0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64"/>
    </row>
    <row r="64" spans="1:34" x14ac:dyDescent="0.25">
      <c r="A64" s="33" t="s">
        <v>30</v>
      </c>
      <c r="B64" s="17">
        <f>181.7+25.8+23.3+84.4+66.7+69.6+43.3+10.8+16.1+15.6</f>
        <v>537.30000000000007</v>
      </c>
      <c r="C64" s="17">
        <f t="shared" si="0"/>
        <v>0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64"/>
    </row>
    <row r="65" spans="1:34" x14ac:dyDescent="0.25">
      <c r="A65" s="33" t="s">
        <v>21</v>
      </c>
      <c r="B65" s="17">
        <f>49.6+49.7+15.4+13.1+8+7.6+7.2+6.6+5.9</f>
        <v>163.1</v>
      </c>
      <c r="C65" s="17">
        <f t="shared" si="0"/>
        <v>0</v>
      </c>
      <c r="D65" s="17"/>
      <c r="E65" s="24"/>
      <c r="F65" s="24"/>
      <c r="G65" s="24"/>
      <c r="H65" s="17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64"/>
    </row>
    <row r="66" spans="1:34" x14ac:dyDescent="0.25">
      <c r="A66" s="8" t="s">
        <v>47</v>
      </c>
      <c r="B66" s="17">
        <f>17.9+17.9+8.3+7.6+22.4+2.7+3.7+7.7</f>
        <v>88.2</v>
      </c>
      <c r="C66" s="17">
        <f t="shared" si="0"/>
        <v>0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64"/>
    </row>
    <row r="67" spans="1:34" x14ac:dyDescent="0.25">
      <c r="A67" s="8" t="s">
        <v>48</v>
      </c>
      <c r="B67" s="17">
        <f>0.7+1.6+2.9+1.2+1.3+1.2+0.5+1.3+0.3+0.3+0.5+1.8+1.2+0.4+1.5+0.4+0.4+0.7+0.7+0.4+0.4+0.7+0.7+0.4</f>
        <v>21.499999999999993</v>
      </c>
      <c r="C67" s="17">
        <f t="shared" si="0"/>
        <v>0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64"/>
    </row>
    <row r="68" spans="1:34" x14ac:dyDescent="0.25">
      <c r="A68" s="14" t="s">
        <v>49</v>
      </c>
      <c r="B68" s="19">
        <f>SUM(B69:B70)</f>
        <v>4121.8</v>
      </c>
      <c r="C68" s="17">
        <f t="shared" si="0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64"/>
    </row>
    <row r="69" spans="1:34" x14ac:dyDescent="0.25">
      <c r="A69" s="8" t="s">
        <v>9</v>
      </c>
      <c r="B69" s="17">
        <f>155.5+930+38.4+464.4+178+132+814.5+107.5+1054+116</f>
        <v>3990.3</v>
      </c>
      <c r="C69" s="17">
        <f t="shared" si="0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64"/>
    </row>
    <row r="70" spans="1:34" x14ac:dyDescent="0.25">
      <c r="A70" s="8" t="s">
        <v>5</v>
      </c>
      <c r="B70" s="17">
        <f>23+23+23+23+23+16.5</f>
        <v>131.5</v>
      </c>
      <c r="C70" s="17">
        <f t="shared" si="0"/>
        <v>0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64"/>
    </row>
    <row r="71" spans="1:34" x14ac:dyDescent="0.25">
      <c r="A71" s="14" t="s">
        <v>50</v>
      </c>
      <c r="B71" s="17"/>
      <c r="C71" s="17">
        <f t="shared" si="0"/>
        <v>0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64"/>
    </row>
    <row r="72" spans="1:34" ht="30" x14ac:dyDescent="0.25">
      <c r="A72" s="8" t="s">
        <v>158</v>
      </c>
      <c r="B72" s="17"/>
      <c r="C72" s="17">
        <f t="shared" si="0"/>
        <v>179995</v>
      </c>
      <c r="D72" s="43"/>
      <c r="E72" s="43">
        <v>15750</v>
      </c>
      <c r="F72" s="43">
        <f>F10</f>
        <v>15750</v>
      </c>
      <c r="G72" s="43"/>
      <c r="H72" s="43"/>
      <c r="I72" s="43"/>
      <c r="J72" s="43"/>
      <c r="K72" s="43"/>
      <c r="L72" s="43"/>
      <c r="M72" s="43">
        <v>23920</v>
      </c>
      <c r="N72" s="43">
        <f>N9</f>
        <v>24510</v>
      </c>
      <c r="O72" s="43"/>
      <c r="P72" s="43"/>
      <c r="Q72" s="43"/>
      <c r="R72" s="43"/>
      <c r="S72" s="43"/>
      <c r="T72" s="43"/>
      <c r="U72" s="43"/>
      <c r="V72" s="24">
        <f>V9</f>
        <v>24510</v>
      </c>
      <c r="W72" s="43">
        <f>W9</f>
        <v>25185</v>
      </c>
      <c r="X72" s="43">
        <f>X9</f>
        <v>25185</v>
      </c>
      <c r="Y72" s="43"/>
      <c r="Z72" s="24"/>
      <c r="AA72" s="24"/>
      <c r="AB72" s="24"/>
      <c r="AC72" s="24"/>
      <c r="AD72" s="24"/>
      <c r="AE72" s="24">
        <f>AE9</f>
        <v>25185</v>
      </c>
      <c r="AF72" s="24"/>
      <c r="AG72" s="24"/>
      <c r="AH72" s="64"/>
    </row>
    <row r="73" spans="1:34" x14ac:dyDescent="0.25">
      <c r="A73" s="8" t="s">
        <v>159</v>
      </c>
      <c r="B73" s="17"/>
      <c r="C73" s="17">
        <f>SUM(D73:AH73)</f>
        <v>273500</v>
      </c>
      <c r="D73" s="24">
        <v>500</v>
      </c>
      <c r="E73" s="24"/>
      <c r="F73" s="24"/>
      <c r="G73" s="24">
        <v>12000</v>
      </c>
      <c r="H73" s="24">
        <v>12000</v>
      </c>
      <c r="I73" s="24">
        <v>12000</v>
      </c>
      <c r="J73" s="24">
        <v>12000</v>
      </c>
      <c r="K73" s="24">
        <v>12000</v>
      </c>
      <c r="L73" s="24">
        <v>12000</v>
      </c>
      <c r="M73" s="24"/>
      <c r="N73" s="24"/>
      <c r="O73" s="24">
        <v>15000</v>
      </c>
      <c r="P73" s="24">
        <v>15000</v>
      </c>
      <c r="Q73" s="24">
        <v>15000</v>
      </c>
      <c r="R73" s="24">
        <v>15000</v>
      </c>
      <c r="S73" s="24">
        <v>15000</v>
      </c>
      <c r="T73" s="24">
        <v>15000</v>
      </c>
      <c r="U73" s="24">
        <v>15000</v>
      </c>
      <c r="V73" s="24"/>
      <c r="W73" s="24"/>
      <c r="X73" s="24"/>
      <c r="Y73" s="24">
        <v>16000</v>
      </c>
      <c r="Z73" s="24">
        <v>16000</v>
      </c>
      <c r="AA73" s="24">
        <v>16000</v>
      </c>
      <c r="AB73" s="24">
        <v>16000</v>
      </c>
      <c r="AC73" s="24">
        <v>16000</v>
      </c>
      <c r="AD73" s="24">
        <v>16000</v>
      </c>
      <c r="AE73" s="24"/>
      <c r="AF73" s="24"/>
      <c r="AG73" s="24"/>
      <c r="AH73" s="64"/>
    </row>
    <row r="74" spans="1:34" ht="30" x14ac:dyDescent="0.25">
      <c r="A74" s="8" t="s">
        <v>54</v>
      </c>
      <c r="B74" s="17"/>
      <c r="C74" s="17">
        <f t="shared" ref="C74" si="5">SUM(D74:AH74)</f>
        <v>0</v>
      </c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64"/>
    </row>
    <row r="75" spans="1:34" ht="30" x14ac:dyDescent="0.25">
      <c r="A75" s="8" t="s">
        <v>55</v>
      </c>
      <c r="B75" s="17"/>
      <c r="C75" s="17">
        <f>SUM(D75:AH75)</f>
        <v>0</v>
      </c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64"/>
    </row>
    <row r="76" spans="1:34" s="3" customFormat="1" thickBot="1" x14ac:dyDescent="0.25">
      <c r="A76" s="15" t="s">
        <v>57</v>
      </c>
      <c r="B76" s="22"/>
      <c r="C76" s="23">
        <f>SUM(C13:C30)+SUM(C32:C52)+SUM(C54:C67)+SUM(C69:C70)+SUM(C72:C75)</f>
        <v>516901.91100000002</v>
      </c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3"/>
    </row>
    <row r="77" spans="1:34" s="5" customFormat="1" x14ac:dyDescent="0.25">
      <c r="A77" s="12"/>
      <c r="B77" s="4"/>
      <c r="C77" s="4"/>
    </row>
    <row r="78" spans="1:34" s="5" customFormat="1" x14ac:dyDescent="0.25">
      <c r="A78" s="12"/>
      <c r="B78" s="4"/>
      <c r="C78" s="4"/>
    </row>
    <row r="79" spans="1:34" s="5" customFormat="1" x14ac:dyDescent="0.25">
      <c r="A79" s="12"/>
      <c r="B79" s="4"/>
      <c r="C79" s="4"/>
    </row>
    <row r="80" spans="1:34" s="5" customFormat="1" x14ac:dyDescent="0.25">
      <c r="A80" s="12"/>
      <c r="B80" s="4"/>
      <c r="C80" s="4"/>
    </row>
    <row r="81" spans="1:3" s="5" customFormat="1" x14ac:dyDescent="0.25">
      <c r="A81" s="12"/>
      <c r="B81" s="4"/>
      <c r="C81" s="4"/>
    </row>
    <row r="82" spans="1:3" s="5" customFormat="1" x14ac:dyDescent="0.25">
      <c r="A82" s="10"/>
      <c r="B82" s="13"/>
      <c r="C82" s="11"/>
    </row>
    <row r="83" spans="1:3" s="5" customFormat="1" x14ac:dyDescent="0.25">
      <c r="A83" s="12"/>
      <c r="B83" s="4"/>
      <c r="C83" s="4"/>
    </row>
    <row r="84" spans="1:3" s="5" customFormat="1" x14ac:dyDescent="0.25">
      <c r="A84" s="12"/>
      <c r="B84" s="4"/>
      <c r="C84" s="4"/>
    </row>
    <row r="85" spans="1:3" s="5" customFormat="1" x14ac:dyDescent="0.25">
      <c r="A85" s="12"/>
      <c r="B85" s="4"/>
      <c r="C85" s="4"/>
    </row>
    <row r="86" spans="1:3" s="5" customFormat="1" x14ac:dyDescent="0.25">
      <c r="A86" s="10"/>
      <c r="B86" s="13"/>
      <c r="C86" s="11"/>
    </row>
    <row r="87" spans="1:3" s="5" customFormat="1" x14ac:dyDescent="0.25">
      <c r="A87" s="12"/>
      <c r="B87" s="4"/>
      <c r="C87" s="4"/>
    </row>
    <row r="88" spans="1:3" s="5" customFormat="1" x14ac:dyDescent="0.25">
      <c r="A88" s="12"/>
      <c r="B88" s="4"/>
      <c r="C88" s="4"/>
    </row>
    <row r="89" spans="1:3" s="5" customFormat="1" x14ac:dyDescent="0.25">
      <c r="A89" s="10"/>
      <c r="B89" s="13"/>
      <c r="C89" s="11"/>
    </row>
    <row r="90" spans="1:3" s="5" customFormat="1" x14ac:dyDescent="0.25">
      <c r="A90" s="12"/>
      <c r="B90" s="4"/>
      <c r="C90" s="4"/>
    </row>
    <row r="91" spans="1:3" s="5" customFormat="1" x14ac:dyDescent="0.25">
      <c r="A91" s="12"/>
      <c r="B91" s="4"/>
      <c r="C91" s="11"/>
    </row>
    <row r="92" spans="1:3" s="5" customFormat="1" x14ac:dyDescent="0.25">
      <c r="A92" s="12"/>
      <c r="B92" s="4"/>
      <c r="C92" s="11"/>
    </row>
    <row r="93" spans="1:3" s="5" customFormat="1" x14ac:dyDescent="0.25">
      <c r="A93" s="12"/>
      <c r="B93" s="4"/>
      <c r="C93" s="11"/>
    </row>
    <row r="94" spans="1:3" s="5" customFormat="1" x14ac:dyDescent="0.25">
      <c r="A94" s="12"/>
      <c r="B94" s="4"/>
      <c r="C94" s="11"/>
    </row>
    <row r="95" spans="1:3" s="5" customFormat="1" x14ac:dyDescent="0.25">
      <c r="A95" s="12"/>
      <c r="B95" s="4"/>
      <c r="C95" s="11"/>
    </row>
    <row r="96" spans="1:3" s="5" customFormat="1" x14ac:dyDescent="0.25">
      <c r="A96" s="12"/>
      <c r="B96" s="4"/>
      <c r="C96" s="11"/>
    </row>
    <row r="97" spans="1:3" s="5" customFormat="1" x14ac:dyDescent="0.25">
      <c r="A97" s="12"/>
      <c r="B97" s="4"/>
      <c r="C97" s="11"/>
    </row>
    <row r="98" spans="1:3" s="5" customFormat="1" x14ac:dyDescent="0.25">
      <c r="A98" s="12"/>
      <c r="B98" s="4"/>
      <c r="C98" s="11"/>
    </row>
    <row r="99" spans="1:3" s="5" customFormat="1" x14ac:dyDescent="0.25">
      <c r="A99" s="12"/>
      <c r="B99" s="4"/>
      <c r="C99" s="11"/>
    </row>
    <row r="100" spans="1:3" s="5" customFormat="1" x14ac:dyDescent="0.25">
      <c r="A100" s="12"/>
      <c r="B100" s="4"/>
      <c r="C100" s="11"/>
    </row>
    <row r="101" spans="1:3" s="5" customFormat="1" x14ac:dyDescent="0.25">
      <c r="A101" s="12"/>
      <c r="B101" s="4"/>
      <c r="C101" s="11"/>
    </row>
    <row r="102" spans="1:3" s="5" customFormat="1" x14ac:dyDescent="0.25">
      <c r="A102" s="12"/>
      <c r="B102" s="4"/>
      <c r="C102" s="11"/>
    </row>
    <row r="103" spans="1:3" s="5" customFormat="1" x14ac:dyDescent="0.25">
      <c r="A103" s="12"/>
      <c r="B103" s="4"/>
      <c r="C103" s="11"/>
    </row>
    <row r="104" spans="1:3" s="5" customFormat="1" x14ac:dyDescent="0.25">
      <c r="A104" s="12"/>
      <c r="B104" s="4"/>
      <c r="C104" s="11"/>
    </row>
    <row r="105" spans="1:3" s="5" customFormat="1" x14ac:dyDescent="0.25">
      <c r="A105" s="12"/>
      <c r="B105" s="4"/>
      <c r="C105" s="11"/>
    </row>
    <row r="106" spans="1:3" s="5" customFormat="1" x14ac:dyDescent="0.25">
      <c r="A106" s="12"/>
      <c r="B106" s="4"/>
      <c r="C106" s="11"/>
    </row>
    <row r="107" spans="1:3" s="5" customFormat="1" x14ac:dyDescent="0.25">
      <c r="A107" s="12"/>
      <c r="B107" s="4"/>
      <c r="C107" s="11"/>
    </row>
    <row r="108" spans="1:3" s="5" customFormat="1" x14ac:dyDescent="0.25">
      <c r="A108" s="12"/>
      <c r="B108" s="4"/>
      <c r="C108" s="11"/>
    </row>
    <row r="109" spans="1:3" s="5" customFormat="1" x14ac:dyDescent="0.25">
      <c r="A109" s="12"/>
      <c r="B109" s="4"/>
      <c r="C109" s="11"/>
    </row>
    <row r="110" spans="1:3" s="5" customFormat="1" x14ac:dyDescent="0.25">
      <c r="A110" s="12"/>
      <c r="B110" s="4"/>
      <c r="C110" s="11"/>
    </row>
    <row r="111" spans="1:3" s="5" customFormat="1" x14ac:dyDescent="0.25">
      <c r="A111" s="12"/>
      <c r="B111" s="4"/>
      <c r="C111" s="11"/>
    </row>
    <row r="112" spans="1:3" s="5" customFormat="1" x14ac:dyDescent="0.25">
      <c r="A112" s="12"/>
      <c r="B112" s="4"/>
      <c r="C112" s="11"/>
    </row>
    <row r="113" spans="1:3" s="5" customFormat="1" x14ac:dyDescent="0.25">
      <c r="A113" s="12"/>
      <c r="B113" s="4"/>
      <c r="C113" s="11"/>
    </row>
    <row r="114" spans="1:3" s="5" customFormat="1" x14ac:dyDescent="0.25">
      <c r="A114" s="12"/>
      <c r="B114" s="4"/>
      <c r="C114" s="11"/>
    </row>
    <row r="115" spans="1:3" s="5" customFormat="1" x14ac:dyDescent="0.25">
      <c r="A115" s="12"/>
      <c r="B115" s="4"/>
      <c r="C115" s="11"/>
    </row>
    <row r="116" spans="1:3" s="5" customFormat="1" x14ac:dyDescent="0.25">
      <c r="A116" s="12"/>
      <c r="B116" s="4"/>
      <c r="C116" s="11"/>
    </row>
    <row r="117" spans="1:3" s="5" customFormat="1" x14ac:dyDescent="0.25">
      <c r="A117" s="12"/>
      <c r="B117" s="4"/>
      <c r="C117" s="11"/>
    </row>
    <row r="118" spans="1:3" s="5" customFormat="1" x14ac:dyDescent="0.25">
      <c r="A118" s="12"/>
      <c r="B118" s="4"/>
      <c r="C118" s="11"/>
    </row>
    <row r="119" spans="1:3" s="5" customFormat="1" x14ac:dyDescent="0.25">
      <c r="A119" s="12"/>
      <c r="B119" s="4"/>
      <c r="C119" s="11"/>
    </row>
    <row r="120" spans="1:3" s="5" customFormat="1" x14ac:dyDescent="0.25">
      <c r="A120" s="12"/>
      <c r="B120" s="4"/>
      <c r="C120" s="11"/>
    </row>
    <row r="121" spans="1:3" s="5" customFormat="1" x14ac:dyDescent="0.25">
      <c r="A121" s="12"/>
      <c r="B121" s="4"/>
      <c r="C121" s="11"/>
    </row>
  </sheetData>
  <mergeCells count="10">
    <mergeCell ref="E6:M6"/>
    <mergeCell ref="M7:V7"/>
    <mergeCell ref="W8:AE8"/>
    <mergeCell ref="A1:AH1"/>
    <mergeCell ref="A3:A4"/>
    <mergeCell ref="B3:B4"/>
    <mergeCell ref="D3:AH3"/>
    <mergeCell ref="B5:B6"/>
    <mergeCell ref="C5:C6"/>
    <mergeCell ref="D5:E5"/>
  </mergeCells>
  <pageMargins left="0.75" right="0.75" top="1" bottom="1" header="0.5" footer="0.5"/>
  <pageSetup paperSize="9" scale="34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7"/>
  <sheetViews>
    <sheetView windowProtection="1" topLeftCell="A67" workbookViewId="0">
      <selection activeCell="D77" sqref="D77"/>
    </sheetView>
  </sheetViews>
  <sheetFormatPr defaultColWidth="8.875" defaultRowHeight="15" x14ac:dyDescent="0.25"/>
  <cols>
    <col min="1" max="1" width="37" style="7" bestFit="1" customWidth="1"/>
    <col min="2" max="2" width="10.375" style="2" customWidth="1"/>
    <col min="3" max="3" width="10.375" style="6" bestFit="1" customWidth="1"/>
    <col min="4" max="39" width="8.875" style="1"/>
    <col min="40" max="40" width="15.875" style="1" bestFit="1" customWidth="1"/>
    <col min="41" max="16384" width="8.875" style="1"/>
  </cols>
  <sheetData>
    <row r="1" spans="1:35" ht="30" customHeight="1" x14ac:dyDescent="0.4">
      <c r="A1" s="271" t="s">
        <v>156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</row>
    <row r="2" spans="1:35" ht="15.75" thickBot="1" x14ac:dyDescent="0.3"/>
    <row r="3" spans="1:35" ht="15.75" customHeight="1" x14ac:dyDescent="0.25">
      <c r="A3" s="272"/>
      <c r="B3" s="269"/>
      <c r="C3" s="21"/>
      <c r="D3" s="274" t="s">
        <v>150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29"/>
    </row>
    <row r="4" spans="1:35" x14ac:dyDescent="0.25">
      <c r="A4" s="273"/>
      <c r="B4" s="270"/>
      <c r="C4" s="20"/>
      <c r="D4" s="16">
        <v>1</v>
      </c>
      <c r="E4" s="16">
        <v>2</v>
      </c>
      <c r="F4" s="16">
        <v>3</v>
      </c>
      <c r="G4" s="16">
        <v>4</v>
      </c>
      <c r="H4" s="16">
        <v>5</v>
      </c>
      <c r="I4" s="16">
        <v>6</v>
      </c>
      <c r="J4" s="16">
        <v>7</v>
      </c>
      <c r="K4" s="16">
        <v>8</v>
      </c>
      <c r="L4" s="16">
        <v>9</v>
      </c>
      <c r="M4" s="16">
        <v>10</v>
      </c>
      <c r="N4" s="16">
        <v>11</v>
      </c>
      <c r="O4" s="16">
        <v>12</v>
      </c>
      <c r="P4" s="16">
        <v>13</v>
      </c>
      <c r="Q4" s="16">
        <v>14</v>
      </c>
      <c r="R4" s="16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29"/>
    </row>
    <row r="5" spans="1:35" ht="58.5" customHeight="1" thickBot="1" x14ac:dyDescent="0.3">
      <c r="A5" s="14" t="s">
        <v>0</v>
      </c>
      <c r="B5" s="267" t="s">
        <v>128</v>
      </c>
      <c r="C5" s="268" t="s">
        <v>129</v>
      </c>
      <c r="D5" s="277" t="s">
        <v>151</v>
      </c>
      <c r="E5" s="278"/>
      <c r="F5" s="279"/>
      <c r="G5" s="279"/>
      <c r="H5" s="279"/>
      <c r="I5" s="280"/>
      <c r="J5" s="281" t="s">
        <v>152</v>
      </c>
      <c r="K5" s="282"/>
      <c r="L5" s="282"/>
      <c r="M5" s="282"/>
      <c r="N5" s="282"/>
      <c r="O5" s="282"/>
      <c r="P5" s="283"/>
      <c r="Q5" s="283"/>
      <c r="R5" s="283"/>
      <c r="S5" s="283"/>
      <c r="T5" s="283"/>
      <c r="U5" s="284"/>
      <c r="V5" s="285" t="s">
        <v>153</v>
      </c>
      <c r="W5" s="286"/>
      <c r="X5" s="286"/>
      <c r="Y5" s="286"/>
      <c r="Z5" s="286"/>
      <c r="AA5" s="286"/>
      <c r="AB5" s="287"/>
      <c r="AC5" s="288" t="s">
        <v>155</v>
      </c>
      <c r="AD5" s="289"/>
      <c r="AE5" s="289"/>
      <c r="AF5" s="289"/>
      <c r="AG5" s="289"/>
      <c r="AH5" s="290"/>
      <c r="AI5" s="29"/>
    </row>
    <row r="6" spans="1:35" ht="30.75" customHeight="1" thickBot="1" x14ac:dyDescent="0.3">
      <c r="A6" s="14" t="s">
        <v>1</v>
      </c>
      <c r="B6" s="267"/>
      <c r="C6" s="268"/>
      <c r="D6" s="88"/>
      <c r="E6" s="235"/>
      <c r="F6" s="236"/>
      <c r="G6" s="236"/>
      <c r="H6" s="236"/>
      <c r="I6" s="236"/>
      <c r="J6" s="291" t="s">
        <v>157</v>
      </c>
      <c r="K6" s="291"/>
      <c r="L6" s="291"/>
      <c r="M6" s="291"/>
      <c r="N6" s="291"/>
      <c r="O6" s="291"/>
      <c r="P6" s="292"/>
      <c r="Q6" s="90"/>
      <c r="R6" s="90"/>
      <c r="S6" s="91"/>
      <c r="T6" s="91"/>
      <c r="U6" s="91"/>
      <c r="V6" s="91"/>
      <c r="W6" s="45"/>
      <c r="X6" s="45"/>
      <c r="Y6" s="45"/>
      <c r="Z6" s="45"/>
      <c r="AA6" s="45"/>
      <c r="AB6" s="45"/>
      <c r="AC6" s="84"/>
      <c r="AD6" s="84"/>
      <c r="AE6" s="84"/>
      <c r="AF6" s="92"/>
      <c r="AG6" s="92"/>
      <c r="AH6" s="93"/>
      <c r="AI6" s="5"/>
    </row>
    <row r="7" spans="1:35" ht="48" customHeight="1" x14ac:dyDescent="0.25">
      <c r="A7" s="14"/>
      <c r="B7" s="238"/>
      <c r="C7" s="239"/>
      <c r="D7" s="248"/>
      <c r="E7" s="249"/>
      <c r="F7" s="249"/>
      <c r="G7" s="249"/>
      <c r="H7" s="249"/>
      <c r="I7" s="249"/>
      <c r="J7" s="249"/>
      <c r="K7" s="249"/>
      <c r="L7" s="250"/>
      <c r="M7" s="241"/>
      <c r="N7" s="240"/>
      <c r="O7" s="240"/>
      <c r="P7" s="240"/>
      <c r="Q7" s="240"/>
      <c r="R7" s="240"/>
      <c r="S7" s="240"/>
      <c r="T7" s="240"/>
      <c r="U7" s="240"/>
      <c r="V7" s="240"/>
      <c r="W7" s="246"/>
      <c r="X7" s="246"/>
      <c r="Y7" s="246"/>
      <c r="Z7" s="248"/>
      <c r="AA7" s="248"/>
      <c r="AB7" s="246"/>
      <c r="AC7" s="246"/>
      <c r="AD7" s="246"/>
      <c r="AE7" s="246"/>
      <c r="AF7" s="245"/>
      <c r="AG7" s="246"/>
      <c r="AH7" s="219"/>
      <c r="AI7" s="5"/>
    </row>
    <row r="8" spans="1:35" x14ac:dyDescent="0.25">
      <c r="A8" s="8"/>
      <c r="B8" s="237"/>
      <c r="C8" s="252"/>
      <c r="D8" s="253">
        <v>18600</v>
      </c>
      <c r="E8" s="254">
        <v>18600</v>
      </c>
      <c r="F8" s="254">
        <v>18600</v>
      </c>
      <c r="G8" s="254">
        <v>18600</v>
      </c>
      <c r="H8" s="254">
        <v>18600</v>
      </c>
      <c r="I8" s="254">
        <v>18600</v>
      </c>
      <c r="J8" s="254">
        <v>18600</v>
      </c>
      <c r="K8" s="254"/>
      <c r="L8" s="255"/>
      <c r="M8" s="253"/>
      <c r="N8" s="253"/>
      <c r="O8" s="253"/>
      <c r="P8" s="253">
        <v>12178</v>
      </c>
      <c r="Q8" s="253">
        <v>12178</v>
      </c>
      <c r="R8" s="253">
        <v>12178</v>
      </c>
      <c r="S8" s="253">
        <v>12178</v>
      </c>
      <c r="T8" s="253">
        <v>12178</v>
      </c>
      <c r="U8" s="253">
        <v>12178</v>
      </c>
      <c r="V8" s="258"/>
      <c r="W8" s="257"/>
      <c r="X8" s="257"/>
      <c r="Y8" s="257"/>
      <c r="Z8" s="253"/>
      <c r="AA8" s="253"/>
      <c r="AB8" s="257"/>
      <c r="AC8" s="257"/>
      <c r="AD8" s="257"/>
      <c r="AE8" s="257"/>
      <c r="AF8" s="256">
        <v>5080</v>
      </c>
      <c r="AG8" s="257">
        <v>5080</v>
      </c>
      <c r="AH8" s="251">
        <v>5080</v>
      </c>
      <c r="AI8" s="5"/>
    </row>
    <row r="9" spans="1:35" x14ac:dyDescent="0.25">
      <c r="A9" s="8"/>
      <c r="B9" s="237"/>
      <c r="C9" s="252"/>
      <c r="D9" s="253"/>
      <c r="E9" s="254"/>
      <c r="F9" s="254"/>
      <c r="G9" s="254"/>
      <c r="H9" s="254"/>
      <c r="I9" s="254"/>
      <c r="J9" s="254">
        <v>6340</v>
      </c>
      <c r="K9" s="254">
        <v>6340</v>
      </c>
      <c r="L9" s="255">
        <v>6340</v>
      </c>
      <c r="M9" s="253">
        <v>6340</v>
      </c>
      <c r="N9" s="253">
        <v>6340</v>
      </c>
      <c r="O9" s="253">
        <v>6340</v>
      </c>
      <c r="P9" s="253">
        <v>6340</v>
      </c>
      <c r="Q9" s="253"/>
      <c r="R9" s="253"/>
      <c r="S9" s="253"/>
      <c r="T9" s="253"/>
      <c r="U9" s="253"/>
      <c r="V9" s="258">
        <v>10662</v>
      </c>
      <c r="W9" s="257">
        <v>10662</v>
      </c>
      <c r="X9" s="257">
        <v>10662</v>
      </c>
      <c r="Y9" s="257">
        <v>10662</v>
      </c>
      <c r="Z9" s="253">
        <v>10662</v>
      </c>
      <c r="AA9" s="253">
        <v>10662</v>
      </c>
      <c r="AB9" s="257">
        <v>10662</v>
      </c>
      <c r="AC9" s="257">
        <v>10662</v>
      </c>
      <c r="AD9" s="257"/>
      <c r="AE9" s="257">
        <v>3881</v>
      </c>
      <c r="AF9" s="256">
        <v>3881</v>
      </c>
      <c r="AG9" s="257">
        <v>3881</v>
      </c>
      <c r="AH9" s="251">
        <v>3881</v>
      </c>
      <c r="AI9" s="5"/>
    </row>
    <row r="10" spans="1:35" x14ac:dyDescent="0.25">
      <c r="A10" s="8"/>
      <c r="B10" s="237"/>
      <c r="C10" s="252"/>
      <c r="D10" s="253"/>
      <c r="E10" s="253"/>
      <c r="F10" s="253"/>
      <c r="G10" s="253"/>
      <c r="H10" s="253"/>
      <c r="I10" s="253"/>
      <c r="J10" s="253">
        <v>15842</v>
      </c>
      <c r="K10" s="253">
        <v>15842</v>
      </c>
      <c r="L10" s="253">
        <v>15842</v>
      </c>
      <c r="M10" s="254">
        <v>15842</v>
      </c>
      <c r="N10" s="254">
        <v>15842</v>
      </c>
      <c r="O10" s="254">
        <v>15842</v>
      </c>
      <c r="P10" s="254">
        <v>15842</v>
      </c>
      <c r="Q10" s="254"/>
      <c r="R10" s="254"/>
      <c r="S10" s="254"/>
      <c r="T10" s="254"/>
      <c r="U10" s="254"/>
      <c r="V10" s="255"/>
      <c r="W10" s="253"/>
      <c r="X10" s="253"/>
      <c r="Y10" s="253"/>
      <c r="Z10" s="253"/>
      <c r="AA10" s="253"/>
      <c r="AB10" s="253">
        <v>300</v>
      </c>
      <c r="AC10" s="253">
        <v>300</v>
      </c>
      <c r="AD10" s="253">
        <v>300</v>
      </c>
      <c r="AE10" s="253">
        <v>300</v>
      </c>
      <c r="AF10" s="256">
        <v>300</v>
      </c>
      <c r="AG10" s="257">
        <v>300</v>
      </c>
      <c r="AH10" s="251">
        <v>300</v>
      </c>
      <c r="AI10" s="5"/>
    </row>
    <row r="11" spans="1:35" s="2" customFormat="1" x14ac:dyDescent="0.25">
      <c r="A11" s="8" t="s">
        <v>2</v>
      </c>
      <c r="B11" s="17"/>
      <c r="C11" s="19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247"/>
      <c r="AI11" s="101"/>
    </row>
    <row r="12" spans="1:35" x14ac:dyDescent="0.25">
      <c r="A12" s="14"/>
      <c r="B12" s="19"/>
      <c r="C12" s="18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121"/>
      <c r="AI12" s="29"/>
    </row>
    <row r="13" spans="1:35" x14ac:dyDescent="0.25">
      <c r="A13" s="14" t="s">
        <v>3</v>
      </c>
      <c r="B13" s="19">
        <f>B14+B33+B55+B70</f>
        <v>52992.9</v>
      </c>
      <c r="C13" s="18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121"/>
    </row>
    <row r="14" spans="1:35" x14ac:dyDescent="0.25">
      <c r="A14" s="14" t="s">
        <v>4</v>
      </c>
      <c r="B14" s="19">
        <f>SUM(B15:B32)</f>
        <v>10860.199999999999</v>
      </c>
      <c r="C14" s="19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21"/>
    </row>
    <row r="15" spans="1:35" x14ac:dyDescent="0.25">
      <c r="A15" s="8" t="s">
        <v>5</v>
      </c>
      <c r="B15" s="17">
        <v>167.7</v>
      </c>
      <c r="C15" s="17">
        <f t="shared" ref="C15:C75" si="0">SUM(D15:AH15)</f>
        <v>0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5"/>
      <c r="Y15" s="24"/>
      <c r="Z15" s="24"/>
      <c r="AA15" s="24"/>
      <c r="AB15" s="24"/>
      <c r="AC15" s="24"/>
      <c r="AD15" s="24"/>
      <c r="AE15" s="25"/>
      <c r="AF15" s="24"/>
      <c r="AG15" s="24"/>
      <c r="AH15" s="121"/>
    </row>
    <row r="16" spans="1:35" x14ac:dyDescent="0.25">
      <c r="A16" s="8" t="s">
        <v>6</v>
      </c>
      <c r="B16" s="17">
        <v>79.7</v>
      </c>
      <c r="C16" s="17">
        <f t="shared" si="0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121"/>
    </row>
    <row r="17" spans="1:34" x14ac:dyDescent="0.25">
      <c r="A17" s="8" t="s">
        <v>7</v>
      </c>
      <c r="B17" s="17">
        <v>30.1</v>
      </c>
      <c r="C17" s="17">
        <f t="shared" si="0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121"/>
    </row>
    <row r="18" spans="1:34" x14ac:dyDescent="0.25">
      <c r="A18" s="8" t="s">
        <v>8</v>
      </c>
      <c r="B18" s="17">
        <v>482</v>
      </c>
      <c r="C18" s="17">
        <f t="shared" si="0"/>
        <v>0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121"/>
    </row>
    <row r="19" spans="1:34" s="2" customFormat="1" x14ac:dyDescent="0.25">
      <c r="A19" s="8" t="s">
        <v>9</v>
      </c>
      <c r="B19" s="17">
        <v>620</v>
      </c>
      <c r="C19" s="17">
        <f t="shared" si="0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121"/>
    </row>
    <row r="20" spans="1:34" s="2" customFormat="1" x14ac:dyDescent="0.25">
      <c r="A20" s="8" t="s">
        <v>10</v>
      </c>
      <c r="B20" s="17">
        <v>291.60000000000002</v>
      </c>
      <c r="C20" s="17">
        <f t="shared" si="0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121"/>
    </row>
    <row r="21" spans="1:34" s="2" customFormat="1" x14ac:dyDescent="0.25">
      <c r="A21" s="8" t="s">
        <v>11</v>
      </c>
      <c r="B21" s="17">
        <v>4237.8999999999996</v>
      </c>
      <c r="C21" s="17">
        <f t="shared" si="0"/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121"/>
    </row>
    <row r="22" spans="1:34" s="2" customFormat="1" x14ac:dyDescent="0.25">
      <c r="A22" s="8" t="s">
        <v>12</v>
      </c>
      <c r="B22" s="17">
        <v>388.9</v>
      </c>
      <c r="C22" s="17">
        <f t="shared" si="0"/>
        <v>0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121"/>
    </row>
    <row r="23" spans="1:34" s="2" customFormat="1" x14ac:dyDescent="0.25">
      <c r="A23" s="8" t="s">
        <v>13</v>
      </c>
      <c r="B23" s="17">
        <v>119.5</v>
      </c>
      <c r="C23" s="17">
        <f t="shared" si="0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121"/>
    </row>
    <row r="24" spans="1:34" s="2" customFormat="1" x14ac:dyDescent="0.25">
      <c r="A24" s="8" t="s">
        <v>14</v>
      </c>
      <c r="B24" s="17">
        <v>381.8</v>
      </c>
      <c r="C24" s="17">
        <f t="shared" si="0"/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121"/>
    </row>
    <row r="25" spans="1:34" s="2" customFormat="1" x14ac:dyDescent="0.25">
      <c r="A25" s="8" t="s">
        <v>15</v>
      </c>
      <c r="B25" s="17">
        <v>153.19999999999999</v>
      </c>
      <c r="C25" s="17">
        <f t="shared" si="0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121"/>
    </row>
    <row r="26" spans="1:34" s="2" customFormat="1" x14ac:dyDescent="0.25">
      <c r="A26" s="8" t="s">
        <v>16</v>
      </c>
      <c r="B26" s="17">
        <v>134.1</v>
      </c>
      <c r="C26" s="17">
        <f t="shared" si="0"/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121"/>
    </row>
    <row r="27" spans="1:34" s="2" customFormat="1" x14ac:dyDescent="0.25">
      <c r="A27" s="8" t="s">
        <v>17</v>
      </c>
      <c r="B27" s="17">
        <v>104.6</v>
      </c>
      <c r="C27" s="17">
        <f t="shared" si="0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121"/>
    </row>
    <row r="28" spans="1:34" s="2" customFormat="1" x14ac:dyDescent="0.25">
      <c r="A28" s="8" t="s">
        <v>18</v>
      </c>
      <c r="B28" s="17">
        <v>1445.5</v>
      </c>
      <c r="C28" s="17">
        <f t="shared" si="0"/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17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17"/>
      <c r="AG28" s="24"/>
      <c r="AH28" s="121"/>
    </row>
    <row r="29" spans="1:34" s="2" customFormat="1" x14ac:dyDescent="0.25">
      <c r="A29" s="8" t="s">
        <v>19</v>
      </c>
      <c r="B29" s="17">
        <v>402.8</v>
      </c>
      <c r="C29" s="17">
        <f t="shared" si="0"/>
        <v>0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121"/>
    </row>
    <row r="30" spans="1:34" s="2" customFormat="1" x14ac:dyDescent="0.25">
      <c r="A30" s="8" t="s">
        <v>20</v>
      </c>
      <c r="B30" s="17">
        <v>185</v>
      </c>
      <c r="C30" s="17">
        <f t="shared" si="0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121"/>
    </row>
    <row r="31" spans="1:34" s="2" customFormat="1" x14ac:dyDescent="0.25">
      <c r="A31" s="8" t="s">
        <v>21</v>
      </c>
      <c r="B31" s="17">
        <v>1560</v>
      </c>
      <c r="C31" s="17">
        <f t="shared" si="0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121"/>
    </row>
    <row r="32" spans="1:34" x14ac:dyDescent="0.25">
      <c r="A32" s="8" t="s">
        <v>22</v>
      </c>
      <c r="B32" s="17">
        <v>75.8</v>
      </c>
      <c r="C32" s="17">
        <f t="shared" si="0"/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121"/>
    </row>
    <row r="33" spans="1:34" x14ac:dyDescent="0.25">
      <c r="A33" s="14" t="s">
        <v>23</v>
      </c>
      <c r="B33" s="19">
        <f>SUM(B34:B54)-B35-B38</f>
        <v>30366.1</v>
      </c>
      <c r="C33" s="17">
        <f t="shared" si="0"/>
        <v>0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121"/>
    </row>
    <row r="34" spans="1:34" x14ac:dyDescent="0.25">
      <c r="A34" s="8" t="s">
        <v>24</v>
      </c>
      <c r="B34" s="17">
        <v>236.8</v>
      </c>
      <c r="C34" s="17">
        <f t="shared" si="0"/>
        <v>0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</row>
    <row r="35" spans="1:34" x14ac:dyDescent="0.25">
      <c r="A35" s="8" t="s">
        <v>25</v>
      </c>
      <c r="B35" s="17">
        <v>236.8</v>
      </c>
      <c r="C35" s="17">
        <f>SUM(D35:AH35)</f>
        <v>7340.8000000000038</v>
      </c>
      <c r="D35" s="24">
        <v>236.8</v>
      </c>
      <c r="E35" s="24">
        <v>236.8</v>
      </c>
      <c r="F35" s="24">
        <v>236.8</v>
      </c>
      <c r="G35" s="24">
        <v>236.8</v>
      </c>
      <c r="H35" s="24">
        <v>236.8</v>
      </c>
      <c r="I35" s="24">
        <v>236.8</v>
      </c>
      <c r="J35" s="24">
        <v>236.8</v>
      </c>
      <c r="K35" s="24">
        <v>236.8</v>
      </c>
      <c r="L35" s="24">
        <v>236.8</v>
      </c>
      <c r="M35" s="24">
        <v>236.8</v>
      </c>
      <c r="N35" s="24">
        <v>236.8</v>
      </c>
      <c r="O35" s="24">
        <v>236.8</v>
      </c>
      <c r="P35" s="24">
        <v>236.8</v>
      </c>
      <c r="Q35" s="24">
        <v>236.8</v>
      </c>
      <c r="R35" s="24">
        <v>236.8</v>
      </c>
      <c r="S35" s="24">
        <v>236.8</v>
      </c>
      <c r="T35" s="24">
        <v>236.8</v>
      </c>
      <c r="U35" s="24">
        <v>236.8</v>
      </c>
      <c r="V35" s="24">
        <v>236.8</v>
      </c>
      <c r="W35" s="24">
        <v>236.8</v>
      </c>
      <c r="X35" s="24">
        <v>236.8</v>
      </c>
      <c r="Y35" s="24">
        <v>236.8</v>
      </c>
      <c r="Z35" s="24">
        <v>236.8</v>
      </c>
      <c r="AA35" s="24">
        <v>236.8</v>
      </c>
      <c r="AB35" s="24">
        <v>236.8</v>
      </c>
      <c r="AC35" s="24">
        <v>236.8</v>
      </c>
      <c r="AD35" s="24">
        <v>236.8</v>
      </c>
      <c r="AE35" s="24">
        <v>236.8</v>
      </c>
      <c r="AF35" s="24">
        <v>236.8</v>
      </c>
      <c r="AG35" s="24">
        <v>236.8</v>
      </c>
      <c r="AH35" s="24">
        <v>236.8</v>
      </c>
    </row>
    <row r="36" spans="1:34" x14ac:dyDescent="0.25">
      <c r="A36" s="8" t="s">
        <v>26</v>
      </c>
      <c r="B36" s="17">
        <v>44.3</v>
      </c>
      <c r="C36" s="17">
        <f>SUM(D36:AH36)</f>
        <v>1373.2999999999993</v>
      </c>
      <c r="D36" s="24">
        <v>44.3</v>
      </c>
      <c r="E36" s="24">
        <v>44.3</v>
      </c>
      <c r="F36" s="24">
        <v>44.3</v>
      </c>
      <c r="G36" s="24">
        <v>44.3</v>
      </c>
      <c r="H36" s="24">
        <v>44.3</v>
      </c>
      <c r="I36" s="24">
        <v>44.3</v>
      </c>
      <c r="J36" s="24">
        <v>44.3</v>
      </c>
      <c r="K36" s="24">
        <v>44.3</v>
      </c>
      <c r="L36" s="24">
        <v>44.3</v>
      </c>
      <c r="M36" s="24">
        <v>44.3</v>
      </c>
      <c r="N36" s="24">
        <v>44.3</v>
      </c>
      <c r="O36" s="24">
        <v>44.3</v>
      </c>
      <c r="P36" s="24">
        <v>44.3</v>
      </c>
      <c r="Q36" s="24">
        <v>44.3</v>
      </c>
      <c r="R36" s="24">
        <v>44.3</v>
      </c>
      <c r="S36" s="24">
        <v>44.3</v>
      </c>
      <c r="T36" s="24">
        <v>44.3</v>
      </c>
      <c r="U36" s="24">
        <v>44.3</v>
      </c>
      <c r="V36" s="24">
        <v>44.3</v>
      </c>
      <c r="W36" s="24">
        <v>44.3</v>
      </c>
      <c r="X36" s="24">
        <v>44.3</v>
      </c>
      <c r="Y36" s="24">
        <v>44.3</v>
      </c>
      <c r="Z36" s="24">
        <v>44.3</v>
      </c>
      <c r="AA36" s="24">
        <v>44.3</v>
      </c>
      <c r="AB36" s="24">
        <v>44.3</v>
      </c>
      <c r="AC36" s="24">
        <v>44.3</v>
      </c>
      <c r="AD36" s="24">
        <v>44.3</v>
      </c>
      <c r="AE36" s="24">
        <v>44.3</v>
      </c>
      <c r="AF36" s="24">
        <v>44.3</v>
      </c>
      <c r="AG36" s="24">
        <v>44.3</v>
      </c>
      <c r="AH36" s="24">
        <v>44.3</v>
      </c>
    </row>
    <row r="37" spans="1:34" x14ac:dyDescent="0.25">
      <c r="A37" s="8" t="s">
        <v>56</v>
      </c>
      <c r="B37" s="17">
        <v>507.8</v>
      </c>
      <c r="C37" s="17">
        <f t="shared" si="0"/>
        <v>0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121"/>
    </row>
    <row r="38" spans="1:34" x14ac:dyDescent="0.25">
      <c r="A38" s="8" t="s">
        <v>27</v>
      </c>
      <c r="B38" s="17">
        <v>507.8</v>
      </c>
      <c r="C38" s="17">
        <f t="shared" si="0"/>
        <v>15741.799999999992</v>
      </c>
      <c r="D38" s="24">
        <v>507.8</v>
      </c>
      <c r="E38" s="24">
        <v>507.8</v>
      </c>
      <c r="F38" s="24">
        <v>507.8</v>
      </c>
      <c r="G38" s="24">
        <v>507.8</v>
      </c>
      <c r="H38" s="24">
        <v>507.8</v>
      </c>
      <c r="I38" s="24">
        <v>507.8</v>
      </c>
      <c r="J38" s="24">
        <v>507.8</v>
      </c>
      <c r="K38" s="24">
        <v>507.8</v>
      </c>
      <c r="L38" s="24">
        <v>507.8</v>
      </c>
      <c r="M38" s="24">
        <v>507.8</v>
      </c>
      <c r="N38" s="24">
        <v>507.8</v>
      </c>
      <c r="O38" s="24">
        <v>507.8</v>
      </c>
      <c r="P38" s="24">
        <v>507.8</v>
      </c>
      <c r="Q38" s="24">
        <v>507.8</v>
      </c>
      <c r="R38" s="24">
        <v>507.8</v>
      </c>
      <c r="S38" s="24">
        <v>507.8</v>
      </c>
      <c r="T38" s="24">
        <v>507.8</v>
      </c>
      <c r="U38" s="24">
        <v>507.8</v>
      </c>
      <c r="V38" s="24">
        <v>507.8</v>
      </c>
      <c r="W38" s="24">
        <v>507.8</v>
      </c>
      <c r="X38" s="24">
        <v>507.8</v>
      </c>
      <c r="Y38" s="24">
        <v>507.8</v>
      </c>
      <c r="Z38" s="24">
        <v>507.8</v>
      </c>
      <c r="AA38" s="24">
        <v>507.8</v>
      </c>
      <c r="AB38" s="24">
        <v>507.8</v>
      </c>
      <c r="AC38" s="24">
        <v>507.8</v>
      </c>
      <c r="AD38" s="24">
        <v>507.8</v>
      </c>
      <c r="AE38" s="24">
        <v>507.8</v>
      </c>
      <c r="AF38" s="24">
        <v>507.8</v>
      </c>
      <c r="AG38" s="24">
        <v>507.8</v>
      </c>
      <c r="AH38" s="24">
        <v>507.8</v>
      </c>
    </row>
    <row r="39" spans="1:34" x14ac:dyDescent="0.25">
      <c r="A39" s="8" t="s">
        <v>14</v>
      </c>
      <c r="B39" s="17">
        <v>116.1</v>
      </c>
      <c r="C39" s="17">
        <f t="shared" si="0"/>
        <v>3599.0999999999981</v>
      </c>
      <c r="D39" s="24">
        <v>116.1</v>
      </c>
      <c r="E39" s="24">
        <v>116.1</v>
      </c>
      <c r="F39" s="24">
        <v>116.1</v>
      </c>
      <c r="G39" s="24">
        <v>116.1</v>
      </c>
      <c r="H39" s="24">
        <v>116.1</v>
      </c>
      <c r="I39" s="24">
        <v>116.1</v>
      </c>
      <c r="J39" s="24">
        <v>116.1</v>
      </c>
      <c r="K39" s="24">
        <v>116.1</v>
      </c>
      <c r="L39" s="24">
        <v>116.1</v>
      </c>
      <c r="M39" s="24">
        <v>116.1</v>
      </c>
      <c r="N39" s="24">
        <v>116.1</v>
      </c>
      <c r="O39" s="24">
        <v>116.1</v>
      </c>
      <c r="P39" s="24">
        <v>116.1</v>
      </c>
      <c r="Q39" s="24">
        <v>116.1</v>
      </c>
      <c r="R39" s="24">
        <v>116.1</v>
      </c>
      <c r="S39" s="24">
        <v>116.1</v>
      </c>
      <c r="T39" s="24">
        <v>116.1</v>
      </c>
      <c r="U39" s="24">
        <v>116.1</v>
      </c>
      <c r="V39" s="24">
        <v>116.1</v>
      </c>
      <c r="W39" s="24">
        <v>116.1</v>
      </c>
      <c r="X39" s="24">
        <v>116.1</v>
      </c>
      <c r="Y39" s="24">
        <v>116.1</v>
      </c>
      <c r="Z39" s="24">
        <v>116.1</v>
      </c>
      <c r="AA39" s="24">
        <v>116.1</v>
      </c>
      <c r="AB39" s="24">
        <v>116.1</v>
      </c>
      <c r="AC39" s="24">
        <v>116.1</v>
      </c>
      <c r="AD39" s="24">
        <v>116.1</v>
      </c>
      <c r="AE39" s="24">
        <v>116.1</v>
      </c>
      <c r="AF39" s="24">
        <v>116.1</v>
      </c>
      <c r="AG39" s="24">
        <v>116.1</v>
      </c>
      <c r="AH39" s="24">
        <v>116.1</v>
      </c>
    </row>
    <row r="40" spans="1:34" ht="30" x14ac:dyDescent="0.25">
      <c r="A40" s="8" t="s">
        <v>28</v>
      </c>
      <c r="B40" s="19">
        <v>27472</v>
      </c>
      <c r="C40" s="17">
        <f t="shared" si="0"/>
        <v>0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121"/>
    </row>
    <row r="41" spans="1:34" x14ac:dyDescent="0.25">
      <c r="A41" s="8" t="s">
        <v>29</v>
      </c>
      <c r="B41" s="17">
        <f>564.1+75</f>
        <v>639.1</v>
      </c>
      <c r="C41" s="17">
        <f t="shared" si="0"/>
        <v>5112.8</v>
      </c>
      <c r="D41" s="17"/>
      <c r="E41" s="17">
        <v>639.1</v>
      </c>
      <c r="F41" s="17"/>
      <c r="G41" s="17"/>
      <c r="H41" s="17"/>
      <c r="I41" s="17">
        <v>639.1</v>
      </c>
      <c r="J41" s="17"/>
      <c r="K41" s="17">
        <v>639.1</v>
      </c>
      <c r="L41" s="17"/>
      <c r="M41" s="17"/>
      <c r="N41" s="17"/>
      <c r="O41" s="17">
        <v>639.1</v>
      </c>
      <c r="P41" s="17"/>
      <c r="Q41" s="17"/>
      <c r="R41" s="17"/>
      <c r="S41" s="17">
        <v>639.1</v>
      </c>
      <c r="T41" s="17"/>
      <c r="U41" s="17"/>
      <c r="V41" s="17"/>
      <c r="W41" s="17">
        <v>639.1</v>
      </c>
      <c r="X41" s="17"/>
      <c r="Y41" s="17">
        <v>639.1</v>
      </c>
      <c r="Z41" s="17"/>
      <c r="AA41" s="17"/>
      <c r="AB41" s="17"/>
      <c r="AC41" s="17">
        <v>639.1</v>
      </c>
      <c r="AD41" s="17"/>
      <c r="AE41" s="17"/>
      <c r="AF41" s="24"/>
      <c r="AG41" s="24"/>
      <c r="AH41" s="121"/>
    </row>
    <row r="42" spans="1:34" x14ac:dyDescent="0.25">
      <c r="A42" s="8" t="s">
        <v>30</v>
      </c>
      <c r="B42" s="17">
        <f>145.9+31+31+31+31+12+32.4</f>
        <v>314.29999999999995</v>
      </c>
      <c r="C42" s="17">
        <f t="shared" si="0"/>
        <v>7228.9000000000024</v>
      </c>
      <c r="D42" s="24">
        <v>314.3</v>
      </c>
      <c r="E42" s="24">
        <v>314.3</v>
      </c>
      <c r="F42" s="24">
        <v>314.3</v>
      </c>
      <c r="G42" s="24">
        <v>314.3</v>
      </c>
      <c r="H42" s="24"/>
      <c r="I42" s="24"/>
      <c r="J42" s="24">
        <v>314.3</v>
      </c>
      <c r="K42" s="24">
        <v>314.3</v>
      </c>
      <c r="L42" s="24">
        <v>314.3</v>
      </c>
      <c r="M42" s="24">
        <v>314.3</v>
      </c>
      <c r="N42" s="24">
        <v>314.3</v>
      </c>
      <c r="O42" s="24"/>
      <c r="P42" s="24"/>
      <c r="Q42" s="24">
        <v>314.3</v>
      </c>
      <c r="R42" s="24">
        <v>314.3</v>
      </c>
      <c r="S42" s="24">
        <v>314.3</v>
      </c>
      <c r="T42" s="24">
        <v>314.3</v>
      </c>
      <c r="U42" s="24">
        <v>314.3</v>
      </c>
      <c r="V42" s="24"/>
      <c r="W42" s="24"/>
      <c r="X42" s="24">
        <v>314.3</v>
      </c>
      <c r="Y42" s="24">
        <v>314.3</v>
      </c>
      <c r="Z42" s="24">
        <v>314.3</v>
      </c>
      <c r="AA42" s="24">
        <v>314.3</v>
      </c>
      <c r="AB42" s="24">
        <v>314.3</v>
      </c>
      <c r="AC42" s="35"/>
      <c r="AD42" s="24"/>
      <c r="AE42" s="24">
        <v>314.3</v>
      </c>
      <c r="AF42" s="24">
        <v>314.3</v>
      </c>
      <c r="AG42" s="24">
        <v>314.3</v>
      </c>
      <c r="AH42" s="24">
        <v>314.3</v>
      </c>
    </row>
    <row r="43" spans="1:34" x14ac:dyDescent="0.25">
      <c r="A43" s="8" t="s">
        <v>31</v>
      </c>
      <c r="B43" s="17">
        <v>103</v>
      </c>
      <c r="C43" s="17">
        <f t="shared" si="0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121"/>
    </row>
    <row r="44" spans="1:34" x14ac:dyDescent="0.25">
      <c r="A44" s="8" t="s">
        <v>7</v>
      </c>
      <c r="B44" s="17">
        <f>28.9+4.2+19+65</f>
        <v>117.1</v>
      </c>
      <c r="C44" s="17">
        <f t="shared" si="0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121"/>
    </row>
    <row r="45" spans="1:34" x14ac:dyDescent="0.25">
      <c r="A45" s="8" t="s">
        <v>32</v>
      </c>
      <c r="B45" s="17">
        <v>18.399999999999999</v>
      </c>
      <c r="C45" s="17">
        <f t="shared" si="0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121"/>
    </row>
    <row r="46" spans="1:34" x14ac:dyDescent="0.25">
      <c r="A46" s="8" t="s">
        <v>33</v>
      </c>
      <c r="B46" s="17">
        <v>10</v>
      </c>
      <c r="C46" s="17">
        <f t="shared" si="0"/>
        <v>0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121"/>
    </row>
    <row r="47" spans="1:34" x14ac:dyDescent="0.25">
      <c r="A47" s="8" t="s">
        <v>34</v>
      </c>
      <c r="B47" s="17">
        <v>46.8</v>
      </c>
      <c r="C47" s="17">
        <f t="shared" si="0"/>
        <v>0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121"/>
    </row>
    <row r="48" spans="1:34" x14ac:dyDescent="0.25">
      <c r="A48" s="8" t="s">
        <v>35</v>
      </c>
      <c r="B48" s="17">
        <v>60.3</v>
      </c>
      <c r="C48" s="17">
        <f t="shared" si="0"/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121"/>
    </row>
    <row r="49" spans="1:34" x14ac:dyDescent="0.25">
      <c r="A49" s="8" t="s">
        <v>36</v>
      </c>
      <c r="B49" s="17">
        <v>15.7</v>
      </c>
      <c r="C49" s="17">
        <f t="shared" si="0"/>
        <v>0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121"/>
    </row>
    <row r="50" spans="1:34" x14ac:dyDescent="0.25">
      <c r="A50" s="8" t="s">
        <v>37</v>
      </c>
      <c r="B50" s="17">
        <v>17</v>
      </c>
      <c r="C50" s="17">
        <f t="shared" si="0"/>
        <v>0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121"/>
    </row>
    <row r="51" spans="1:34" x14ac:dyDescent="0.25">
      <c r="A51" s="8" t="s">
        <v>38</v>
      </c>
      <c r="B51" s="17">
        <f>76.9+72.5</f>
        <v>149.4</v>
      </c>
      <c r="C51" s="17">
        <f t="shared" si="0"/>
        <v>0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121"/>
    </row>
    <row r="52" spans="1:34" x14ac:dyDescent="0.25">
      <c r="A52" s="8" t="s">
        <v>39</v>
      </c>
      <c r="B52" s="17">
        <f>66.7+63</f>
        <v>129.69999999999999</v>
      </c>
      <c r="C52" s="17">
        <f t="shared" si="0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121"/>
    </row>
    <row r="53" spans="1:34" x14ac:dyDescent="0.25">
      <c r="A53" s="8" t="s">
        <v>40</v>
      </c>
      <c r="B53" s="17">
        <f>19.5+5.7+3.2+30+165+6.9</f>
        <v>230.3</v>
      </c>
      <c r="C53" s="17">
        <f t="shared" si="0"/>
        <v>0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121"/>
    </row>
    <row r="54" spans="1:34" x14ac:dyDescent="0.25">
      <c r="A54" s="8" t="s">
        <v>41</v>
      </c>
      <c r="B54" s="17">
        <f>60+78</f>
        <v>138</v>
      </c>
      <c r="C54" s="17">
        <f t="shared" si="0"/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121"/>
    </row>
    <row r="55" spans="1:34" x14ac:dyDescent="0.25">
      <c r="A55" s="14" t="s">
        <v>42</v>
      </c>
      <c r="B55" s="19">
        <f>SUM(B56:B69)-B57-B62</f>
        <v>7644.8</v>
      </c>
      <c r="C55" s="17">
        <f t="shared" si="0"/>
        <v>0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121"/>
    </row>
    <row r="56" spans="1:34" x14ac:dyDescent="0.25">
      <c r="A56" s="8" t="s">
        <v>24</v>
      </c>
      <c r="B56" s="17">
        <f>26.1+14.7+14.6+23.2+24+23.8+25.1+13.4+23.3+24.6+24.5+14+17.7</f>
        <v>269</v>
      </c>
      <c r="C56" s="17">
        <f t="shared" si="0"/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121"/>
    </row>
    <row r="57" spans="1:34" x14ac:dyDescent="0.25">
      <c r="A57" s="33" t="s">
        <v>25</v>
      </c>
      <c r="B57" s="17">
        <v>269</v>
      </c>
      <c r="C57" s="17">
        <f t="shared" si="0"/>
        <v>8339</v>
      </c>
      <c r="D57" s="24">
        <v>269</v>
      </c>
      <c r="E57" s="24">
        <v>269</v>
      </c>
      <c r="F57" s="24">
        <v>269</v>
      </c>
      <c r="G57" s="24">
        <v>269</v>
      </c>
      <c r="H57" s="24">
        <v>269</v>
      </c>
      <c r="I57" s="24">
        <v>269</v>
      </c>
      <c r="J57" s="24">
        <v>269</v>
      </c>
      <c r="K57" s="24">
        <v>269</v>
      </c>
      <c r="L57" s="24">
        <v>269</v>
      </c>
      <c r="M57" s="24">
        <v>269</v>
      </c>
      <c r="N57" s="24">
        <v>269</v>
      </c>
      <c r="O57" s="24">
        <v>269</v>
      </c>
      <c r="P57" s="24">
        <v>269</v>
      </c>
      <c r="Q57" s="24">
        <v>269</v>
      </c>
      <c r="R57" s="24">
        <v>269</v>
      </c>
      <c r="S57" s="24">
        <v>269</v>
      </c>
      <c r="T57" s="24">
        <v>269</v>
      </c>
      <c r="U57" s="24">
        <v>269</v>
      </c>
      <c r="V57" s="24">
        <v>269</v>
      </c>
      <c r="W57" s="24">
        <v>269</v>
      </c>
      <c r="X57" s="24">
        <v>269</v>
      </c>
      <c r="Y57" s="24">
        <v>269</v>
      </c>
      <c r="Z57" s="24">
        <v>269</v>
      </c>
      <c r="AA57" s="24">
        <v>269</v>
      </c>
      <c r="AB57" s="24">
        <v>269</v>
      </c>
      <c r="AC57" s="24">
        <v>269</v>
      </c>
      <c r="AD57" s="24">
        <v>269</v>
      </c>
      <c r="AE57" s="24">
        <v>269</v>
      </c>
      <c r="AF57" s="24">
        <v>269</v>
      </c>
      <c r="AG57" s="24">
        <v>269</v>
      </c>
      <c r="AH57" s="121">
        <v>269</v>
      </c>
    </row>
    <row r="58" spans="1:34" x14ac:dyDescent="0.25">
      <c r="A58" s="33" t="s">
        <v>43</v>
      </c>
      <c r="B58" s="17">
        <f>526.4+4.6+29.5+15+16.2+19.5+52.7+14.4+7.1+70.1+70.4+70.8+139.7+66.6+5.4+5.5+9.7+9.8+13.5+13.1+65.2+35.2+177.8+396.6+21.7+371.9</f>
        <v>2228.4</v>
      </c>
      <c r="C58" s="17">
        <f t="shared" si="0"/>
        <v>0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121"/>
    </row>
    <row r="59" spans="1:34" x14ac:dyDescent="0.25">
      <c r="A59" s="33" t="s">
        <v>44</v>
      </c>
      <c r="B59" s="17">
        <v>287</v>
      </c>
      <c r="C59" s="17">
        <f t="shared" si="0"/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121"/>
    </row>
    <row r="60" spans="1:34" x14ac:dyDescent="0.25">
      <c r="A60" s="33" t="s">
        <v>45</v>
      </c>
      <c r="B60" s="17">
        <v>726.2</v>
      </c>
      <c r="C60" s="17">
        <f t="shared" si="0"/>
        <v>0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121"/>
    </row>
    <row r="61" spans="1:34" x14ac:dyDescent="0.25">
      <c r="A61" s="33" t="s">
        <v>56</v>
      </c>
      <c r="B61" s="17">
        <f>18.2+32+15+16.3+52.6+3.9+6.7+47.3+11.5+11.5+143.9+14.4+103.4</f>
        <v>476.69999999999993</v>
      </c>
      <c r="C61" s="17">
        <f t="shared" si="0"/>
        <v>0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121"/>
    </row>
    <row r="62" spans="1:34" x14ac:dyDescent="0.25">
      <c r="A62" s="33" t="s">
        <v>27</v>
      </c>
      <c r="B62" s="17">
        <v>476.7</v>
      </c>
      <c r="C62" s="17">
        <f t="shared" si="0"/>
        <v>14777.700000000008</v>
      </c>
      <c r="D62" s="24">
        <v>476.7</v>
      </c>
      <c r="E62" s="24">
        <v>476.7</v>
      </c>
      <c r="F62" s="24">
        <v>476.7</v>
      </c>
      <c r="G62" s="24">
        <v>476.7</v>
      </c>
      <c r="H62" s="24">
        <v>476.7</v>
      </c>
      <c r="I62" s="24">
        <v>476.7</v>
      </c>
      <c r="J62" s="24">
        <v>476.7</v>
      </c>
      <c r="K62" s="24">
        <v>476.7</v>
      </c>
      <c r="L62" s="24">
        <v>476.7</v>
      </c>
      <c r="M62" s="24">
        <v>476.7</v>
      </c>
      <c r="N62" s="24">
        <v>476.7</v>
      </c>
      <c r="O62" s="24">
        <v>476.7</v>
      </c>
      <c r="P62" s="24">
        <v>476.7</v>
      </c>
      <c r="Q62" s="24">
        <v>476.7</v>
      </c>
      <c r="R62" s="24">
        <v>476.7</v>
      </c>
      <c r="S62" s="24">
        <v>476.7</v>
      </c>
      <c r="T62" s="24">
        <v>476.7</v>
      </c>
      <c r="U62" s="24">
        <v>476.7</v>
      </c>
      <c r="V62" s="24">
        <v>476.7</v>
      </c>
      <c r="W62" s="24">
        <v>476.7</v>
      </c>
      <c r="X62" s="24">
        <v>476.7</v>
      </c>
      <c r="Y62" s="24">
        <v>476.7</v>
      </c>
      <c r="Z62" s="24">
        <v>476.7</v>
      </c>
      <c r="AA62" s="24">
        <v>476.7</v>
      </c>
      <c r="AB62" s="24">
        <v>476.7</v>
      </c>
      <c r="AC62" s="24">
        <v>476.7</v>
      </c>
      <c r="AD62" s="24">
        <v>476.7</v>
      </c>
      <c r="AE62" s="24">
        <v>476.7</v>
      </c>
      <c r="AF62" s="24">
        <v>476.7</v>
      </c>
      <c r="AG62" s="24">
        <v>476.7</v>
      </c>
      <c r="AH62" s="24">
        <v>476.7</v>
      </c>
    </row>
    <row r="63" spans="1:34" x14ac:dyDescent="0.25">
      <c r="A63" s="33" t="s">
        <v>46</v>
      </c>
      <c r="B63" s="17">
        <v>2231.9</v>
      </c>
      <c r="C63" s="17">
        <f t="shared" si="0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121"/>
    </row>
    <row r="64" spans="1:34" x14ac:dyDescent="0.25">
      <c r="A64" s="33" t="s">
        <v>14</v>
      </c>
      <c r="B64" s="17">
        <f>21.1+23.5+13.3+12.1+2.7+2.7</f>
        <v>75.400000000000006</v>
      </c>
      <c r="C64" s="17">
        <f t="shared" si="0"/>
        <v>2337.4000000000015</v>
      </c>
      <c r="D64" s="17">
        <v>75.400000000000006</v>
      </c>
      <c r="E64" s="17">
        <v>75.400000000000006</v>
      </c>
      <c r="F64" s="17">
        <v>75.400000000000006</v>
      </c>
      <c r="G64" s="17">
        <v>75.400000000000006</v>
      </c>
      <c r="H64" s="17">
        <v>75.400000000000006</v>
      </c>
      <c r="I64" s="17">
        <v>75.400000000000006</v>
      </c>
      <c r="J64" s="17">
        <v>75.400000000000006</v>
      </c>
      <c r="K64" s="17">
        <v>75.400000000000006</v>
      </c>
      <c r="L64" s="17">
        <v>75.400000000000006</v>
      </c>
      <c r="M64" s="17">
        <v>75.400000000000006</v>
      </c>
      <c r="N64" s="17">
        <v>75.400000000000006</v>
      </c>
      <c r="O64" s="17">
        <v>75.400000000000006</v>
      </c>
      <c r="P64" s="17">
        <v>75.400000000000006</v>
      </c>
      <c r="Q64" s="17">
        <v>75.400000000000006</v>
      </c>
      <c r="R64" s="17">
        <v>75.400000000000006</v>
      </c>
      <c r="S64" s="17">
        <v>75.400000000000006</v>
      </c>
      <c r="T64" s="17">
        <v>75.400000000000006</v>
      </c>
      <c r="U64" s="17">
        <v>75.400000000000006</v>
      </c>
      <c r="V64" s="17">
        <v>75.400000000000006</v>
      </c>
      <c r="W64" s="17">
        <v>75.400000000000006</v>
      </c>
      <c r="X64" s="17">
        <v>75.400000000000006</v>
      </c>
      <c r="Y64" s="17">
        <v>75.400000000000006</v>
      </c>
      <c r="Z64" s="17">
        <v>75.400000000000006</v>
      </c>
      <c r="AA64" s="17">
        <v>75.400000000000006</v>
      </c>
      <c r="AB64" s="17">
        <v>75.400000000000006</v>
      </c>
      <c r="AC64" s="17">
        <v>75.400000000000006</v>
      </c>
      <c r="AD64" s="17">
        <v>75.400000000000006</v>
      </c>
      <c r="AE64" s="17">
        <v>75.400000000000006</v>
      </c>
      <c r="AF64" s="17">
        <v>75.400000000000006</v>
      </c>
      <c r="AG64" s="17">
        <v>75.400000000000006</v>
      </c>
      <c r="AH64" s="17">
        <v>75.400000000000006</v>
      </c>
    </row>
    <row r="65" spans="1:34" x14ac:dyDescent="0.25">
      <c r="A65" s="33" t="s">
        <v>7</v>
      </c>
      <c r="B65" s="17">
        <f>16.5+55.6+26.1+57.8+54.4+16.1+25.6+55.5+0.7+38.1+73.2+40.2+32+7.4+15.3+7.8+9.6+8.2</f>
        <v>540.1</v>
      </c>
      <c r="C65" s="17">
        <f t="shared" si="0"/>
        <v>0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121"/>
    </row>
    <row r="66" spans="1:34" x14ac:dyDescent="0.25">
      <c r="A66" s="33" t="s">
        <v>30</v>
      </c>
      <c r="B66" s="17">
        <f>181.7+25.8+23.3+84.4+66.7+69.6+43.3+10.8+16.1+15.6</f>
        <v>537.30000000000007</v>
      </c>
      <c r="C66" s="17">
        <f t="shared" si="0"/>
        <v>0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121"/>
    </row>
    <row r="67" spans="1:34" x14ac:dyDescent="0.25">
      <c r="A67" s="33" t="s">
        <v>21</v>
      </c>
      <c r="B67" s="17">
        <f>49.6+49.7+15.4+13.1+8+7.6+7.2+6.6+5.9</f>
        <v>163.1</v>
      </c>
      <c r="C67" s="17">
        <f t="shared" si="0"/>
        <v>0</v>
      </c>
      <c r="D67" s="17"/>
      <c r="E67" s="24"/>
      <c r="F67" s="24"/>
      <c r="G67" s="24"/>
      <c r="H67" s="17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121"/>
    </row>
    <row r="68" spans="1:34" x14ac:dyDescent="0.25">
      <c r="A68" s="8" t="s">
        <v>47</v>
      </c>
      <c r="B68" s="17">
        <f>17.9+17.9+8.3+7.6+22.4+2.7+3.7+7.7</f>
        <v>88.2</v>
      </c>
      <c r="C68" s="17">
        <f t="shared" si="0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121"/>
    </row>
    <row r="69" spans="1:34" x14ac:dyDescent="0.25">
      <c r="A69" s="8" t="s">
        <v>48</v>
      </c>
      <c r="B69" s="17">
        <f>0.7+1.6+2.9+1.2+1.3+1.2+0.5+1.3+0.3+0.3+0.5+1.8+1.2+0.4+1.5+0.4+0.4+0.7+0.7+0.4+0.4+0.7+0.7+0.4</f>
        <v>21.499999999999993</v>
      </c>
      <c r="C69" s="17">
        <f t="shared" si="0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121"/>
    </row>
    <row r="70" spans="1:34" x14ac:dyDescent="0.25">
      <c r="A70" s="14" t="s">
        <v>49</v>
      </c>
      <c r="B70" s="19">
        <f>SUM(B71:B72)</f>
        <v>4121.8</v>
      </c>
      <c r="C70" s="17">
        <f t="shared" si="0"/>
        <v>0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121"/>
    </row>
    <row r="71" spans="1:34" x14ac:dyDescent="0.25">
      <c r="A71" s="8" t="s">
        <v>9</v>
      </c>
      <c r="B71" s="17">
        <f>155.5+930+38.4+464.4+178+132+814.5+107.5+1054+116</f>
        <v>3990.3</v>
      </c>
      <c r="C71" s="17">
        <f t="shared" si="0"/>
        <v>0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121"/>
    </row>
    <row r="72" spans="1:34" x14ac:dyDescent="0.25">
      <c r="A72" s="8" t="s">
        <v>5</v>
      </c>
      <c r="B72" s="17">
        <f>23+23+23+23+23+16.5</f>
        <v>131.5</v>
      </c>
      <c r="C72" s="17">
        <f t="shared" si="0"/>
        <v>0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121"/>
    </row>
    <row r="73" spans="1:34" x14ac:dyDescent="0.25">
      <c r="A73" s="14" t="s">
        <v>50</v>
      </c>
      <c r="B73" s="17"/>
      <c r="C73" s="17">
        <f t="shared" si="0"/>
        <v>0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121"/>
    </row>
    <row r="74" spans="1:34" ht="30" x14ac:dyDescent="0.25">
      <c r="A74" s="8" t="s">
        <v>162</v>
      </c>
      <c r="B74" s="17"/>
      <c r="C74" s="17">
        <f t="shared" si="0"/>
        <v>136505</v>
      </c>
      <c r="D74" s="43"/>
      <c r="E74" s="43"/>
      <c r="F74" s="43"/>
      <c r="G74" s="43"/>
      <c r="H74" s="43"/>
      <c r="I74" s="43"/>
      <c r="J74" s="43">
        <v>59382</v>
      </c>
      <c r="K74" s="43"/>
      <c r="L74" s="43"/>
      <c r="M74" s="43"/>
      <c r="N74" s="43"/>
      <c r="O74" s="43"/>
      <c r="P74" s="43">
        <v>34360</v>
      </c>
      <c r="Q74" s="43"/>
      <c r="R74" s="43"/>
      <c r="S74" s="43"/>
      <c r="T74" s="43"/>
      <c r="U74" s="24">
        <v>12178</v>
      </c>
      <c r="V74" s="43">
        <v>10662</v>
      </c>
      <c r="W74" s="43"/>
      <c r="X74" s="43"/>
      <c r="Y74" s="43"/>
      <c r="Z74" s="24"/>
      <c r="AA74" s="24"/>
      <c r="AB74" s="24"/>
      <c r="AC74" s="24">
        <v>10962</v>
      </c>
      <c r="AD74" s="24"/>
      <c r="AE74" s="24">
        <v>8961</v>
      </c>
      <c r="AF74" s="24"/>
      <c r="AG74" s="24"/>
      <c r="AH74" s="121"/>
    </row>
    <row r="75" spans="1:34" x14ac:dyDescent="0.25">
      <c r="A75" s="8" t="s">
        <v>159</v>
      </c>
      <c r="B75" s="17"/>
      <c r="C75" s="17">
        <f t="shared" si="0"/>
        <v>318085</v>
      </c>
      <c r="D75" s="24">
        <v>18600</v>
      </c>
      <c r="E75" s="24">
        <v>18600</v>
      </c>
      <c r="F75" s="24">
        <v>11000</v>
      </c>
      <c r="G75" s="24">
        <v>15000</v>
      </c>
      <c r="H75" s="24">
        <v>14600</v>
      </c>
      <c r="I75" s="24">
        <v>18600</v>
      </c>
      <c r="J75" s="24"/>
      <c r="K75" s="24">
        <v>21000</v>
      </c>
      <c r="L75" s="24">
        <v>17000</v>
      </c>
      <c r="M75" s="24">
        <v>19000</v>
      </c>
      <c r="N75" s="24">
        <v>18000</v>
      </c>
      <c r="O75" s="24">
        <v>21300</v>
      </c>
      <c r="P75" s="24"/>
      <c r="Q75" s="24">
        <v>11000</v>
      </c>
      <c r="R75" s="24">
        <v>10500</v>
      </c>
      <c r="S75" s="24">
        <v>10300</v>
      </c>
      <c r="T75" s="24">
        <v>14000</v>
      </c>
      <c r="U75" s="24"/>
      <c r="V75" s="24"/>
      <c r="W75" s="24">
        <v>7800</v>
      </c>
      <c r="X75" s="24">
        <v>8300</v>
      </c>
      <c r="Y75" s="24">
        <v>10662</v>
      </c>
      <c r="Z75" s="24">
        <v>9100</v>
      </c>
      <c r="AA75" s="24">
        <v>9000</v>
      </c>
      <c r="AB75" s="24">
        <v>10662</v>
      </c>
      <c r="AC75" s="24"/>
      <c r="AD75" s="24">
        <v>300</v>
      </c>
      <c r="AE75" s="24">
        <v>300</v>
      </c>
      <c r="AF75" s="24">
        <v>7100</v>
      </c>
      <c r="AG75" s="24">
        <v>7100</v>
      </c>
      <c r="AH75" s="121">
        <v>9261</v>
      </c>
    </row>
    <row r="76" spans="1:34" ht="30" x14ac:dyDescent="0.25">
      <c r="A76" s="8" t="s">
        <v>54</v>
      </c>
      <c r="B76" s="17"/>
      <c r="C76" s="17">
        <f t="shared" ref="C76" si="1">SUM(D76:AH76)</f>
        <v>0</v>
      </c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121"/>
    </row>
    <row r="77" spans="1:34" ht="30" x14ac:dyDescent="0.25">
      <c r="A77" s="8" t="s">
        <v>55</v>
      </c>
      <c r="B77" s="17"/>
      <c r="C77" s="17">
        <f>SUM(D77:AH77)</f>
        <v>0</v>
      </c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121"/>
    </row>
    <row r="78" spans="1:34" s="3" customFormat="1" thickBot="1" x14ac:dyDescent="0.25">
      <c r="A78" s="15" t="s">
        <v>57</v>
      </c>
      <c r="B78" s="22"/>
      <c r="C78" s="23">
        <f>SUM(C15:C32)+SUM(C34:C54)+SUM(C56:C69)+SUM(C71:C72)+SUM(C74:C77)</f>
        <v>520440.8</v>
      </c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102"/>
      <c r="AG78" s="102"/>
      <c r="AH78" s="103"/>
    </row>
    <row r="79" spans="1:34" s="5" customFormat="1" x14ac:dyDescent="0.25">
      <c r="A79" s="10"/>
      <c r="B79" s="13"/>
      <c r="C79" s="11"/>
    </row>
    <row r="80" spans="1:34" s="5" customFormat="1" x14ac:dyDescent="0.25">
      <c r="A80" s="10"/>
      <c r="B80" s="13"/>
      <c r="C80" s="11"/>
    </row>
    <row r="81" spans="1:3" s="5" customFormat="1" x14ac:dyDescent="0.25">
      <c r="A81" s="12"/>
      <c r="B81" s="4"/>
      <c r="C81" s="4"/>
    </row>
    <row r="82" spans="1:3" s="5" customFormat="1" x14ac:dyDescent="0.25">
      <c r="A82" s="12"/>
      <c r="B82" s="4"/>
      <c r="C82" s="4"/>
    </row>
    <row r="83" spans="1:3" s="5" customFormat="1" x14ac:dyDescent="0.25">
      <c r="A83" s="12"/>
      <c r="B83" s="4"/>
      <c r="C83" s="4"/>
    </row>
    <row r="84" spans="1:3" s="5" customFormat="1" x14ac:dyDescent="0.25">
      <c r="A84" s="12"/>
      <c r="B84" s="4"/>
      <c r="C84" s="4"/>
    </row>
    <row r="85" spans="1:3" s="5" customFormat="1" x14ac:dyDescent="0.25">
      <c r="A85" s="12"/>
      <c r="B85" s="4"/>
      <c r="C85" s="4"/>
    </row>
    <row r="86" spans="1:3" s="5" customFormat="1" x14ac:dyDescent="0.25">
      <c r="A86" s="12"/>
      <c r="B86" s="4"/>
      <c r="C86" s="4"/>
    </row>
    <row r="87" spans="1:3" s="5" customFormat="1" x14ac:dyDescent="0.25">
      <c r="A87" s="12"/>
      <c r="B87" s="4"/>
      <c r="C87" s="4"/>
    </row>
    <row r="88" spans="1:3" s="5" customFormat="1" x14ac:dyDescent="0.25">
      <c r="A88" s="10"/>
      <c r="B88" s="13"/>
      <c r="C88" s="11"/>
    </row>
    <row r="89" spans="1:3" s="5" customFormat="1" x14ac:dyDescent="0.25">
      <c r="A89" s="12"/>
      <c r="B89" s="4"/>
      <c r="C89" s="4"/>
    </row>
    <row r="90" spans="1:3" s="5" customFormat="1" x14ac:dyDescent="0.25">
      <c r="A90" s="12"/>
      <c r="B90" s="4"/>
      <c r="C90" s="4"/>
    </row>
    <row r="91" spans="1:3" s="5" customFormat="1" x14ac:dyDescent="0.25">
      <c r="A91" s="12"/>
      <c r="B91" s="4"/>
      <c r="C91" s="4"/>
    </row>
    <row r="92" spans="1:3" s="5" customFormat="1" x14ac:dyDescent="0.25">
      <c r="A92" s="12"/>
      <c r="B92" s="4"/>
      <c r="C92" s="4"/>
    </row>
    <row r="93" spans="1:3" s="5" customFormat="1" x14ac:dyDescent="0.25">
      <c r="A93" s="12"/>
      <c r="B93" s="4"/>
      <c r="C93" s="4"/>
    </row>
    <row r="94" spans="1:3" s="5" customFormat="1" x14ac:dyDescent="0.25">
      <c r="A94" s="12"/>
      <c r="B94" s="4"/>
      <c r="C94" s="4"/>
    </row>
    <row r="95" spans="1:3" s="5" customFormat="1" x14ac:dyDescent="0.25">
      <c r="A95" s="12"/>
      <c r="B95" s="4"/>
      <c r="C95" s="4"/>
    </row>
    <row r="96" spans="1:3" s="5" customFormat="1" x14ac:dyDescent="0.25">
      <c r="A96" s="12"/>
      <c r="B96" s="4"/>
      <c r="C96" s="4"/>
    </row>
    <row r="97" spans="1:3" s="5" customFormat="1" x14ac:dyDescent="0.25">
      <c r="A97" s="12"/>
      <c r="B97" s="4"/>
      <c r="C97" s="4"/>
    </row>
    <row r="98" spans="1:3" s="5" customFormat="1" x14ac:dyDescent="0.25">
      <c r="A98" s="12"/>
      <c r="B98" s="4"/>
      <c r="C98" s="4"/>
    </row>
    <row r="99" spans="1:3" s="5" customFormat="1" x14ac:dyDescent="0.25">
      <c r="A99" s="12"/>
      <c r="B99" s="4"/>
      <c r="C99" s="4"/>
    </row>
    <row r="100" spans="1:3" s="5" customFormat="1" x14ac:dyDescent="0.25">
      <c r="A100" s="12"/>
      <c r="B100" s="4"/>
      <c r="C100" s="4"/>
    </row>
    <row r="101" spans="1:3" s="5" customFormat="1" x14ac:dyDescent="0.25">
      <c r="A101" s="10"/>
      <c r="B101" s="13"/>
      <c r="C101" s="11"/>
    </row>
    <row r="102" spans="1:3" s="5" customFormat="1" x14ac:dyDescent="0.25">
      <c r="A102" s="12"/>
      <c r="B102" s="4"/>
      <c r="C102" s="4"/>
    </row>
    <row r="103" spans="1:3" s="5" customFormat="1" x14ac:dyDescent="0.25">
      <c r="A103" s="12"/>
      <c r="B103" s="4"/>
      <c r="C103" s="4"/>
    </row>
    <row r="104" spans="1:3" s="5" customFormat="1" x14ac:dyDescent="0.25">
      <c r="A104" s="12"/>
      <c r="B104" s="4"/>
      <c r="C104" s="4"/>
    </row>
    <row r="105" spans="1:3" s="5" customFormat="1" x14ac:dyDescent="0.25">
      <c r="A105" s="12"/>
      <c r="B105" s="4"/>
      <c r="C105" s="4"/>
    </row>
    <row r="106" spans="1:3" s="5" customFormat="1" x14ac:dyDescent="0.25">
      <c r="A106" s="12"/>
      <c r="B106" s="4"/>
      <c r="C106" s="4"/>
    </row>
    <row r="107" spans="1:3" s="5" customFormat="1" x14ac:dyDescent="0.25">
      <c r="A107" s="12"/>
      <c r="B107" s="4"/>
      <c r="C107" s="4"/>
    </row>
    <row r="108" spans="1:3" s="5" customFormat="1" x14ac:dyDescent="0.25">
      <c r="A108" s="12"/>
      <c r="B108" s="4"/>
      <c r="C108" s="4"/>
    </row>
    <row r="109" spans="1:3" s="5" customFormat="1" x14ac:dyDescent="0.25">
      <c r="A109" s="12"/>
      <c r="B109" s="4"/>
      <c r="C109" s="4"/>
    </row>
    <row r="110" spans="1:3" s="5" customFormat="1" x14ac:dyDescent="0.25">
      <c r="A110" s="12"/>
      <c r="B110" s="4"/>
      <c r="C110" s="4"/>
    </row>
    <row r="111" spans="1:3" s="5" customFormat="1" x14ac:dyDescent="0.25">
      <c r="A111" s="10"/>
      <c r="B111" s="13"/>
      <c r="C111" s="11"/>
    </row>
    <row r="112" spans="1:3" s="5" customFormat="1" x14ac:dyDescent="0.25">
      <c r="A112" s="12"/>
      <c r="B112" s="4"/>
      <c r="C112" s="4"/>
    </row>
    <row r="113" spans="1:3" s="5" customFormat="1" x14ac:dyDescent="0.25">
      <c r="A113" s="12"/>
      <c r="B113" s="4"/>
      <c r="C113" s="4"/>
    </row>
    <row r="114" spans="1:3" s="5" customFormat="1" x14ac:dyDescent="0.25">
      <c r="A114" s="12"/>
      <c r="B114" s="4"/>
      <c r="C114" s="4"/>
    </row>
    <row r="115" spans="1:3" s="5" customFormat="1" x14ac:dyDescent="0.25">
      <c r="A115" s="12"/>
      <c r="B115" s="4"/>
      <c r="C115" s="4"/>
    </row>
    <row r="116" spans="1:3" s="5" customFormat="1" x14ac:dyDescent="0.25">
      <c r="A116" s="12"/>
      <c r="B116" s="4"/>
      <c r="C116" s="4"/>
    </row>
    <row r="117" spans="1:3" s="5" customFormat="1" x14ac:dyDescent="0.25">
      <c r="A117" s="12"/>
      <c r="B117" s="4"/>
      <c r="C117" s="4"/>
    </row>
    <row r="118" spans="1:3" s="5" customFormat="1" x14ac:dyDescent="0.25">
      <c r="A118" s="10"/>
      <c r="B118" s="13"/>
      <c r="C118" s="11"/>
    </row>
    <row r="119" spans="1:3" s="5" customFormat="1" x14ac:dyDescent="0.25">
      <c r="A119" s="12"/>
      <c r="B119" s="4"/>
      <c r="C119" s="4"/>
    </row>
    <row r="120" spans="1:3" s="5" customFormat="1" x14ac:dyDescent="0.25">
      <c r="A120" s="12"/>
      <c r="B120" s="4"/>
      <c r="C120" s="4"/>
    </row>
    <row r="121" spans="1:3" s="5" customFormat="1" x14ac:dyDescent="0.25">
      <c r="A121" s="12"/>
      <c r="B121" s="4"/>
      <c r="C121" s="4"/>
    </row>
    <row r="122" spans="1:3" s="5" customFormat="1" x14ac:dyDescent="0.25">
      <c r="A122" s="10"/>
      <c r="B122" s="13"/>
      <c r="C122" s="11"/>
    </row>
    <row r="123" spans="1:3" s="5" customFormat="1" x14ac:dyDescent="0.25">
      <c r="A123" s="12"/>
      <c r="B123" s="4"/>
      <c r="C123" s="4"/>
    </row>
    <row r="124" spans="1:3" s="5" customFormat="1" x14ac:dyDescent="0.25">
      <c r="A124" s="12"/>
      <c r="B124" s="4"/>
      <c r="C124" s="4"/>
    </row>
    <row r="125" spans="1:3" s="5" customFormat="1" x14ac:dyDescent="0.25">
      <c r="A125" s="10"/>
      <c r="B125" s="13"/>
      <c r="C125" s="11"/>
    </row>
    <row r="126" spans="1:3" s="5" customFormat="1" x14ac:dyDescent="0.25">
      <c r="A126" s="12"/>
      <c r="B126" s="4"/>
      <c r="C126" s="4"/>
    </row>
    <row r="127" spans="1:3" s="5" customFormat="1" x14ac:dyDescent="0.25">
      <c r="A127" s="12"/>
      <c r="B127" s="4"/>
      <c r="C127" s="11"/>
    </row>
    <row r="128" spans="1:3" s="5" customFormat="1" x14ac:dyDescent="0.25">
      <c r="A128" s="12"/>
      <c r="B128" s="4"/>
      <c r="C128" s="11"/>
    </row>
    <row r="129" spans="1:3" s="5" customFormat="1" x14ac:dyDescent="0.25">
      <c r="A129" s="12"/>
      <c r="B129" s="4"/>
      <c r="C129" s="11"/>
    </row>
    <row r="130" spans="1:3" s="5" customFormat="1" x14ac:dyDescent="0.25">
      <c r="A130" s="12"/>
      <c r="B130" s="4"/>
      <c r="C130" s="11"/>
    </row>
    <row r="131" spans="1:3" s="5" customFormat="1" x14ac:dyDescent="0.25">
      <c r="A131" s="12"/>
      <c r="B131" s="4"/>
      <c r="C131" s="11"/>
    </row>
    <row r="132" spans="1:3" s="5" customFormat="1" x14ac:dyDescent="0.25">
      <c r="A132" s="12"/>
      <c r="B132" s="4"/>
      <c r="C132" s="11"/>
    </row>
    <row r="133" spans="1:3" s="5" customFormat="1" x14ac:dyDescent="0.25">
      <c r="A133" s="12"/>
      <c r="B133" s="4"/>
      <c r="C133" s="11"/>
    </row>
    <row r="134" spans="1:3" s="5" customFormat="1" x14ac:dyDescent="0.25">
      <c r="A134" s="12"/>
      <c r="B134" s="4"/>
      <c r="C134" s="11"/>
    </row>
    <row r="135" spans="1:3" s="5" customFormat="1" x14ac:dyDescent="0.25">
      <c r="A135" s="12"/>
      <c r="B135" s="4"/>
      <c r="C135" s="11"/>
    </row>
    <row r="136" spans="1:3" s="5" customFormat="1" x14ac:dyDescent="0.25">
      <c r="A136" s="12"/>
      <c r="B136" s="4"/>
      <c r="C136" s="11"/>
    </row>
    <row r="137" spans="1:3" s="5" customFormat="1" x14ac:dyDescent="0.25">
      <c r="A137" s="12"/>
      <c r="B137" s="4"/>
      <c r="C137" s="11"/>
    </row>
    <row r="138" spans="1:3" s="5" customFormat="1" x14ac:dyDescent="0.25">
      <c r="A138" s="12"/>
      <c r="B138" s="4"/>
      <c r="C138" s="11"/>
    </row>
    <row r="139" spans="1:3" s="5" customFormat="1" x14ac:dyDescent="0.25">
      <c r="A139" s="12"/>
      <c r="B139" s="4"/>
      <c r="C139" s="11"/>
    </row>
    <row r="140" spans="1:3" s="5" customFormat="1" x14ac:dyDescent="0.25">
      <c r="A140" s="12"/>
      <c r="B140" s="4"/>
      <c r="C140" s="11"/>
    </row>
    <row r="141" spans="1:3" s="5" customFormat="1" x14ac:dyDescent="0.25">
      <c r="A141" s="12"/>
      <c r="B141" s="4"/>
      <c r="C141" s="11"/>
    </row>
    <row r="142" spans="1:3" s="5" customFormat="1" x14ac:dyDescent="0.25">
      <c r="A142" s="12"/>
      <c r="B142" s="4"/>
      <c r="C142" s="11"/>
    </row>
    <row r="143" spans="1:3" s="5" customFormat="1" x14ac:dyDescent="0.25">
      <c r="A143" s="12"/>
      <c r="B143" s="4"/>
      <c r="C143" s="11"/>
    </row>
    <row r="144" spans="1:3" s="5" customFormat="1" x14ac:dyDescent="0.25">
      <c r="A144" s="12"/>
      <c r="B144" s="4"/>
      <c r="C144" s="11"/>
    </row>
    <row r="145" spans="1:3" s="5" customFormat="1" x14ac:dyDescent="0.25">
      <c r="A145" s="12"/>
      <c r="B145" s="4"/>
      <c r="C145" s="11"/>
    </row>
    <row r="146" spans="1:3" s="5" customFormat="1" x14ac:dyDescent="0.25">
      <c r="A146" s="12"/>
      <c r="B146" s="4"/>
      <c r="C146" s="11"/>
    </row>
    <row r="147" spans="1:3" s="5" customFormat="1" x14ac:dyDescent="0.25">
      <c r="A147" s="12"/>
      <c r="B147" s="4"/>
      <c r="C147" s="11"/>
    </row>
    <row r="148" spans="1:3" s="5" customFormat="1" x14ac:dyDescent="0.25">
      <c r="A148" s="12"/>
      <c r="B148" s="4"/>
      <c r="C148" s="11"/>
    </row>
    <row r="149" spans="1:3" s="5" customFormat="1" x14ac:dyDescent="0.25">
      <c r="A149" s="12"/>
      <c r="B149" s="4"/>
      <c r="C149" s="11"/>
    </row>
    <row r="150" spans="1:3" s="5" customFormat="1" x14ac:dyDescent="0.25">
      <c r="A150" s="12"/>
      <c r="B150" s="4"/>
      <c r="C150" s="11"/>
    </row>
    <row r="151" spans="1:3" s="5" customFormat="1" x14ac:dyDescent="0.25">
      <c r="A151" s="12"/>
      <c r="B151" s="4"/>
      <c r="C151" s="11"/>
    </row>
    <row r="152" spans="1:3" s="5" customFormat="1" x14ac:dyDescent="0.25">
      <c r="A152" s="12"/>
      <c r="B152" s="4"/>
      <c r="C152" s="11"/>
    </row>
    <row r="153" spans="1:3" s="5" customFormat="1" x14ac:dyDescent="0.25">
      <c r="A153" s="12"/>
      <c r="B153" s="4"/>
      <c r="C153" s="11"/>
    </row>
    <row r="154" spans="1:3" s="5" customFormat="1" x14ac:dyDescent="0.25">
      <c r="A154" s="12"/>
      <c r="B154" s="4"/>
      <c r="C154" s="11"/>
    </row>
    <row r="155" spans="1:3" s="5" customFormat="1" x14ac:dyDescent="0.25">
      <c r="A155" s="12"/>
      <c r="B155" s="4"/>
      <c r="C155" s="11"/>
    </row>
    <row r="156" spans="1:3" s="5" customFormat="1" x14ac:dyDescent="0.25">
      <c r="A156" s="12"/>
      <c r="B156" s="4"/>
      <c r="C156" s="11"/>
    </row>
    <row r="157" spans="1:3" s="5" customFormat="1" x14ac:dyDescent="0.25">
      <c r="A157" s="12"/>
      <c r="B157" s="4"/>
      <c r="C157" s="11"/>
    </row>
  </sheetData>
  <mergeCells count="11">
    <mergeCell ref="J6:P6"/>
    <mergeCell ref="A1:AH1"/>
    <mergeCell ref="D5:I5"/>
    <mergeCell ref="J5:U5"/>
    <mergeCell ref="V5:AB5"/>
    <mergeCell ref="AC5:AH5"/>
    <mergeCell ref="A3:A4"/>
    <mergeCell ref="B3:B4"/>
    <mergeCell ref="D3:AH3"/>
    <mergeCell ref="B5:B6"/>
    <mergeCell ref="C5:C6"/>
  </mergeCells>
  <pageMargins left="0.75" right="0.75" top="1" bottom="1" header="0.5" footer="0.5"/>
  <pageSetup paperSize="9" scale="33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29"/>
  <sheetViews>
    <sheetView windowProtection="1" topLeftCell="A61" workbookViewId="0">
      <selection activeCell="A75" sqref="A75"/>
    </sheetView>
  </sheetViews>
  <sheetFormatPr defaultColWidth="8.875" defaultRowHeight="15" x14ac:dyDescent="0.25"/>
  <cols>
    <col min="1" max="1" width="37" style="7" bestFit="1" customWidth="1"/>
    <col min="2" max="2" width="9.875" style="2" customWidth="1"/>
    <col min="3" max="3" width="10.375" style="6" bestFit="1" customWidth="1"/>
    <col min="4" max="4" width="10.125" style="1" bestFit="1" customWidth="1"/>
    <col min="5" max="5" width="10.875" style="1" bestFit="1" customWidth="1"/>
    <col min="6" max="7" width="10.125" style="1" bestFit="1" customWidth="1"/>
    <col min="8" max="17" width="8.875" style="1"/>
    <col min="18" max="21" width="11" style="1" bestFit="1" customWidth="1"/>
    <col min="22" max="30" width="8.875" style="1"/>
    <col min="31" max="31" width="9.125" style="1" bestFit="1" customWidth="1"/>
    <col min="32" max="33" width="10.125" style="1" bestFit="1" customWidth="1"/>
    <col min="34" max="34" width="7.125" style="1" customWidth="1"/>
    <col min="35" max="39" width="8.875" style="1"/>
    <col min="40" max="40" width="15.875" style="1" bestFit="1" customWidth="1"/>
    <col min="41" max="16384" width="8.875" style="1"/>
  </cols>
  <sheetData>
    <row r="1" spans="1:35" ht="30" x14ac:dyDescent="0.4">
      <c r="A1" s="271" t="s">
        <v>146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</row>
    <row r="2" spans="1:35" ht="15.75" thickBot="1" x14ac:dyDescent="0.3"/>
    <row r="3" spans="1:35" x14ac:dyDescent="0.25">
      <c r="A3" s="272"/>
      <c r="B3" s="269"/>
      <c r="C3" s="21"/>
      <c r="D3" s="274" t="s">
        <v>81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5"/>
    </row>
    <row r="4" spans="1:35" ht="15.75" thickBot="1" x14ac:dyDescent="0.3">
      <c r="A4" s="273"/>
      <c r="B4" s="270"/>
      <c r="C4" s="20"/>
      <c r="D4" s="16">
        <v>1</v>
      </c>
      <c r="E4" s="16">
        <v>2</v>
      </c>
      <c r="F4" s="16">
        <v>3</v>
      </c>
      <c r="G4" s="16">
        <v>4</v>
      </c>
      <c r="H4" s="16">
        <v>5</v>
      </c>
      <c r="I4" s="16">
        <v>6</v>
      </c>
      <c r="J4" s="16">
        <v>7</v>
      </c>
      <c r="K4" s="16">
        <v>8</v>
      </c>
      <c r="L4" s="16">
        <v>9</v>
      </c>
      <c r="M4" s="16">
        <v>10</v>
      </c>
      <c r="N4" s="16">
        <v>11</v>
      </c>
      <c r="O4" s="16">
        <v>12</v>
      </c>
      <c r="P4" s="16">
        <v>13</v>
      </c>
      <c r="Q4" s="16">
        <v>14</v>
      </c>
      <c r="R4" s="16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5"/>
    </row>
    <row r="5" spans="1:35" ht="31.5" customHeight="1" thickBot="1" x14ac:dyDescent="0.3">
      <c r="A5" s="14" t="s">
        <v>0</v>
      </c>
      <c r="B5" s="267" t="s">
        <v>132</v>
      </c>
      <c r="C5" s="268" t="s">
        <v>134</v>
      </c>
      <c r="D5" s="298" t="s">
        <v>82</v>
      </c>
      <c r="E5" s="299"/>
      <c r="F5" s="299"/>
      <c r="G5" s="299"/>
      <c r="H5" s="300" t="s">
        <v>83</v>
      </c>
      <c r="I5" s="301"/>
      <c r="J5" s="301"/>
      <c r="K5" s="293" t="s">
        <v>84</v>
      </c>
      <c r="L5" s="294"/>
      <c r="M5" s="294"/>
      <c r="N5" s="294"/>
      <c r="O5" s="294"/>
      <c r="P5" s="294"/>
      <c r="Q5" s="294"/>
      <c r="R5" s="294"/>
      <c r="S5" s="294"/>
      <c r="T5" s="302" t="s">
        <v>79</v>
      </c>
      <c r="U5" s="303"/>
      <c r="V5" s="303"/>
      <c r="W5" s="304"/>
      <c r="X5" s="304"/>
      <c r="Y5" s="304"/>
      <c r="Z5" s="304"/>
      <c r="AA5" s="303"/>
      <c r="AB5" s="305"/>
      <c r="AC5" s="123"/>
      <c r="AD5" s="124"/>
      <c r="AE5" s="124"/>
      <c r="AF5" s="125"/>
      <c r="AG5" s="126"/>
      <c r="AH5" s="127"/>
      <c r="AI5" s="5"/>
    </row>
    <row r="6" spans="1:35" ht="34.5" customHeight="1" thickBot="1" x14ac:dyDescent="0.3">
      <c r="A6" s="14" t="s">
        <v>1</v>
      </c>
      <c r="B6" s="267"/>
      <c r="C6" s="268"/>
      <c r="D6" s="306" t="s">
        <v>140</v>
      </c>
      <c r="E6" s="307"/>
      <c r="F6" s="307"/>
      <c r="G6" s="308"/>
      <c r="H6" s="128"/>
      <c r="I6" s="129"/>
      <c r="J6" s="130"/>
      <c r="K6" s="131"/>
      <c r="L6" s="131"/>
      <c r="M6" s="131"/>
      <c r="N6" s="131"/>
      <c r="O6" s="131"/>
      <c r="P6" s="132"/>
      <c r="Q6" s="133"/>
      <c r="R6" s="133"/>
      <c r="S6" s="134"/>
      <c r="T6" s="134"/>
      <c r="U6" s="134"/>
      <c r="V6" s="135"/>
      <c r="W6" s="300" t="s">
        <v>85</v>
      </c>
      <c r="X6" s="299"/>
      <c r="Y6" s="299"/>
      <c r="Z6" s="309"/>
      <c r="AA6" s="136"/>
      <c r="AB6" s="136"/>
      <c r="AC6" s="137"/>
      <c r="AD6" s="138"/>
      <c r="AE6" s="139"/>
      <c r="AF6" s="140"/>
      <c r="AG6" s="140"/>
      <c r="AH6" s="141"/>
      <c r="AI6" s="5"/>
    </row>
    <row r="7" spans="1:35" ht="18.75" customHeight="1" thickBot="1" x14ac:dyDescent="0.3">
      <c r="A7" s="30"/>
      <c r="B7" s="31"/>
      <c r="C7" s="32"/>
      <c r="D7" s="129"/>
      <c r="E7" s="129"/>
      <c r="F7" s="129"/>
      <c r="G7" s="129"/>
      <c r="H7" s="142"/>
      <c r="I7" s="142"/>
      <c r="J7" s="143"/>
      <c r="K7" s="144"/>
      <c r="L7" s="144"/>
      <c r="M7" s="144"/>
      <c r="N7" s="144"/>
      <c r="O7" s="144"/>
      <c r="P7" s="145"/>
      <c r="Q7" s="146"/>
      <c r="R7" s="146"/>
      <c r="S7" s="146"/>
      <c r="T7" s="146"/>
      <c r="U7" s="146"/>
      <c r="V7" s="146"/>
      <c r="W7" s="135"/>
      <c r="X7" s="293" t="s">
        <v>86</v>
      </c>
      <c r="Y7" s="294"/>
      <c r="Z7" s="294"/>
      <c r="AA7" s="294"/>
      <c r="AB7" s="294"/>
      <c r="AC7" s="294"/>
      <c r="AD7" s="294"/>
      <c r="AE7" s="294"/>
      <c r="AF7" s="294"/>
      <c r="AG7" s="295"/>
      <c r="AH7" s="147"/>
      <c r="AI7" s="5"/>
    </row>
    <row r="8" spans="1:35" ht="15.75" thickBot="1" x14ac:dyDescent="0.3">
      <c r="A8" s="30"/>
      <c r="B8" s="31"/>
      <c r="C8" s="32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9"/>
      <c r="Y8" s="149"/>
      <c r="Z8" s="149"/>
      <c r="AA8" s="149"/>
      <c r="AB8" s="149"/>
      <c r="AC8" s="149"/>
      <c r="AD8" s="149"/>
      <c r="AE8" s="149"/>
      <c r="AF8" s="150"/>
      <c r="AG8" s="150"/>
      <c r="AH8" s="60"/>
      <c r="AI8" s="5"/>
    </row>
    <row r="9" spans="1:35" s="2" customFormat="1" x14ac:dyDescent="0.25">
      <c r="A9" s="8" t="s">
        <v>2</v>
      </c>
      <c r="B9" s="17"/>
      <c r="C9" s="19"/>
      <c r="D9" s="52">
        <v>300</v>
      </c>
      <c r="E9" s="52">
        <v>300</v>
      </c>
      <c r="F9" s="52">
        <v>300</v>
      </c>
      <c r="G9" s="52">
        <v>300</v>
      </c>
      <c r="H9" s="52">
        <v>3097</v>
      </c>
      <c r="I9" s="52">
        <v>3097</v>
      </c>
      <c r="J9" s="52">
        <v>3097</v>
      </c>
      <c r="K9" s="100">
        <v>16920</v>
      </c>
      <c r="L9" s="100">
        <v>16920</v>
      </c>
      <c r="M9" s="100">
        <v>16920</v>
      </c>
      <c r="N9" s="100">
        <v>16920</v>
      </c>
      <c r="O9" s="100">
        <v>16920</v>
      </c>
      <c r="P9" s="100">
        <v>16920</v>
      </c>
      <c r="Q9" s="100">
        <v>16920</v>
      </c>
      <c r="R9" s="100">
        <v>16920</v>
      </c>
      <c r="S9" s="100">
        <v>16920</v>
      </c>
      <c r="T9" s="100">
        <v>400</v>
      </c>
      <c r="U9" s="100">
        <v>400</v>
      </c>
      <c r="V9" s="100">
        <v>400</v>
      </c>
      <c r="W9" s="100">
        <v>400</v>
      </c>
      <c r="X9" s="100">
        <v>400</v>
      </c>
      <c r="Y9" s="100">
        <v>400</v>
      </c>
      <c r="Z9" s="100">
        <v>400</v>
      </c>
      <c r="AA9" s="100">
        <v>400</v>
      </c>
      <c r="AB9" s="100">
        <v>400</v>
      </c>
      <c r="AC9" s="100"/>
      <c r="AD9" s="100"/>
      <c r="AE9" s="100"/>
      <c r="AF9" s="100"/>
      <c r="AG9" s="100"/>
      <c r="AH9" s="232"/>
      <c r="AI9" s="4"/>
    </row>
    <row r="10" spans="1:35" x14ac:dyDescent="0.25">
      <c r="A10" s="14"/>
      <c r="B10" s="19"/>
      <c r="C10" s="18"/>
      <c r="D10" s="25">
        <v>13211</v>
      </c>
      <c r="E10" s="25">
        <v>13211</v>
      </c>
      <c r="F10" s="25">
        <v>13211</v>
      </c>
      <c r="G10" s="25">
        <v>13211</v>
      </c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>
        <v>300</v>
      </c>
      <c r="X10" s="25">
        <v>300</v>
      </c>
      <c r="Y10" s="25">
        <v>300</v>
      </c>
      <c r="Z10" s="25">
        <v>300</v>
      </c>
      <c r="AA10" s="25"/>
      <c r="AB10" s="25"/>
      <c r="AC10" s="25"/>
      <c r="AD10" s="25"/>
      <c r="AE10" s="25"/>
      <c r="AF10" s="25"/>
      <c r="AG10" s="25"/>
      <c r="AH10" s="62"/>
      <c r="AI10" s="5"/>
    </row>
    <row r="11" spans="1:35" x14ac:dyDescent="0.25">
      <c r="A11" s="14" t="s">
        <v>3</v>
      </c>
      <c r="B11" s="19">
        <f>B12+B31+B53+B68</f>
        <v>52992.9</v>
      </c>
      <c r="C11" s="18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4"/>
      <c r="X11" s="24">
        <v>13655</v>
      </c>
      <c r="Y11" s="24">
        <v>13655</v>
      </c>
      <c r="Z11" s="24">
        <v>13655</v>
      </c>
      <c r="AA11" s="24">
        <v>13655</v>
      </c>
      <c r="AB11" s="24">
        <v>13655</v>
      </c>
      <c r="AC11" s="24">
        <v>13655</v>
      </c>
      <c r="AD11" s="24">
        <v>13655</v>
      </c>
      <c r="AE11" s="24">
        <v>13655</v>
      </c>
      <c r="AF11" s="24">
        <v>13655</v>
      </c>
      <c r="AG11" s="24">
        <v>13655</v>
      </c>
      <c r="AH11" s="64"/>
    </row>
    <row r="12" spans="1:35" x14ac:dyDescent="0.25">
      <c r="A12" s="14" t="s">
        <v>4</v>
      </c>
      <c r="B12" s="19">
        <f>SUM(B13:B30)</f>
        <v>10860.199999999999</v>
      </c>
      <c r="C12" s="1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64"/>
    </row>
    <row r="13" spans="1:35" x14ac:dyDescent="0.25">
      <c r="A13" s="8" t="s">
        <v>5</v>
      </c>
      <c r="B13" s="17">
        <v>167.7</v>
      </c>
      <c r="C13" s="17">
        <f t="shared" ref="C13:C73" si="0">SUM(D13:AH13)</f>
        <v>167.7</v>
      </c>
      <c r="D13" s="17">
        <v>167.7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  <c r="Y13" s="24"/>
      <c r="Z13" s="24"/>
      <c r="AA13" s="24"/>
      <c r="AB13" s="24"/>
      <c r="AC13" s="24"/>
      <c r="AD13" s="24"/>
      <c r="AE13" s="25"/>
      <c r="AF13" s="24"/>
      <c r="AG13" s="24"/>
      <c r="AH13" s="64"/>
    </row>
    <row r="14" spans="1:35" x14ac:dyDescent="0.25">
      <c r="A14" s="8" t="s">
        <v>6</v>
      </c>
      <c r="B14" s="17">
        <v>79.7</v>
      </c>
      <c r="C14" s="17">
        <f t="shared" si="0"/>
        <v>0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64"/>
    </row>
    <row r="15" spans="1:35" x14ac:dyDescent="0.25">
      <c r="A15" s="8" t="s">
        <v>7</v>
      </c>
      <c r="B15" s="17">
        <v>30.1</v>
      </c>
      <c r="C15" s="17">
        <f t="shared" si="0"/>
        <v>0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64"/>
    </row>
    <row r="16" spans="1:35" x14ac:dyDescent="0.25">
      <c r="A16" s="8" t="s">
        <v>8</v>
      </c>
      <c r="B16" s="17">
        <v>482</v>
      </c>
      <c r="C16" s="17">
        <f t="shared" si="0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64"/>
    </row>
    <row r="17" spans="1:34" s="2" customFormat="1" x14ac:dyDescent="0.25">
      <c r="A17" s="8" t="s">
        <v>9</v>
      </c>
      <c r="B17" s="17">
        <v>620</v>
      </c>
      <c r="C17" s="17">
        <f t="shared" si="0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64"/>
    </row>
    <row r="18" spans="1:34" s="2" customFormat="1" x14ac:dyDescent="0.25">
      <c r="A18" s="8" t="s">
        <v>10</v>
      </c>
      <c r="B18" s="17">
        <v>291.60000000000002</v>
      </c>
      <c r="C18" s="17">
        <f t="shared" si="0"/>
        <v>0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64"/>
    </row>
    <row r="19" spans="1:34" s="2" customFormat="1" x14ac:dyDescent="0.25">
      <c r="A19" s="8" t="s">
        <v>11</v>
      </c>
      <c r="B19" s="17">
        <v>4237.8999999999996</v>
      </c>
      <c r="C19" s="17">
        <f t="shared" si="0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64"/>
    </row>
    <row r="20" spans="1:34" s="2" customFormat="1" x14ac:dyDescent="0.25">
      <c r="A20" s="8" t="s">
        <v>12</v>
      </c>
      <c r="B20" s="17">
        <v>388.9</v>
      </c>
      <c r="C20" s="17">
        <f t="shared" si="0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64"/>
    </row>
    <row r="21" spans="1:34" s="2" customFormat="1" x14ac:dyDescent="0.25">
      <c r="A21" s="8" t="s">
        <v>13</v>
      </c>
      <c r="B21" s="17">
        <v>119.5</v>
      </c>
      <c r="C21" s="17">
        <f t="shared" si="0"/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64"/>
    </row>
    <row r="22" spans="1:34" s="2" customFormat="1" x14ac:dyDescent="0.25">
      <c r="A22" s="8" t="s">
        <v>14</v>
      </c>
      <c r="B22" s="17">
        <v>381.8</v>
      </c>
      <c r="C22" s="17">
        <f t="shared" si="0"/>
        <v>0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64"/>
    </row>
    <row r="23" spans="1:34" s="2" customFormat="1" x14ac:dyDescent="0.25">
      <c r="A23" s="8" t="s">
        <v>15</v>
      </c>
      <c r="B23" s="17">
        <v>153.19999999999999</v>
      </c>
      <c r="C23" s="17">
        <f t="shared" si="0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64"/>
    </row>
    <row r="24" spans="1:34" s="2" customFormat="1" x14ac:dyDescent="0.25">
      <c r="A24" s="8" t="s">
        <v>16</v>
      </c>
      <c r="B24" s="17">
        <v>134.1</v>
      </c>
      <c r="C24" s="17">
        <f t="shared" si="0"/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64"/>
    </row>
    <row r="25" spans="1:34" s="2" customFormat="1" x14ac:dyDescent="0.25">
      <c r="A25" s="8" t="s">
        <v>17</v>
      </c>
      <c r="B25" s="17">
        <v>104.6</v>
      </c>
      <c r="C25" s="17">
        <f t="shared" si="0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64"/>
    </row>
    <row r="26" spans="1:34" s="2" customFormat="1" x14ac:dyDescent="0.25">
      <c r="A26" s="8" t="s">
        <v>18</v>
      </c>
      <c r="B26" s="17">
        <v>1445.5</v>
      </c>
      <c r="C26" s="17">
        <f t="shared" si="0"/>
        <v>2891</v>
      </c>
      <c r="D26" s="17">
        <v>1445.5</v>
      </c>
      <c r="E26" s="24"/>
      <c r="F26" s="24"/>
      <c r="G26" s="24"/>
      <c r="H26" s="24"/>
      <c r="I26" s="24"/>
      <c r="J26" s="24"/>
      <c r="K26" s="24"/>
      <c r="L26" s="24"/>
      <c r="M26" s="24"/>
      <c r="N26" s="17"/>
      <c r="O26" s="24"/>
      <c r="P26" s="24"/>
      <c r="Q26" s="24"/>
      <c r="R26" s="24"/>
      <c r="S26" s="24"/>
      <c r="T26" s="17">
        <v>1445.5</v>
      </c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17"/>
      <c r="AG26" s="24"/>
      <c r="AH26" s="64"/>
    </row>
    <row r="27" spans="1:34" s="2" customFormat="1" x14ac:dyDescent="0.25">
      <c r="A27" s="8" t="s">
        <v>19</v>
      </c>
      <c r="B27" s="17">
        <v>402.8</v>
      </c>
      <c r="C27" s="17">
        <f t="shared" si="0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64"/>
    </row>
    <row r="28" spans="1:34" s="2" customFormat="1" x14ac:dyDescent="0.25">
      <c r="A28" s="8" t="s">
        <v>20</v>
      </c>
      <c r="B28" s="17">
        <v>185</v>
      </c>
      <c r="C28" s="17">
        <f t="shared" si="0"/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64"/>
    </row>
    <row r="29" spans="1:34" s="2" customFormat="1" x14ac:dyDescent="0.25">
      <c r="A29" s="8" t="s">
        <v>21</v>
      </c>
      <c r="B29" s="17">
        <v>1560</v>
      </c>
      <c r="C29" s="17">
        <f t="shared" si="0"/>
        <v>0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64"/>
    </row>
    <row r="30" spans="1:34" x14ac:dyDescent="0.25">
      <c r="A30" s="8" t="s">
        <v>22</v>
      </c>
      <c r="B30" s="17">
        <v>75.8</v>
      </c>
      <c r="C30" s="17">
        <f t="shared" si="0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64"/>
    </row>
    <row r="31" spans="1:34" x14ac:dyDescent="0.25">
      <c r="A31" s="14" t="s">
        <v>23</v>
      </c>
      <c r="B31" s="19">
        <f>SUM(B32:B52)-B33-B36</f>
        <v>30366.1</v>
      </c>
      <c r="C31" s="17">
        <f t="shared" si="0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64"/>
    </row>
    <row r="32" spans="1:34" x14ac:dyDescent="0.25">
      <c r="A32" s="8" t="s">
        <v>24</v>
      </c>
      <c r="B32" s="17">
        <v>236.8</v>
      </c>
      <c r="C32" s="17">
        <f t="shared" si="0"/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64"/>
    </row>
    <row r="33" spans="1:34" x14ac:dyDescent="0.25">
      <c r="A33" s="8" t="s">
        <v>25</v>
      </c>
      <c r="B33" s="17">
        <v>236.8</v>
      </c>
      <c r="C33" s="17">
        <f t="shared" si="0"/>
        <v>7104.0000000000036</v>
      </c>
      <c r="D33" s="24">
        <v>236.8</v>
      </c>
      <c r="E33" s="24">
        <v>236.8</v>
      </c>
      <c r="F33" s="24">
        <v>236.8</v>
      </c>
      <c r="G33" s="24">
        <v>236.8</v>
      </c>
      <c r="H33" s="24">
        <v>236.8</v>
      </c>
      <c r="I33" s="24">
        <v>236.8</v>
      </c>
      <c r="J33" s="24">
        <v>236.8</v>
      </c>
      <c r="K33" s="24">
        <v>236.8</v>
      </c>
      <c r="L33" s="24">
        <v>236.8</v>
      </c>
      <c r="M33" s="24">
        <v>236.8</v>
      </c>
      <c r="N33" s="24">
        <v>236.8</v>
      </c>
      <c r="O33" s="24">
        <v>236.8</v>
      </c>
      <c r="P33" s="24">
        <v>236.8</v>
      </c>
      <c r="Q33" s="24">
        <v>236.8</v>
      </c>
      <c r="R33" s="24">
        <v>236.8</v>
      </c>
      <c r="S33" s="24">
        <v>236.8</v>
      </c>
      <c r="T33" s="24">
        <v>236.8</v>
      </c>
      <c r="U33" s="24">
        <v>236.8</v>
      </c>
      <c r="V33" s="24">
        <v>236.8</v>
      </c>
      <c r="W33" s="24">
        <v>236.8</v>
      </c>
      <c r="X33" s="24">
        <v>236.8</v>
      </c>
      <c r="Y33" s="24">
        <v>236.8</v>
      </c>
      <c r="Z33" s="24">
        <v>236.8</v>
      </c>
      <c r="AA33" s="24">
        <v>236.8</v>
      </c>
      <c r="AB33" s="24">
        <v>236.8</v>
      </c>
      <c r="AC33" s="24">
        <v>236.8</v>
      </c>
      <c r="AD33" s="24">
        <v>236.8</v>
      </c>
      <c r="AE33" s="24">
        <v>236.8</v>
      </c>
      <c r="AF33" s="24">
        <v>236.8</v>
      </c>
      <c r="AG33" s="24">
        <v>236.8</v>
      </c>
      <c r="AH33" s="64"/>
    </row>
    <row r="34" spans="1:34" x14ac:dyDescent="0.25">
      <c r="A34" s="8" t="s">
        <v>26</v>
      </c>
      <c r="B34" s="17">
        <v>44.3</v>
      </c>
      <c r="C34" s="17">
        <f t="shared" si="0"/>
        <v>1328.9999999999993</v>
      </c>
      <c r="D34" s="17">
        <v>44.3</v>
      </c>
      <c r="E34" s="17">
        <v>44.3</v>
      </c>
      <c r="F34" s="17">
        <v>44.3</v>
      </c>
      <c r="G34" s="17">
        <v>44.3</v>
      </c>
      <c r="H34" s="17">
        <v>44.3</v>
      </c>
      <c r="I34" s="17">
        <v>44.3</v>
      </c>
      <c r="J34" s="17">
        <v>44.3</v>
      </c>
      <c r="K34" s="17">
        <v>44.3</v>
      </c>
      <c r="L34" s="17">
        <v>44.3</v>
      </c>
      <c r="M34" s="17">
        <v>44.3</v>
      </c>
      <c r="N34" s="17">
        <v>44.3</v>
      </c>
      <c r="O34" s="17">
        <v>44.3</v>
      </c>
      <c r="P34" s="17">
        <v>44.3</v>
      </c>
      <c r="Q34" s="17">
        <v>44.3</v>
      </c>
      <c r="R34" s="17">
        <v>44.3</v>
      </c>
      <c r="S34" s="17">
        <v>44.3</v>
      </c>
      <c r="T34" s="17">
        <v>44.3</v>
      </c>
      <c r="U34" s="17">
        <v>44.3</v>
      </c>
      <c r="V34" s="17">
        <v>44.3</v>
      </c>
      <c r="W34" s="17">
        <v>44.3</v>
      </c>
      <c r="X34" s="17">
        <v>44.3</v>
      </c>
      <c r="Y34" s="17">
        <v>44.3</v>
      </c>
      <c r="Z34" s="17">
        <v>44.3</v>
      </c>
      <c r="AA34" s="17">
        <v>44.3</v>
      </c>
      <c r="AB34" s="17">
        <v>44.3</v>
      </c>
      <c r="AC34" s="17">
        <v>44.3</v>
      </c>
      <c r="AD34" s="17">
        <v>44.3</v>
      </c>
      <c r="AE34" s="17">
        <v>44.3</v>
      </c>
      <c r="AF34" s="17">
        <v>44.3</v>
      </c>
      <c r="AG34" s="17">
        <v>44.3</v>
      </c>
      <c r="AH34" s="66"/>
    </row>
    <row r="35" spans="1:34" x14ac:dyDescent="0.25">
      <c r="A35" s="8" t="s">
        <v>56</v>
      </c>
      <c r="B35" s="17">
        <v>507.8</v>
      </c>
      <c r="C35" s="17">
        <f t="shared" si="0"/>
        <v>0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64"/>
    </row>
    <row r="36" spans="1:34" x14ac:dyDescent="0.25">
      <c r="A36" s="8" t="s">
        <v>27</v>
      </c>
      <c r="B36" s="17">
        <v>507.8</v>
      </c>
      <c r="C36" s="17">
        <f t="shared" si="0"/>
        <v>15233.999999999993</v>
      </c>
      <c r="D36" s="24">
        <v>507.8</v>
      </c>
      <c r="E36" s="24">
        <v>507.8</v>
      </c>
      <c r="F36" s="24">
        <v>507.8</v>
      </c>
      <c r="G36" s="24">
        <v>507.8</v>
      </c>
      <c r="H36" s="24">
        <v>507.8</v>
      </c>
      <c r="I36" s="24">
        <v>507.8</v>
      </c>
      <c r="J36" s="24">
        <v>507.8</v>
      </c>
      <c r="K36" s="24">
        <v>507.8</v>
      </c>
      <c r="L36" s="24">
        <v>507.8</v>
      </c>
      <c r="M36" s="24">
        <v>507.8</v>
      </c>
      <c r="N36" s="24">
        <v>507.8</v>
      </c>
      <c r="O36" s="24">
        <v>507.8</v>
      </c>
      <c r="P36" s="24">
        <v>507.8</v>
      </c>
      <c r="Q36" s="24">
        <v>507.8</v>
      </c>
      <c r="R36" s="24">
        <v>507.8</v>
      </c>
      <c r="S36" s="24">
        <v>507.8</v>
      </c>
      <c r="T36" s="24">
        <v>507.8</v>
      </c>
      <c r="U36" s="24">
        <v>507.8</v>
      </c>
      <c r="V36" s="24">
        <v>507.8</v>
      </c>
      <c r="W36" s="24">
        <v>507.8</v>
      </c>
      <c r="X36" s="24">
        <v>507.8</v>
      </c>
      <c r="Y36" s="24">
        <v>507.8</v>
      </c>
      <c r="Z36" s="24">
        <v>507.8</v>
      </c>
      <c r="AA36" s="24">
        <v>507.8</v>
      </c>
      <c r="AB36" s="24">
        <v>507.8</v>
      </c>
      <c r="AC36" s="24">
        <v>507.8</v>
      </c>
      <c r="AD36" s="24">
        <v>507.8</v>
      </c>
      <c r="AE36" s="24">
        <v>507.8</v>
      </c>
      <c r="AF36" s="24">
        <v>507.8</v>
      </c>
      <c r="AG36" s="24">
        <v>507.8</v>
      </c>
      <c r="AH36" s="64"/>
    </row>
    <row r="37" spans="1:34" x14ac:dyDescent="0.25">
      <c r="A37" s="8" t="s">
        <v>14</v>
      </c>
      <c r="B37" s="17">
        <v>116.1</v>
      </c>
      <c r="C37" s="17">
        <f t="shared" si="0"/>
        <v>3482.9999999999982</v>
      </c>
      <c r="D37" s="24">
        <v>116.1</v>
      </c>
      <c r="E37" s="24">
        <v>116.1</v>
      </c>
      <c r="F37" s="24">
        <v>116.1</v>
      </c>
      <c r="G37" s="24">
        <v>116.1</v>
      </c>
      <c r="H37" s="24">
        <v>116.1</v>
      </c>
      <c r="I37" s="24">
        <v>116.1</v>
      </c>
      <c r="J37" s="24">
        <v>116.1</v>
      </c>
      <c r="K37" s="24">
        <v>116.1</v>
      </c>
      <c r="L37" s="24">
        <v>116.1</v>
      </c>
      <c r="M37" s="24">
        <v>116.1</v>
      </c>
      <c r="N37" s="24">
        <v>116.1</v>
      </c>
      <c r="O37" s="24">
        <v>116.1</v>
      </c>
      <c r="P37" s="24">
        <v>116.1</v>
      </c>
      <c r="Q37" s="24">
        <v>116.1</v>
      </c>
      <c r="R37" s="24">
        <v>116.1</v>
      </c>
      <c r="S37" s="24">
        <v>116.1</v>
      </c>
      <c r="T37" s="24">
        <v>116.1</v>
      </c>
      <c r="U37" s="24">
        <v>116.1</v>
      </c>
      <c r="V37" s="24">
        <v>116.1</v>
      </c>
      <c r="W37" s="24">
        <v>116.1</v>
      </c>
      <c r="X37" s="24">
        <v>116.1</v>
      </c>
      <c r="Y37" s="24">
        <v>116.1</v>
      </c>
      <c r="Z37" s="24">
        <v>116.1</v>
      </c>
      <c r="AA37" s="24">
        <v>116.1</v>
      </c>
      <c r="AB37" s="24">
        <v>116.1</v>
      </c>
      <c r="AC37" s="24">
        <v>116.1</v>
      </c>
      <c r="AD37" s="24">
        <v>116.1</v>
      </c>
      <c r="AE37" s="24">
        <v>116.1</v>
      </c>
      <c r="AF37" s="24">
        <v>116.1</v>
      </c>
      <c r="AG37" s="24">
        <v>116.1</v>
      </c>
      <c r="AH37" s="64"/>
    </row>
    <row r="38" spans="1:34" ht="30" x14ac:dyDescent="0.25">
      <c r="A38" s="8" t="s">
        <v>28</v>
      </c>
      <c r="B38" s="19">
        <v>27472</v>
      </c>
      <c r="C38" s="17">
        <f t="shared" si="0"/>
        <v>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64"/>
    </row>
    <row r="39" spans="1:34" x14ac:dyDescent="0.25">
      <c r="A39" s="8" t="s">
        <v>29</v>
      </c>
      <c r="B39" s="17">
        <f>564.1+75</f>
        <v>639.1</v>
      </c>
      <c r="C39" s="17">
        <f t="shared" si="0"/>
        <v>19172.411</v>
      </c>
      <c r="D39" s="17">
        <f t="shared" ref="D39:AG39" si="1">564.1+75</f>
        <v>639.1</v>
      </c>
      <c r="E39" s="17">
        <f t="shared" si="1"/>
        <v>639.1</v>
      </c>
      <c r="F39" s="17">
        <f t="shared" si="1"/>
        <v>639.1</v>
      </c>
      <c r="G39" s="17">
        <f t="shared" si="1"/>
        <v>639.1</v>
      </c>
      <c r="H39" s="17">
        <f t="shared" si="1"/>
        <v>639.1</v>
      </c>
      <c r="I39" s="17">
        <v>638.51099999999997</v>
      </c>
      <c r="J39" s="17">
        <f t="shared" si="1"/>
        <v>639.1</v>
      </c>
      <c r="K39" s="17">
        <f t="shared" si="1"/>
        <v>639.1</v>
      </c>
      <c r="L39" s="17">
        <f t="shared" si="1"/>
        <v>639.1</v>
      </c>
      <c r="M39" s="17">
        <f t="shared" si="1"/>
        <v>639.1</v>
      </c>
      <c r="N39" s="17">
        <f t="shared" si="1"/>
        <v>639.1</v>
      </c>
      <c r="O39" s="17">
        <f t="shared" si="1"/>
        <v>639.1</v>
      </c>
      <c r="P39" s="17">
        <f t="shared" si="1"/>
        <v>639.1</v>
      </c>
      <c r="Q39" s="17">
        <f t="shared" si="1"/>
        <v>639.1</v>
      </c>
      <c r="R39" s="17">
        <f t="shared" si="1"/>
        <v>639.1</v>
      </c>
      <c r="S39" s="17">
        <f t="shared" si="1"/>
        <v>639.1</v>
      </c>
      <c r="T39" s="17">
        <f t="shared" si="1"/>
        <v>639.1</v>
      </c>
      <c r="U39" s="17">
        <f t="shared" si="1"/>
        <v>639.1</v>
      </c>
      <c r="V39" s="17">
        <f t="shared" si="1"/>
        <v>639.1</v>
      </c>
      <c r="W39" s="17">
        <f t="shared" si="1"/>
        <v>639.1</v>
      </c>
      <c r="X39" s="17">
        <f t="shared" si="1"/>
        <v>639.1</v>
      </c>
      <c r="Y39" s="17">
        <f t="shared" si="1"/>
        <v>639.1</v>
      </c>
      <c r="Z39" s="17">
        <f t="shared" si="1"/>
        <v>639.1</v>
      </c>
      <c r="AA39" s="17">
        <f t="shared" si="1"/>
        <v>639.1</v>
      </c>
      <c r="AB39" s="17">
        <f t="shared" si="1"/>
        <v>639.1</v>
      </c>
      <c r="AC39" s="17">
        <f t="shared" si="1"/>
        <v>639.1</v>
      </c>
      <c r="AD39" s="17">
        <f t="shared" si="1"/>
        <v>639.1</v>
      </c>
      <c r="AE39" s="17">
        <f t="shared" si="1"/>
        <v>639.1</v>
      </c>
      <c r="AF39" s="17">
        <f t="shared" si="1"/>
        <v>639.1</v>
      </c>
      <c r="AG39" s="17">
        <f t="shared" si="1"/>
        <v>639.1</v>
      </c>
      <c r="AH39" s="64"/>
    </row>
    <row r="40" spans="1:34" x14ac:dyDescent="0.25">
      <c r="A40" s="8" t="s">
        <v>30</v>
      </c>
      <c r="B40" s="17">
        <f>145.9+31+31+31+31+12+32.4</f>
        <v>314.29999999999995</v>
      </c>
      <c r="C40" s="17">
        <f t="shared" si="0"/>
        <v>6914.6000000000022</v>
      </c>
      <c r="D40" s="24">
        <f t="shared" ref="D40:I40" si="2">145.9+31+31+31+31+12+32.4</f>
        <v>314.29999999999995</v>
      </c>
      <c r="E40" s="24"/>
      <c r="F40" s="24"/>
      <c r="G40" s="24">
        <f t="shared" si="2"/>
        <v>314.29999999999995</v>
      </c>
      <c r="H40" s="24">
        <f t="shared" si="2"/>
        <v>314.29999999999995</v>
      </c>
      <c r="I40" s="24">
        <f t="shared" si="2"/>
        <v>314.29999999999995</v>
      </c>
      <c r="J40" s="35">
        <v>314.3</v>
      </c>
      <c r="K40" s="35">
        <v>314.3</v>
      </c>
      <c r="L40" s="24"/>
      <c r="M40" s="35"/>
      <c r="N40" s="35">
        <v>314.3</v>
      </c>
      <c r="O40" s="35">
        <v>314.3</v>
      </c>
      <c r="P40" s="35">
        <v>314.3</v>
      </c>
      <c r="Q40" s="35">
        <v>314.3</v>
      </c>
      <c r="R40" s="35">
        <v>314.3</v>
      </c>
      <c r="S40" s="35"/>
      <c r="T40" s="35"/>
      <c r="U40" s="35">
        <v>314.3</v>
      </c>
      <c r="V40" s="35">
        <v>314.3</v>
      </c>
      <c r="W40" s="35">
        <v>314.3</v>
      </c>
      <c r="X40" s="35">
        <v>314.3</v>
      </c>
      <c r="Y40" s="35">
        <v>314.3</v>
      </c>
      <c r="Z40" s="24"/>
      <c r="AA40" s="35"/>
      <c r="AB40" s="35">
        <v>314.3</v>
      </c>
      <c r="AC40" s="35">
        <v>314.3</v>
      </c>
      <c r="AD40" s="35">
        <v>314.3</v>
      </c>
      <c r="AE40" s="35">
        <v>314.3</v>
      </c>
      <c r="AF40" s="35">
        <v>314.3</v>
      </c>
      <c r="AG40" s="24">
        <f t="shared" ref="AG40" si="3">145.9+31+31+31+31+12+32.4</f>
        <v>314.29999999999995</v>
      </c>
      <c r="AH40" s="64"/>
    </row>
    <row r="41" spans="1:34" x14ac:dyDescent="0.25">
      <c r="A41" s="8" t="s">
        <v>31</v>
      </c>
      <c r="B41" s="17">
        <v>103</v>
      </c>
      <c r="C41" s="17">
        <f t="shared" si="0"/>
        <v>0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64"/>
    </row>
    <row r="42" spans="1:34" x14ac:dyDescent="0.25">
      <c r="A42" s="8" t="s">
        <v>7</v>
      </c>
      <c r="B42" s="17">
        <f>28.9+4.2+19+65</f>
        <v>117.1</v>
      </c>
      <c r="C42" s="17">
        <f t="shared" si="0"/>
        <v>0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64"/>
    </row>
    <row r="43" spans="1:34" x14ac:dyDescent="0.25">
      <c r="A43" s="8" t="s">
        <v>32</v>
      </c>
      <c r="B43" s="17">
        <v>18.399999999999999</v>
      </c>
      <c r="C43" s="17">
        <f t="shared" si="0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64"/>
    </row>
    <row r="44" spans="1:34" x14ac:dyDescent="0.25">
      <c r="A44" s="8" t="s">
        <v>33</v>
      </c>
      <c r="B44" s="17">
        <v>10</v>
      </c>
      <c r="C44" s="17">
        <f t="shared" si="0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64"/>
    </row>
    <row r="45" spans="1:34" x14ac:dyDescent="0.25">
      <c r="A45" s="8" t="s">
        <v>34</v>
      </c>
      <c r="B45" s="17">
        <v>46.8</v>
      </c>
      <c r="C45" s="17">
        <f t="shared" si="0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64"/>
    </row>
    <row r="46" spans="1:34" x14ac:dyDescent="0.25">
      <c r="A46" s="8" t="s">
        <v>35</v>
      </c>
      <c r="B46" s="17">
        <v>60.3</v>
      </c>
      <c r="C46" s="17">
        <f t="shared" si="0"/>
        <v>0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64"/>
    </row>
    <row r="47" spans="1:34" x14ac:dyDescent="0.25">
      <c r="A47" s="8" t="s">
        <v>36</v>
      </c>
      <c r="B47" s="17">
        <v>15.7</v>
      </c>
      <c r="C47" s="17">
        <f t="shared" si="0"/>
        <v>0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64"/>
    </row>
    <row r="48" spans="1:34" x14ac:dyDescent="0.25">
      <c r="A48" s="8" t="s">
        <v>37</v>
      </c>
      <c r="B48" s="17">
        <v>17</v>
      </c>
      <c r="C48" s="17">
        <f t="shared" si="0"/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64"/>
    </row>
    <row r="49" spans="1:34" x14ac:dyDescent="0.25">
      <c r="A49" s="8" t="s">
        <v>38</v>
      </c>
      <c r="B49" s="17">
        <f>76.9+72.5</f>
        <v>149.4</v>
      </c>
      <c r="C49" s="17">
        <f t="shared" si="0"/>
        <v>0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64"/>
    </row>
    <row r="50" spans="1:34" x14ac:dyDescent="0.25">
      <c r="A50" s="8" t="s">
        <v>39</v>
      </c>
      <c r="B50" s="17">
        <f>66.7+63</f>
        <v>129.69999999999999</v>
      </c>
      <c r="C50" s="17">
        <f t="shared" si="0"/>
        <v>0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64"/>
    </row>
    <row r="51" spans="1:34" x14ac:dyDescent="0.25">
      <c r="A51" s="8" t="s">
        <v>40</v>
      </c>
      <c r="B51" s="17">
        <f>19.5+5.7+3.2+30+165+6.9</f>
        <v>230.3</v>
      </c>
      <c r="C51" s="17">
        <f t="shared" si="0"/>
        <v>0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64"/>
    </row>
    <row r="52" spans="1:34" x14ac:dyDescent="0.25">
      <c r="A52" s="8" t="s">
        <v>41</v>
      </c>
      <c r="B52" s="17">
        <f>60+78</f>
        <v>138</v>
      </c>
      <c r="C52" s="17">
        <f t="shared" si="0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64"/>
    </row>
    <row r="53" spans="1:34" x14ac:dyDescent="0.25">
      <c r="A53" s="14" t="s">
        <v>42</v>
      </c>
      <c r="B53" s="19">
        <f>SUM(B54:B67)-B55-B60</f>
        <v>7644.8</v>
      </c>
      <c r="C53" s="17">
        <f t="shared" si="0"/>
        <v>0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64"/>
    </row>
    <row r="54" spans="1:34" x14ac:dyDescent="0.25">
      <c r="A54" s="8" t="s">
        <v>24</v>
      </c>
      <c r="B54" s="17">
        <f>26.1+14.7+14.6+23.2+24+23.8+25.1+13.4+23.3+24.6+24.5+14+17.7</f>
        <v>269</v>
      </c>
      <c r="C54" s="17">
        <f t="shared" si="0"/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64"/>
    </row>
    <row r="55" spans="1:34" x14ac:dyDescent="0.25">
      <c r="A55" s="33" t="s">
        <v>25</v>
      </c>
      <c r="B55" s="17">
        <v>269</v>
      </c>
      <c r="C55" s="17">
        <f t="shared" si="0"/>
        <v>8070</v>
      </c>
      <c r="D55" s="24">
        <v>269</v>
      </c>
      <c r="E55" s="24">
        <v>269</v>
      </c>
      <c r="F55" s="24">
        <v>269</v>
      </c>
      <c r="G55" s="24">
        <v>269</v>
      </c>
      <c r="H55" s="24">
        <v>269</v>
      </c>
      <c r="I55" s="24">
        <v>269</v>
      </c>
      <c r="J55" s="24">
        <v>269</v>
      </c>
      <c r="K55" s="24">
        <v>269</v>
      </c>
      <c r="L55" s="24">
        <v>269</v>
      </c>
      <c r="M55" s="24">
        <v>269</v>
      </c>
      <c r="N55" s="24">
        <v>269</v>
      </c>
      <c r="O55" s="24">
        <v>269</v>
      </c>
      <c r="P55" s="24">
        <v>269</v>
      </c>
      <c r="Q55" s="24">
        <v>269</v>
      </c>
      <c r="R55" s="24">
        <v>269</v>
      </c>
      <c r="S55" s="24">
        <v>269</v>
      </c>
      <c r="T55" s="24">
        <v>269</v>
      </c>
      <c r="U55" s="24">
        <v>269</v>
      </c>
      <c r="V55" s="24">
        <v>269</v>
      </c>
      <c r="W55" s="24">
        <v>269</v>
      </c>
      <c r="X55" s="24">
        <v>269</v>
      </c>
      <c r="Y55" s="24">
        <v>269</v>
      </c>
      <c r="Z55" s="24">
        <v>269</v>
      </c>
      <c r="AA55" s="24">
        <v>269</v>
      </c>
      <c r="AB55" s="24">
        <v>269</v>
      </c>
      <c r="AC55" s="24">
        <v>269</v>
      </c>
      <c r="AD55" s="24">
        <v>269</v>
      </c>
      <c r="AE55" s="24">
        <v>269</v>
      </c>
      <c r="AF55" s="24">
        <v>269</v>
      </c>
      <c r="AG55" s="24">
        <v>269</v>
      </c>
      <c r="AH55" s="64"/>
    </row>
    <row r="56" spans="1:34" x14ac:dyDescent="0.25">
      <c r="A56" s="33" t="s">
        <v>43</v>
      </c>
      <c r="B56" s="17">
        <f>526.4+4.6+29.5+15+16.2+19.5+52.7+14.4+7.1+70.1+70.4+70.8+139.7+66.6+5.4+5.5+9.7+9.8+13.5+13.1+65.2+35.2+177.8+396.6+21.7+371.9</f>
        <v>2228.4</v>
      </c>
      <c r="C56" s="17">
        <f t="shared" si="0"/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64"/>
    </row>
    <row r="57" spans="1:34" x14ac:dyDescent="0.25">
      <c r="A57" s="33" t="s">
        <v>44</v>
      </c>
      <c r="B57" s="17">
        <v>287</v>
      </c>
      <c r="C57" s="17">
        <f t="shared" si="0"/>
        <v>0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64"/>
    </row>
    <row r="58" spans="1:34" x14ac:dyDescent="0.25">
      <c r="A58" s="33" t="s">
        <v>45</v>
      </c>
      <c r="B58" s="17">
        <v>726.2</v>
      </c>
      <c r="C58" s="17">
        <f t="shared" si="0"/>
        <v>2904.8</v>
      </c>
      <c r="D58" s="17">
        <v>726.2</v>
      </c>
      <c r="E58" s="24"/>
      <c r="F58" s="24"/>
      <c r="G58" s="24"/>
      <c r="H58" s="24"/>
      <c r="I58" s="24"/>
      <c r="J58" s="24"/>
      <c r="K58" s="24"/>
      <c r="L58" s="17">
        <v>726.2</v>
      </c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17">
        <v>726.2</v>
      </c>
      <c r="Y58" s="24"/>
      <c r="Z58" s="24"/>
      <c r="AA58" s="24"/>
      <c r="AB58" s="24"/>
      <c r="AC58" s="17">
        <v>726.2</v>
      </c>
      <c r="AD58" s="24"/>
      <c r="AE58" s="24"/>
      <c r="AF58" s="24"/>
      <c r="AG58" s="24"/>
      <c r="AH58" s="64"/>
    </row>
    <row r="59" spans="1:34" x14ac:dyDescent="0.25">
      <c r="A59" s="33" t="s">
        <v>56</v>
      </c>
      <c r="B59" s="17">
        <f>18.2+32+15+16.3+52.6+3.9+6.7+47.3+11.5+11.5+143.9+14.4+103.4</f>
        <v>476.69999999999993</v>
      </c>
      <c r="C59" s="17">
        <f t="shared" si="0"/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64"/>
    </row>
    <row r="60" spans="1:34" x14ac:dyDescent="0.25">
      <c r="A60" s="33" t="s">
        <v>27</v>
      </c>
      <c r="B60" s="17">
        <v>476.7</v>
      </c>
      <c r="C60" s="17">
        <f t="shared" si="0"/>
        <v>14301.000000000007</v>
      </c>
      <c r="D60" s="24">
        <v>476.7</v>
      </c>
      <c r="E60" s="24">
        <v>476.7</v>
      </c>
      <c r="F60" s="24">
        <v>476.7</v>
      </c>
      <c r="G60" s="24">
        <v>476.7</v>
      </c>
      <c r="H60" s="24">
        <v>476.7</v>
      </c>
      <c r="I60" s="24">
        <v>476.7</v>
      </c>
      <c r="J60" s="24">
        <v>476.7</v>
      </c>
      <c r="K60" s="24">
        <v>476.7</v>
      </c>
      <c r="L60" s="24">
        <v>476.7</v>
      </c>
      <c r="M60" s="24">
        <v>476.7</v>
      </c>
      <c r="N60" s="24">
        <v>476.7</v>
      </c>
      <c r="O60" s="24">
        <v>476.7</v>
      </c>
      <c r="P60" s="24">
        <v>476.7</v>
      </c>
      <c r="Q60" s="24">
        <v>476.7</v>
      </c>
      <c r="R60" s="24">
        <v>476.7</v>
      </c>
      <c r="S60" s="24">
        <v>476.7</v>
      </c>
      <c r="T60" s="24">
        <v>476.7</v>
      </c>
      <c r="U60" s="24">
        <v>476.7</v>
      </c>
      <c r="V60" s="24">
        <v>476.7</v>
      </c>
      <c r="W60" s="24">
        <v>476.7</v>
      </c>
      <c r="X60" s="24">
        <v>476.7</v>
      </c>
      <c r="Y60" s="24">
        <v>476.7</v>
      </c>
      <c r="Z60" s="24">
        <v>476.7</v>
      </c>
      <c r="AA60" s="24">
        <v>476.7</v>
      </c>
      <c r="AB60" s="24">
        <v>476.7</v>
      </c>
      <c r="AC60" s="24">
        <v>476.7</v>
      </c>
      <c r="AD60" s="24">
        <v>476.7</v>
      </c>
      <c r="AE60" s="24">
        <v>476.7</v>
      </c>
      <c r="AF60" s="24">
        <v>476.7</v>
      </c>
      <c r="AG60" s="24">
        <v>476.7</v>
      </c>
      <c r="AH60" s="64"/>
    </row>
    <row r="61" spans="1:34" x14ac:dyDescent="0.25">
      <c r="A61" s="33" t="s">
        <v>46</v>
      </c>
      <c r="B61" s="17">
        <v>2231.9</v>
      </c>
      <c r="C61" s="17">
        <f t="shared" si="0"/>
        <v>0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64"/>
    </row>
    <row r="62" spans="1:34" x14ac:dyDescent="0.25">
      <c r="A62" s="33" t="s">
        <v>14</v>
      </c>
      <c r="B62" s="17">
        <f>21.1+23.5+13.3+12.1+2.7+2.7</f>
        <v>75.400000000000006</v>
      </c>
      <c r="C62" s="17">
        <f t="shared" si="0"/>
        <v>2262.0000000000014</v>
      </c>
      <c r="D62" s="17">
        <f t="shared" ref="D62:AG62" si="4">21.1+23.5+13.3+12.1+2.7+2.7</f>
        <v>75.400000000000006</v>
      </c>
      <c r="E62" s="17">
        <f t="shared" si="4"/>
        <v>75.400000000000006</v>
      </c>
      <c r="F62" s="17">
        <f t="shared" si="4"/>
        <v>75.400000000000006</v>
      </c>
      <c r="G62" s="17">
        <f t="shared" si="4"/>
        <v>75.400000000000006</v>
      </c>
      <c r="H62" s="17">
        <f t="shared" si="4"/>
        <v>75.400000000000006</v>
      </c>
      <c r="I62" s="17">
        <f t="shared" si="4"/>
        <v>75.400000000000006</v>
      </c>
      <c r="J62" s="17">
        <f t="shared" si="4"/>
        <v>75.400000000000006</v>
      </c>
      <c r="K62" s="17">
        <f t="shared" si="4"/>
        <v>75.400000000000006</v>
      </c>
      <c r="L62" s="17">
        <f t="shared" si="4"/>
        <v>75.400000000000006</v>
      </c>
      <c r="M62" s="17">
        <f t="shared" si="4"/>
        <v>75.400000000000006</v>
      </c>
      <c r="N62" s="17">
        <f t="shared" si="4"/>
        <v>75.400000000000006</v>
      </c>
      <c r="O62" s="17">
        <f t="shared" si="4"/>
        <v>75.400000000000006</v>
      </c>
      <c r="P62" s="17">
        <f t="shared" si="4"/>
        <v>75.400000000000006</v>
      </c>
      <c r="Q62" s="17">
        <f t="shared" si="4"/>
        <v>75.400000000000006</v>
      </c>
      <c r="R62" s="17">
        <f t="shared" si="4"/>
        <v>75.400000000000006</v>
      </c>
      <c r="S62" s="17">
        <f t="shared" si="4"/>
        <v>75.400000000000006</v>
      </c>
      <c r="T62" s="17">
        <f t="shared" si="4"/>
        <v>75.400000000000006</v>
      </c>
      <c r="U62" s="17">
        <f t="shared" si="4"/>
        <v>75.400000000000006</v>
      </c>
      <c r="V62" s="17">
        <f t="shared" si="4"/>
        <v>75.400000000000006</v>
      </c>
      <c r="W62" s="17">
        <f t="shared" si="4"/>
        <v>75.400000000000006</v>
      </c>
      <c r="X62" s="17">
        <f t="shared" si="4"/>
        <v>75.400000000000006</v>
      </c>
      <c r="Y62" s="17">
        <f t="shared" si="4"/>
        <v>75.400000000000006</v>
      </c>
      <c r="Z62" s="17">
        <f t="shared" si="4"/>
        <v>75.400000000000006</v>
      </c>
      <c r="AA62" s="17">
        <f t="shared" si="4"/>
        <v>75.400000000000006</v>
      </c>
      <c r="AB62" s="17">
        <f t="shared" si="4"/>
        <v>75.400000000000006</v>
      </c>
      <c r="AC62" s="17">
        <f t="shared" si="4"/>
        <v>75.400000000000006</v>
      </c>
      <c r="AD62" s="17">
        <f t="shared" si="4"/>
        <v>75.400000000000006</v>
      </c>
      <c r="AE62" s="17">
        <f t="shared" si="4"/>
        <v>75.400000000000006</v>
      </c>
      <c r="AF62" s="17">
        <f t="shared" si="4"/>
        <v>75.400000000000006</v>
      </c>
      <c r="AG62" s="17">
        <f t="shared" si="4"/>
        <v>75.400000000000006</v>
      </c>
      <c r="AH62" s="66"/>
    </row>
    <row r="63" spans="1:34" x14ac:dyDescent="0.25">
      <c r="A63" s="33" t="s">
        <v>7</v>
      </c>
      <c r="B63" s="17">
        <f>16.5+55.6+26.1+57.8+54.4+16.1+25.6+55.5+0.7+38.1+73.2+40.2+32+7.4+15.3+7.8+9.6+8.2</f>
        <v>540.1</v>
      </c>
      <c r="C63" s="17">
        <f t="shared" si="0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64"/>
    </row>
    <row r="64" spans="1:34" x14ac:dyDescent="0.25">
      <c r="A64" s="33" t="s">
        <v>30</v>
      </c>
      <c r="B64" s="17">
        <f>181.7+25.8+23.3+84.4+66.7+69.6+43.3+10.8+16.1+15.6</f>
        <v>537.30000000000007</v>
      </c>
      <c r="C64" s="17">
        <f t="shared" si="0"/>
        <v>0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64"/>
    </row>
    <row r="65" spans="1:34" x14ac:dyDescent="0.25">
      <c r="A65" s="33" t="s">
        <v>21</v>
      </c>
      <c r="B65" s="17">
        <f>49.6+49.7+15.4+13.1+8+7.6+7.2+6.6+5.9</f>
        <v>163.1</v>
      </c>
      <c r="C65" s="17">
        <f t="shared" si="0"/>
        <v>0</v>
      </c>
      <c r="D65" s="17"/>
      <c r="E65" s="24"/>
      <c r="F65" s="24"/>
      <c r="G65" s="24"/>
      <c r="H65" s="17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64"/>
    </row>
    <row r="66" spans="1:34" x14ac:dyDescent="0.25">
      <c r="A66" s="8" t="s">
        <v>47</v>
      </c>
      <c r="B66" s="17">
        <f>17.9+17.9+8.3+7.6+22.4+2.7+3.7+7.7</f>
        <v>88.2</v>
      </c>
      <c r="C66" s="17">
        <f t="shared" si="0"/>
        <v>0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64"/>
    </row>
    <row r="67" spans="1:34" x14ac:dyDescent="0.25">
      <c r="A67" s="8" t="s">
        <v>48</v>
      </c>
      <c r="B67" s="17">
        <f>0.7+1.6+2.9+1.2+1.3+1.2+0.5+1.3+0.3+0.3+0.5+1.8+1.2+0.4+1.5+0.4+0.4+0.7+0.7+0.4+0.4+0.7+0.7+0.4</f>
        <v>21.499999999999993</v>
      </c>
      <c r="C67" s="17">
        <f t="shared" si="0"/>
        <v>0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64"/>
    </row>
    <row r="68" spans="1:34" x14ac:dyDescent="0.25">
      <c r="A68" s="14" t="s">
        <v>49</v>
      </c>
      <c r="B68" s="19">
        <f>SUM(B69:B70)</f>
        <v>4121.8</v>
      </c>
      <c r="C68" s="17">
        <f t="shared" si="0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64"/>
    </row>
    <row r="69" spans="1:34" x14ac:dyDescent="0.25">
      <c r="A69" s="8" t="s">
        <v>9</v>
      </c>
      <c r="B69" s="17">
        <f>155.5+930+38.4+464.4+178+132+814.5+107.5+1054+116</f>
        <v>3990.3</v>
      </c>
      <c r="C69" s="17">
        <f t="shared" si="0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64"/>
    </row>
    <row r="70" spans="1:34" x14ac:dyDescent="0.25">
      <c r="A70" s="8" t="s">
        <v>5</v>
      </c>
      <c r="B70" s="17">
        <f>23+23+23+23+23+16.5</f>
        <v>131.5</v>
      </c>
      <c r="C70" s="17">
        <f t="shared" si="0"/>
        <v>131.5</v>
      </c>
      <c r="D70" s="17">
        <f>23+23+23+23+23+16.5</f>
        <v>131.5</v>
      </c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64"/>
    </row>
    <row r="71" spans="1:34" x14ac:dyDescent="0.25">
      <c r="A71" s="14" t="s">
        <v>50</v>
      </c>
      <c r="B71" s="17"/>
      <c r="C71" s="17">
        <f t="shared" si="0"/>
        <v>0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64"/>
    </row>
    <row r="72" spans="1:34" ht="30" x14ac:dyDescent="0.25">
      <c r="A72" s="8" t="s">
        <v>162</v>
      </c>
      <c r="B72" s="17"/>
      <c r="C72" s="17">
        <f t="shared" si="0"/>
        <v>142705</v>
      </c>
      <c r="D72" s="43"/>
      <c r="E72" s="43"/>
      <c r="F72" s="43"/>
      <c r="G72" s="24">
        <v>13211</v>
      </c>
      <c r="H72" s="24">
        <v>3097</v>
      </c>
      <c r="I72" s="43"/>
      <c r="J72" s="24">
        <v>3097</v>
      </c>
      <c r="K72" s="43">
        <v>16920</v>
      </c>
      <c r="L72" s="43">
        <v>16920</v>
      </c>
      <c r="M72" s="43"/>
      <c r="N72" s="43"/>
      <c r="O72" s="43"/>
      <c r="P72" s="43"/>
      <c r="Q72" s="43"/>
      <c r="R72" s="43">
        <v>16920</v>
      </c>
      <c r="S72" s="43">
        <v>16920</v>
      </c>
      <c r="T72" s="24">
        <v>400</v>
      </c>
      <c r="U72" s="43"/>
      <c r="V72" s="43"/>
      <c r="W72" s="24">
        <v>300</v>
      </c>
      <c r="X72" s="43">
        <v>13655</v>
      </c>
      <c r="Y72" s="43">
        <v>13655</v>
      </c>
      <c r="Z72" s="43">
        <v>13955</v>
      </c>
      <c r="AA72" s="24"/>
      <c r="AB72" s="24"/>
      <c r="AC72" s="24"/>
      <c r="AD72" s="24"/>
      <c r="AE72" s="24"/>
      <c r="AF72" s="24"/>
      <c r="AG72" s="43">
        <v>13655</v>
      </c>
      <c r="AH72" s="64"/>
    </row>
    <row r="73" spans="1:34" x14ac:dyDescent="0.25">
      <c r="A73" s="8" t="s">
        <v>160</v>
      </c>
      <c r="B73" s="17"/>
      <c r="C73" s="17">
        <f t="shared" si="0"/>
        <v>213560</v>
      </c>
      <c r="D73" s="24">
        <v>13511</v>
      </c>
      <c r="E73" s="24">
        <v>13511</v>
      </c>
      <c r="F73" s="24">
        <v>13511</v>
      </c>
      <c r="G73" s="24"/>
      <c r="H73" s="24"/>
      <c r="I73" s="35">
        <v>3097</v>
      </c>
      <c r="J73" s="24"/>
      <c r="K73" s="24"/>
      <c r="L73" s="24"/>
      <c r="M73" s="43">
        <v>16920</v>
      </c>
      <c r="N73" s="43">
        <v>16920</v>
      </c>
      <c r="O73" s="43">
        <v>16920</v>
      </c>
      <c r="P73" s="43">
        <v>16920</v>
      </c>
      <c r="Q73" s="43">
        <v>16920</v>
      </c>
      <c r="R73" s="24"/>
      <c r="S73" s="24"/>
      <c r="T73" s="24"/>
      <c r="U73" s="24">
        <v>400</v>
      </c>
      <c r="V73" s="24">
        <v>400</v>
      </c>
      <c r="W73" s="24">
        <v>400</v>
      </c>
      <c r="X73" s="43">
        <v>700</v>
      </c>
      <c r="Y73" s="43">
        <v>700</v>
      </c>
      <c r="Z73" s="43">
        <v>400</v>
      </c>
      <c r="AA73" s="43">
        <v>14055</v>
      </c>
      <c r="AB73" s="43">
        <v>13655</v>
      </c>
      <c r="AC73" s="43">
        <v>13655</v>
      </c>
      <c r="AD73" s="43">
        <v>13655</v>
      </c>
      <c r="AE73" s="43">
        <v>13655</v>
      </c>
      <c r="AF73" s="43">
        <v>13655</v>
      </c>
      <c r="AG73" s="24"/>
      <c r="AH73" s="64"/>
    </row>
    <row r="74" spans="1:34" ht="30" x14ac:dyDescent="0.25">
      <c r="A74" s="8" t="s">
        <v>54</v>
      </c>
      <c r="B74" s="17"/>
      <c r="C74" s="17">
        <f t="shared" ref="C74" si="5">SUM(D74:AH74)</f>
        <v>48996</v>
      </c>
      <c r="D74" s="24"/>
      <c r="E74" s="24"/>
      <c r="F74" s="24"/>
      <c r="G74" s="24"/>
      <c r="H74" s="24">
        <v>21524</v>
      </c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>
        <f>B38</f>
        <v>27472</v>
      </c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64"/>
    </row>
    <row r="75" spans="1:34" ht="30" x14ac:dyDescent="0.25">
      <c r="A75" s="8" t="s">
        <v>55</v>
      </c>
      <c r="B75" s="17"/>
      <c r="C75" s="17">
        <f>SUM(D75:AH75)</f>
        <v>27072</v>
      </c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>
        <f>27472-400</f>
        <v>27072</v>
      </c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64"/>
    </row>
    <row r="76" spans="1:34" s="3" customFormat="1" thickBot="1" x14ac:dyDescent="0.25">
      <c r="A76" s="15" t="s">
        <v>57</v>
      </c>
      <c r="B76" s="22"/>
      <c r="C76" s="23">
        <f>SUM(C13:C30)+SUM(C32:C52)+SUM(C54:C67)+SUM(C69:C70)+SUM(C72:C75)</f>
        <v>516298.011</v>
      </c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3"/>
    </row>
    <row r="77" spans="1:34" s="5" customFormat="1" x14ac:dyDescent="0.25">
      <c r="A77" s="12"/>
      <c r="B77" s="4"/>
      <c r="C77" s="4"/>
    </row>
    <row r="78" spans="1:34" s="5" customFormat="1" x14ac:dyDescent="0.25">
      <c r="A78" s="12"/>
      <c r="B78" s="4"/>
      <c r="C78" s="4"/>
    </row>
    <row r="79" spans="1:34" s="5" customFormat="1" x14ac:dyDescent="0.25">
      <c r="A79" s="12"/>
      <c r="B79" s="4"/>
      <c r="C79" s="4"/>
    </row>
    <row r="80" spans="1:34" s="5" customFormat="1" x14ac:dyDescent="0.25">
      <c r="A80" s="12"/>
      <c r="B80" s="4"/>
      <c r="C80" s="4"/>
    </row>
    <row r="81" spans="1:3" s="5" customFormat="1" x14ac:dyDescent="0.25">
      <c r="A81" s="12"/>
      <c r="B81" s="4"/>
      <c r="C81" s="4"/>
    </row>
    <row r="82" spans="1:3" s="5" customFormat="1" x14ac:dyDescent="0.25">
      <c r="A82" s="12"/>
      <c r="B82" s="4"/>
      <c r="C82" s="4"/>
    </row>
    <row r="83" spans="1:3" s="5" customFormat="1" x14ac:dyDescent="0.25">
      <c r="A83" s="10"/>
      <c r="B83" s="13"/>
      <c r="C83" s="11"/>
    </row>
    <row r="84" spans="1:3" s="5" customFormat="1" x14ac:dyDescent="0.25">
      <c r="A84" s="12"/>
      <c r="B84" s="4"/>
      <c r="C84" s="4"/>
    </row>
    <row r="85" spans="1:3" s="5" customFormat="1" x14ac:dyDescent="0.25">
      <c r="A85" s="12"/>
      <c r="B85" s="4"/>
      <c r="C85" s="4"/>
    </row>
    <row r="86" spans="1:3" s="5" customFormat="1" x14ac:dyDescent="0.25">
      <c r="A86" s="12"/>
      <c r="B86" s="4"/>
      <c r="C86" s="4"/>
    </row>
    <row r="87" spans="1:3" s="5" customFormat="1" x14ac:dyDescent="0.25">
      <c r="A87" s="12"/>
      <c r="B87" s="4"/>
      <c r="C87" s="4"/>
    </row>
    <row r="88" spans="1:3" s="5" customFormat="1" x14ac:dyDescent="0.25">
      <c r="A88" s="12"/>
      <c r="B88" s="4"/>
      <c r="C88" s="4"/>
    </row>
    <row r="89" spans="1:3" s="5" customFormat="1" x14ac:dyDescent="0.25">
      <c r="A89" s="12"/>
      <c r="B89" s="4"/>
      <c r="C89" s="4"/>
    </row>
    <row r="90" spans="1:3" s="5" customFormat="1" x14ac:dyDescent="0.25">
      <c r="A90" s="10"/>
      <c r="B90" s="13"/>
      <c r="C90" s="11"/>
    </row>
    <row r="91" spans="1:3" s="5" customFormat="1" x14ac:dyDescent="0.25">
      <c r="A91" s="12"/>
      <c r="B91" s="4"/>
      <c r="C91" s="4"/>
    </row>
    <row r="92" spans="1:3" s="5" customFormat="1" x14ac:dyDescent="0.25">
      <c r="A92" s="12"/>
      <c r="B92" s="4"/>
      <c r="C92" s="4"/>
    </row>
    <row r="93" spans="1:3" s="5" customFormat="1" x14ac:dyDescent="0.25">
      <c r="A93" s="12"/>
      <c r="B93" s="4"/>
      <c r="C93" s="4"/>
    </row>
    <row r="94" spans="1:3" s="5" customFormat="1" x14ac:dyDescent="0.25">
      <c r="A94" s="10"/>
      <c r="B94" s="13"/>
      <c r="C94" s="11"/>
    </row>
    <row r="95" spans="1:3" s="5" customFormat="1" x14ac:dyDescent="0.25">
      <c r="A95" s="12"/>
      <c r="B95" s="4"/>
      <c r="C95" s="4"/>
    </row>
    <row r="96" spans="1:3" s="5" customFormat="1" x14ac:dyDescent="0.25">
      <c r="A96" s="12"/>
      <c r="B96" s="4"/>
      <c r="C96" s="4"/>
    </row>
    <row r="97" spans="1:3" s="5" customFormat="1" x14ac:dyDescent="0.25">
      <c r="A97" s="10"/>
      <c r="B97" s="13"/>
      <c r="C97" s="11"/>
    </row>
    <row r="98" spans="1:3" s="5" customFormat="1" x14ac:dyDescent="0.25">
      <c r="A98" s="12"/>
      <c r="B98" s="4"/>
      <c r="C98" s="4"/>
    </row>
    <row r="99" spans="1:3" s="5" customFormat="1" x14ac:dyDescent="0.25">
      <c r="A99" s="12"/>
      <c r="B99" s="4"/>
      <c r="C99" s="11"/>
    </row>
    <row r="100" spans="1:3" s="5" customFormat="1" x14ac:dyDescent="0.25">
      <c r="A100" s="12"/>
      <c r="B100" s="4"/>
      <c r="C100" s="11"/>
    </row>
    <row r="101" spans="1:3" s="5" customFormat="1" x14ac:dyDescent="0.25">
      <c r="A101" s="12"/>
      <c r="B101" s="4"/>
      <c r="C101" s="11"/>
    </row>
    <row r="102" spans="1:3" s="5" customFormat="1" x14ac:dyDescent="0.25">
      <c r="A102" s="12"/>
      <c r="B102" s="4"/>
      <c r="C102" s="11"/>
    </row>
    <row r="103" spans="1:3" s="5" customFormat="1" x14ac:dyDescent="0.25">
      <c r="A103" s="12"/>
      <c r="B103" s="4"/>
      <c r="C103" s="11"/>
    </row>
    <row r="104" spans="1:3" s="5" customFormat="1" x14ac:dyDescent="0.25">
      <c r="A104" s="12"/>
      <c r="B104" s="4"/>
      <c r="C104" s="11"/>
    </row>
    <row r="105" spans="1:3" s="5" customFormat="1" x14ac:dyDescent="0.25">
      <c r="A105" s="12"/>
      <c r="B105" s="4"/>
      <c r="C105" s="11"/>
    </row>
    <row r="106" spans="1:3" s="5" customFormat="1" x14ac:dyDescent="0.25">
      <c r="A106" s="12"/>
      <c r="B106" s="4"/>
      <c r="C106" s="11"/>
    </row>
    <row r="107" spans="1:3" s="5" customFormat="1" x14ac:dyDescent="0.25">
      <c r="A107" s="12"/>
      <c r="B107" s="4"/>
      <c r="C107" s="11"/>
    </row>
    <row r="108" spans="1:3" s="5" customFormat="1" x14ac:dyDescent="0.25">
      <c r="A108" s="12"/>
      <c r="B108" s="4"/>
      <c r="C108" s="11"/>
    </row>
    <row r="109" spans="1:3" s="5" customFormat="1" x14ac:dyDescent="0.25">
      <c r="A109" s="12"/>
      <c r="B109" s="4"/>
      <c r="C109" s="11"/>
    </row>
    <row r="110" spans="1:3" s="5" customFormat="1" x14ac:dyDescent="0.25">
      <c r="A110" s="12"/>
      <c r="B110" s="4"/>
      <c r="C110" s="11"/>
    </row>
    <row r="111" spans="1:3" s="5" customFormat="1" x14ac:dyDescent="0.25">
      <c r="A111" s="12"/>
      <c r="B111" s="4"/>
      <c r="C111" s="11"/>
    </row>
    <row r="112" spans="1:3" s="5" customFormat="1" x14ac:dyDescent="0.25">
      <c r="A112" s="12"/>
      <c r="B112" s="4"/>
      <c r="C112" s="11"/>
    </row>
    <row r="113" spans="1:3" s="5" customFormat="1" x14ac:dyDescent="0.25">
      <c r="A113" s="12"/>
      <c r="B113" s="4"/>
      <c r="C113" s="11"/>
    </row>
    <row r="114" spans="1:3" s="5" customFormat="1" x14ac:dyDescent="0.25">
      <c r="A114" s="12"/>
      <c r="B114" s="4"/>
      <c r="C114" s="11"/>
    </row>
    <row r="115" spans="1:3" s="5" customFormat="1" x14ac:dyDescent="0.25">
      <c r="A115" s="12"/>
      <c r="B115" s="4"/>
      <c r="C115" s="11"/>
    </row>
    <row r="116" spans="1:3" s="5" customFormat="1" x14ac:dyDescent="0.25">
      <c r="A116" s="12"/>
      <c r="B116" s="4"/>
      <c r="C116" s="11"/>
    </row>
    <row r="117" spans="1:3" s="5" customFormat="1" x14ac:dyDescent="0.25">
      <c r="A117" s="12"/>
      <c r="B117" s="4"/>
      <c r="C117" s="11"/>
    </row>
    <row r="118" spans="1:3" s="5" customFormat="1" x14ac:dyDescent="0.25">
      <c r="A118" s="12"/>
      <c r="B118" s="4"/>
      <c r="C118" s="11"/>
    </row>
    <row r="119" spans="1:3" s="5" customFormat="1" x14ac:dyDescent="0.25">
      <c r="A119" s="12"/>
      <c r="B119" s="4"/>
      <c r="C119" s="11"/>
    </row>
    <row r="120" spans="1:3" s="5" customFormat="1" x14ac:dyDescent="0.25">
      <c r="A120" s="12"/>
      <c r="B120" s="4"/>
      <c r="C120" s="11"/>
    </row>
    <row r="121" spans="1:3" s="5" customFormat="1" x14ac:dyDescent="0.25">
      <c r="A121" s="12"/>
      <c r="B121" s="4"/>
      <c r="C121" s="11"/>
    </row>
    <row r="122" spans="1:3" s="5" customFormat="1" x14ac:dyDescent="0.25">
      <c r="A122" s="12"/>
      <c r="B122" s="4"/>
      <c r="C122" s="11"/>
    </row>
    <row r="123" spans="1:3" s="5" customFormat="1" x14ac:dyDescent="0.25">
      <c r="A123" s="12"/>
      <c r="B123" s="4"/>
      <c r="C123" s="11"/>
    </row>
    <row r="124" spans="1:3" s="5" customFormat="1" x14ac:dyDescent="0.25">
      <c r="A124" s="12"/>
      <c r="B124" s="4"/>
      <c r="C124" s="11"/>
    </row>
    <row r="125" spans="1:3" s="5" customFormat="1" x14ac:dyDescent="0.25">
      <c r="A125" s="12"/>
      <c r="B125" s="4"/>
      <c r="C125" s="11"/>
    </row>
    <row r="126" spans="1:3" s="5" customFormat="1" x14ac:dyDescent="0.25">
      <c r="A126" s="12"/>
      <c r="B126" s="4"/>
      <c r="C126" s="11"/>
    </row>
    <row r="127" spans="1:3" s="5" customFormat="1" x14ac:dyDescent="0.25">
      <c r="A127" s="12"/>
      <c r="B127" s="4"/>
      <c r="C127" s="11"/>
    </row>
    <row r="128" spans="1:3" s="5" customFormat="1" x14ac:dyDescent="0.25">
      <c r="A128" s="12"/>
      <c r="B128" s="4"/>
      <c r="C128" s="11"/>
    </row>
    <row r="129" spans="1:3" s="5" customFormat="1" x14ac:dyDescent="0.25">
      <c r="A129" s="12"/>
      <c r="B129" s="4"/>
      <c r="C129" s="11"/>
    </row>
  </sheetData>
  <mergeCells count="13">
    <mergeCell ref="X7:AG7"/>
    <mergeCell ref="A1:AH1"/>
    <mergeCell ref="A3:A4"/>
    <mergeCell ref="B3:B4"/>
    <mergeCell ref="D3:AH3"/>
    <mergeCell ref="B5:B6"/>
    <mergeCell ref="C5:C6"/>
    <mergeCell ref="D5:G5"/>
    <mergeCell ref="H5:J5"/>
    <mergeCell ref="K5:S5"/>
    <mergeCell ref="T5:AB5"/>
    <mergeCell ref="D6:G6"/>
    <mergeCell ref="W6:Z6"/>
  </mergeCells>
  <pageMargins left="0.75" right="0.75" top="1" bottom="1" header="0.5" footer="0.5"/>
  <pageSetup paperSize="9" scale="34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34"/>
  <sheetViews>
    <sheetView windowProtection="1" tabSelected="1" workbookViewId="0">
      <selection activeCell="A74" sqref="A74"/>
    </sheetView>
  </sheetViews>
  <sheetFormatPr defaultColWidth="8.875" defaultRowHeight="15" x14ac:dyDescent="0.25"/>
  <cols>
    <col min="1" max="1" width="37" style="7" bestFit="1" customWidth="1"/>
    <col min="2" max="2" width="9.875" style="2" customWidth="1"/>
    <col min="3" max="3" width="10.375" style="6" bestFit="1" customWidth="1"/>
    <col min="4" max="17" width="8.875" style="1"/>
    <col min="18" max="21" width="11" style="1" bestFit="1" customWidth="1"/>
    <col min="22" max="25" width="8.875" style="1"/>
    <col min="26" max="26" width="13.5" style="1" customWidth="1"/>
    <col min="27" max="30" width="8.875" style="1"/>
    <col min="31" max="31" width="9.125" style="1" bestFit="1" customWidth="1"/>
    <col min="32" max="33" width="10.125" style="1" bestFit="1" customWidth="1"/>
    <col min="34" max="34" width="10.875" style="1" bestFit="1" customWidth="1"/>
    <col min="35" max="39" width="8.875" style="1"/>
    <col min="40" max="40" width="15.875" style="1" bestFit="1" customWidth="1"/>
    <col min="41" max="16384" width="8.875" style="1"/>
  </cols>
  <sheetData>
    <row r="1" spans="1:35" ht="27" customHeight="1" x14ac:dyDescent="0.4">
      <c r="A1" s="271" t="s">
        <v>147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</row>
    <row r="2" spans="1:35" ht="15.75" thickBot="1" x14ac:dyDescent="0.3"/>
    <row r="3" spans="1:35" x14ac:dyDescent="0.25">
      <c r="A3" s="272"/>
      <c r="B3" s="269"/>
      <c r="C3" s="21"/>
      <c r="D3" s="274" t="s">
        <v>69</v>
      </c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5"/>
    </row>
    <row r="4" spans="1:35" ht="15.75" thickBot="1" x14ac:dyDescent="0.3">
      <c r="A4" s="273"/>
      <c r="B4" s="270"/>
      <c r="C4" s="20"/>
      <c r="D4" s="16">
        <v>1</v>
      </c>
      <c r="E4" s="16">
        <v>2</v>
      </c>
      <c r="F4" s="16">
        <v>3</v>
      </c>
      <c r="G4" s="16">
        <v>4</v>
      </c>
      <c r="H4" s="16">
        <v>5</v>
      </c>
      <c r="I4" s="16">
        <v>6</v>
      </c>
      <c r="J4" s="16">
        <v>7</v>
      </c>
      <c r="K4" s="16">
        <v>8</v>
      </c>
      <c r="L4" s="16">
        <v>9</v>
      </c>
      <c r="M4" s="16">
        <v>10</v>
      </c>
      <c r="N4" s="16">
        <v>11</v>
      </c>
      <c r="O4" s="16">
        <v>12</v>
      </c>
      <c r="P4" s="16">
        <v>13</v>
      </c>
      <c r="Q4" s="16">
        <v>14</v>
      </c>
      <c r="R4" s="16">
        <v>15</v>
      </c>
      <c r="S4" s="16">
        <v>16</v>
      </c>
      <c r="T4" s="16">
        <v>17</v>
      </c>
      <c r="U4" s="16">
        <v>18</v>
      </c>
      <c r="V4" s="16">
        <v>19</v>
      </c>
      <c r="W4" s="16">
        <v>20</v>
      </c>
      <c r="X4" s="16">
        <v>21</v>
      </c>
      <c r="Y4" s="16">
        <v>22</v>
      </c>
      <c r="Z4" s="16">
        <v>23</v>
      </c>
      <c r="AA4" s="16">
        <v>24</v>
      </c>
      <c r="AB4" s="16">
        <v>25</v>
      </c>
      <c r="AC4" s="16">
        <v>26</v>
      </c>
      <c r="AD4" s="16">
        <v>27</v>
      </c>
      <c r="AE4" s="16">
        <v>28</v>
      </c>
      <c r="AF4" s="16">
        <v>29</v>
      </c>
      <c r="AG4" s="16">
        <v>30</v>
      </c>
      <c r="AH4" s="81">
        <v>31</v>
      </c>
      <c r="AI4" s="5"/>
    </row>
    <row r="5" spans="1:35" ht="58.5" thickBot="1" x14ac:dyDescent="0.3">
      <c r="A5" s="14" t="s">
        <v>0</v>
      </c>
      <c r="B5" s="267" t="s">
        <v>132</v>
      </c>
      <c r="C5" s="268" t="s">
        <v>129</v>
      </c>
      <c r="D5" s="300" t="s">
        <v>70</v>
      </c>
      <c r="E5" s="301"/>
      <c r="F5" s="301"/>
      <c r="G5" s="301"/>
      <c r="H5" s="301"/>
      <c r="I5" s="301"/>
      <c r="J5" s="312"/>
      <c r="K5" s="104"/>
      <c r="L5" s="104"/>
      <c r="M5" s="104"/>
      <c r="N5" s="104"/>
      <c r="O5" s="104"/>
      <c r="P5" s="105"/>
      <c r="Q5" s="105"/>
      <c r="R5" s="105"/>
      <c r="S5" s="302" t="s">
        <v>71</v>
      </c>
      <c r="T5" s="303"/>
      <c r="U5" s="304"/>
      <c r="V5" s="314"/>
      <c r="W5" s="106"/>
      <c r="X5" s="300" t="s">
        <v>72</v>
      </c>
      <c r="Y5" s="301"/>
      <c r="Z5" s="107" t="s">
        <v>73</v>
      </c>
      <c r="AA5" s="106"/>
      <c r="AB5" s="106"/>
      <c r="AC5" s="106"/>
      <c r="AD5" s="106"/>
      <c r="AE5" s="106"/>
      <c r="AF5" s="105"/>
      <c r="AG5" s="105"/>
      <c r="AH5" s="108"/>
      <c r="AI5" s="5"/>
    </row>
    <row r="6" spans="1:35" ht="34.5" customHeight="1" thickBot="1" x14ac:dyDescent="0.3">
      <c r="A6" s="14" t="s">
        <v>1</v>
      </c>
      <c r="B6" s="267"/>
      <c r="C6" s="268"/>
      <c r="D6" s="109"/>
      <c r="E6" s="110"/>
      <c r="F6" s="110"/>
      <c r="G6" s="110"/>
      <c r="H6" s="110"/>
      <c r="I6" s="110"/>
      <c r="J6" s="315" t="s">
        <v>74</v>
      </c>
      <c r="K6" s="304"/>
      <c r="L6" s="304"/>
      <c r="M6" s="304"/>
      <c r="N6" s="304"/>
      <c r="O6" s="304"/>
      <c r="P6" s="304"/>
      <c r="Q6" s="314"/>
      <c r="R6" s="111"/>
      <c r="S6" s="112"/>
      <c r="T6" s="112"/>
      <c r="U6" s="300" t="s">
        <v>75</v>
      </c>
      <c r="V6" s="309"/>
      <c r="W6" s="112"/>
      <c r="X6" s="112"/>
      <c r="Y6" s="112"/>
      <c r="Z6" s="300" t="s">
        <v>76</v>
      </c>
      <c r="AA6" s="301"/>
      <c r="AB6" s="301"/>
      <c r="AC6" s="312"/>
      <c r="AD6" s="113"/>
      <c r="AE6" s="114"/>
      <c r="AF6" s="114"/>
      <c r="AG6" s="114"/>
      <c r="AH6" s="115"/>
      <c r="AI6" s="5"/>
    </row>
    <row r="7" spans="1:35" ht="57.75" customHeight="1" thickBot="1" x14ac:dyDescent="0.3">
      <c r="A7" s="30"/>
      <c r="B7" s="31"/>
      <c r="C7" s="32"/>
      <c r="D7" s="116"/>
      <c r="E7" s="110"/>
      <c r="F7" s="110"/>
      <c r="G7" s="110"/>
      <c r="H7" s="110"/>
      <c r="I7" s="110"/>
      <c r="J7" s="112"/>
      <c r="K7" s="293" t="s">
        <v>77</v>
      </c>
      <c r="L7" s="294"/>
      <c r="M7" s="294"/>
      <c r="N7" s="294"/>
      <c r="O7" s="294"/>
      <c r="P7" s="294"/>
      <c r="Q7" s="294"/>
      <c r="R7" s="294"/>
      <c r="S7" s="295"/>
      <c r="T7" s="112"/>
      <c r="U7" s="112"/>
      <c r="V7" s="300" t="s">
        <v>78</v>
      </c>
      <c r="W7" s="312"/>
      <c r="X7" s="112"/>
      <c r="Y7" s="112"/>
      <c r="Z7" s="110"/>
      <c r="AA7" s="110"/>
      <c r="AB7" s="112"/>
      <c r="AC7" s="112"/>
      <c r="AD7" s="112"/>
      <c r="AE7" s="112"/>
      <c r="AF7" s="293" t="s">
        <v>79</v>
      </c>
      <c r="AG7" s="294"/>
      <c r="AH7" s="295"/>
      <c r="AI7" s="5"/>
    </row>
    <row r="8" spans="1:35" ht="15.75" thickBot="1" x14ac:dyDescent="0.3">
      <c r="A8" s="30"/>
      <c r="B8" s="31"/>
      <c r="C8" s="32"/>
      <c r="D8" s="117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277" t="s">
        <v>80</v>
      </c>
      <c r="X8" s="294"/>
      <c r="Y8" s="294"/>
      <c r="Z8" s="294"/>
      <c r="AA8" s="294"/>
      <c r="AB8" s="294"/>
      <c r="AC8" s="294"/>
      <c r="AD8" s="294"/>
      <c r="AE8" s="294"/>
      <c r="AF8" s="278"/>
      <c r="AG8" s="313"/>
      <c r="AH8" s="119"/>
      <c r="AI8" s="5"/>
    </row>
    <row r="9" spans="1:35" s="2" customFormat="1" x14ac:dyDescent="0.25">
      <c r="A9" s="8" t="s">
        <v>2</v>
      </c>
      <c r="B9" s="17"/>
      <c r="C9" s="19"/>
      <c r="D9" s="52">
        <v>15070</v>
      </c>
      <c r="E9" s="52">
        <v>15070</v>
      </c>
      <c r="F9" s="52">
        <v>15070</v>
      </c>
      <c r="G9" s="52">
        <v>15070</v>
      </c>
      <c r="H9" s="52">
        <v>15070</v>
      </c>
      <c r="I9" s="52">
        <v>15070</v>
      </c>
      <c r="J9" s="52">
        <v>15070</v>
      </c>
      <c r="K9" s="100"/>
      <c r="L9" s="100"/>
      <c r="M9" s="100"/>
      <c r="N9" s="100"/>
      <c r="O9" s="100"/>
      <c r="P9" s="100"/>
      <c r="Q9" s="100"/>
      <c r="R9" s="100"/>
      <c r="S9" s="100">
        <v>10000</v>
      </c>
      <c r="T9" s="100">
        <v>10000</v>
      </c>
      <c r="U9" s="100">
        <v>10000</v>
      </c>
      <c r="V9" s="100">
        <v>10000</v>
      </c>
      <c r="W9" s="100"/>
      <c r="X9" s="100">
        <v>11500</v>
      </c>
      <c r="Y9" s="100">
        <v>11500</v>
      </c>
      <c r="Z9" s="100">
        <v>700</v>
      </c>
      <c r="AA9" s="100"/>
      <c r="AB9" s="100"/>
      <c r="AC9" s="100"/>
      <c r="AD9" s="100"/>
      <c r="AE9" s="100"/>
      <c r="AF9" s="100"/>
      <c r="AG9" s="100"/>
      <c r="AH9" s="231"/>
      <c r="AI9" s="4"/>
    </row>
    <row r="10" spans="1:35" x14ac:dyDescent="0.25">
      <c r="A10" s="14"/>
      <c r="B10" s="19"/>
      <c r="C10" s="18"/>
      <c r="D10" s="25"/>
      <c r="E10" s="25"/>
      <c r="F10" s="25"/>
      <c r="G10" s="25"/>
      <c r="H10" s="25"/>
      <c r="I10" s="25"/>
      <c r="J10" s="25">
        <v>13287</v>
      </c>
      <c r="K10" s="25">
        <v>13287</v>
      </c>
      <c r="L10" s="25">
        <v>13287</v>
      </c>
      <c r="M10" s="25">
        <v>13287</v>
      </c>
      <c r="N10" s="25">
        <v>13287</v>
      </c>
      <c r="O10" s="25">
        <v>13287</v>
      </c>
      <c r="P10" s="25">
        <v>13287</v>
      </c>
      <c r="Q10" s="25">
        <v>13287</v>
      </c>
      <c r="R10" s="25"/>
      <c r="S10" s="25"/>
      <c r="T10" s="25"/>
      <c r="U10" s="25">
        <v>4500</v>
      </c>
      <c r="V10" s="25">
        <v>4500</v>
      </c>
      <c r="W10" s="120">
        <v>7000</v>
      </c>
      <c r="X10" s="25"/>
      <c r="Y10" s="25"/>
      <c r="Z10" s="25">
        <v>9500</v>
      </c>
      <c r="AA10" s="25">
        <v>9500</v>
      </c>
      <c r="AB10" s="25">
        <v>9500</v>
      </c>
      <c r="AC10" s="25">
        <v>9500</v>
      </c>
      <c r="AD10" s="25"/>
      <c r="AE10" s="25"/>
      <c r="AF10" s="25">
        <v>300</v>
      </c>
      <c r="AG10" s="25">
        <v>300</v>
      </c>
      <c r="AH10" s="172">
        <v>300</v>
      </c>
      <c r="AI10" s="5"/>
    </row>
    <row r="11" spans="1:35" x14ac:dyDescent="0.25">
      <c r="A11" s="14" t="s">
        <v>3</v>
      </c>
      <c r="B11" s="19">
        <f>B12+B31+B53+B68</f>
        <v>52992.9</v>
      </c>
      <c r="C11" s="18"/>
      <c r="D11" s="25"/>
      <c r="E11" s="25"/>
      <c r="F11" s="25"/>
      <c r="G11" s="25"/>
      <c r="H11" s="25"/>
      <c r="I11" s="25"/>
      <c r="J11" s="25"/>
      <c r="K11" s="25">
        <v>6063</v>
      </c>
      <c r="L11" s="25">
        <v>6063</v>
      </c>
      <c r="M11" s="25">
        <v>6063</v>
      </c>
      <c r="N11" s="25">
        <v>6063</v>
      </c>
      <c r="O11" s="25">
        <v>6063</v>
      </c>
      <c r="P11" s="25">
        <v>6063</v>
      </c>
      <c r="Q11" s="25">
        <v>6063</v>
      </c>
      <c r="R11" s="37">
        <v>6063</v>
      </c>
      <c r="S11" s="37">
        <v>6063</v>
      </c>
      <c r="T11" s="25"/>
      <c r="U11" s="25"/>
      <c r="V11" s="120">
        <v>7000</v>
      </c>
      <c r="W11" s="24">
        <v>400</v>
      </c>
      <c r="X11" s="24">
        <v>400</v>
      </c>
      <c r="Y11" s="24">
        <v>400</v>
      </c>
      <c r="Z11" s="24">
        <v>400</v>
      </c>
      <c r="AA11" s="24">
        <v>400</v>
      </c>
      <c r="AB11" s="24">
        <v>400</v>
      </c>
      <c r="AC11" s="24">
        <v>400</v>
      </c>
      <c r="AD11" s="24">
        <v>400</v>
      </c>
      <c r="AE11" s="24">
        <v>400</v>
      </c>
      <c r="AF11" s="24">
        <v>400</v>
      </c>
      <c r="AG11" s="24">
        <v>400</v>
      </c>
      <c r="AH11" s="121"/>
    </row>
    <row r="12" spans="1:35" x14ac:dyDescent="0.25">
      <c r="A12" s="14" t="s">
        <v>4</v>
      </c>
      <c r="B12" s="19">
        <f>SUM(B13:B30)</f>
        <v>10860.199999999999</v>
      </c>
      <c r="C12" s="1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21"/>
    </row>
    <row r="13" spans="1:35" x14ac:dyDescent="0.25">
      <c r="A13" s="8" t="s">
        <v>5</v>
      </c>
      <c r="B13" s="17">
        <v>167.7</v>
      </c>
      <c r="C13" s="17">
        <f t="shared" ref="C13:C72" si="0">SUM(D13:AH13)</f>
        <v>0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  <c r="Y13" s="24"/>
      <c r="Z13" s="24"/>
      <c r="AA13" s="24"/>
      <c r="AB13" s="24"/>
      <c r="AC13" s="24"/>
      <c r="AD13" s="24"/>
      <c r="AE13" s="25"/>
      <c r="AF13" s="24"/>
      <c r="AG13" s="24"/>
      <c r="AH13" s="121"/>
    </row>
    <row r="14" spans="1:35" x14ac:dyDescent="0.25">
      <c r="A14" s="8" t="s">
        <v>6</v>
      </c>
      <c r="B14" s="17">
        <v>79.7</v>
      </c>
      <c r="C14" s="17">
        <f t="shared" si="0"/>
        <v>0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21"/>
    </row>
    <row r="15" spans="1:35" x14ac:dyDescent="0.25">
      <c r="A15" s="8" t="s">
        <v>7</v>
      </c>
      <c r="B15" s="17">
        <v>30.1</v>
      </c>
      <c r="C15" s="17">
        <f t="shared" si="0"/>
        <v>0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121"/>
    </row>
    <row r="16" spans="1:35" x14ac:dyDescent="0.25">
      <c r="A16" s="8" t="s">
        <v>8</v>
      </c>
      <c r="B16" s="17">
        <v>482</v>
      </c>
      <c r="C16" s="17">
        <f t="shared" si="0"/>
        <v>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121"/>
    </row>
    <row r="17" spans="1:34" s="2" customFormat="1" x14ac:dyDescent="0.25">
      <c r="A17" s="8" t="s">
        <v>9</v>
      </c>
      <c r="B17" s="17">
        <v>620</v>
      </c>
      <c r="C17" s="17">
        <f t="shared" si="0"/>
        <v>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121"/>
    </row>
    <row r="18" spans="1:34" s="2" customFormat="1" x14ac:dyDescent="0.25">
      <c r="A18" s="8" t="s">
        <v>10</v>
      </c>
      <c r="B18" s="17">
        <v>291.60000000000002</v>
      </c>
      <c r="C18" s="17">
        <f t="shared" si="0"/>
        <v>0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121"/>
    </row>
    <row r="19" spans="1:34" s="2" customFormat="1" x14ac:dyDescent="0.25">
      <c r="A19" s="8" t="s">
        <v>11</v>
      </c>
      <c r="B19" s="17">
        <v>4237.8999999999996</v>
      </c>
      <c r="C19" s="17">
        <f t="shared" si="0"/>
        <v>0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121"/>
    </row>
    <row r="20" spans="1:34" s="2" customFormat="1" x14ac:dyDescent="0.25">
      <c r="A20" s="8" t="s">
        <v>12</v>
      </c>
      <c r="B20" s="17">
        <v>388.9</v>
      </c>
      <c r="C20" s="17">
        <f t="shared" si="0"/>
        <v>0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121"/>
    </row>
    <row r="21" spans="1:34" s="2" customFormat="1" x14ac:dyDescent="0.25">
      <c r="A21" s="8" t="s">
        <v>13</v>
      </c>
      <c r="B21" s="17">
        <v>119.5</v>
      </c>
      <c r="C21" s="17">
        <f t="shared" si="0"/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121"/>
    </row>
    <row r="22" spans="1:34" s="2" customFormat="1" x14ac:dyDescent="0.25">
      <c r="A22" s="8" t="s">
        <v>14</v>
      </c>
      <c r="B22" s="17">
        <v>381.8</v>
      </c>
      <c r="C22" s="17">
        <f t="shared" si="0"/>
        <v>0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121"/>
    </row>
    <row r="23" spans="1:34" s="2" customFormat="1" x14ac:dyDescent="0.25">
      <c r="A23" s="8" t="s">
        <v>15</v>
      </c>
      <c r="B23" s="17">
        <v>153.19999999999999</v>
      </c>
      <c r="C23" s="17">
        <f t="shared" si="0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121"/>
    </row>
    <row r="24" spans="1:34" s="2" customFormat="1" x14ac:dyDescent="0.25">
      <c r="A24" s="8" t="s">
        <v>16</v>
      </c>
      <c r="B24" s="17">
        <v>134.1</v>
      </c>
      <c r="C24" s="17">
        <f t="shared" si="0"/>
        <v>0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121"/>
    </row>
    <row r="25" spans="1:34" s="2" customFormat="1" x14ac:dyDescent="0.25">
      <c r="A25" s="8" t="s">
        <v>17</v>
      </c>
      <c r="B25" s="17">
        <v>104.6</v>
      </c>
      <c r="C25" s="17">
        <f t="shared" si="0"/>
        <v>0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121"/>
    </row>
    <row r="26" spans="1:34" s="2" customFormat="1" x14ac:dyDescent="0.25">
      <c r="A26" s="8" t="s">
        <v>18</v>
      </c>
      <c r="B26" s="17">
        <v>1445.5</v>
      </c>
      <c r="C26" s="17">
        <f t="shared" si="0"/>
        <v>0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17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17"/>
      <c r="AG26" s="24"/>
      <c r="AH26" s="121"/>
    </row>
    <row r="27" spans="1:34" s="2" customFormat="1" x14ac:dyDescent="0.25">
      <c r="A27" s="8" t="s">
        <v>19</v>
      </c>
      <c r="B27" s="17">
        <v>402.8</v>
      </c>
      <c r="C27" s="17">
        <f t="shared" si="0"/>
        <v>0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121"/>
    </row>
    <row r="28" spans="1:34" s="2" customFormat="1" x14ac:dyDescent="0.25">
      <c r="A28" s="8" t="s">
        <v>20</v>
      </c>
      <c r="B28" s="17">
        <v>185</v>
      </c>
      <c r="C28" s="17">
        <f t="shared" si="0"/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121"/>
    </row>
    <row r="29" spans="1:34" s="2" customFormat="1" x14ac:dyDescent="0.25">
      <c r="A29" s="8" t="s">
        <v>21</v>
      </c>
      <c r="B29" s="17">
        <v>1560</v>
      </c>
      <c r="C29" s="17">
        <f t="shared" si="0"/>
        <v>0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121"/>
    </row>
    <row r="30" spans="1:34" x14ac:dyDescent="0.25">
      <c r="A30" s="8" t="s">
        <v>22</v>
      </c>
      <c r="B30" s="17">
        <v>75.8</v>
      </c>
      <c r="C30" s="17">
        <f t="shared" si="0"/>
        <v>0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121"/>
    </row>
    <row r="31" spans="1:34" x14ac:dyDescent="0.25">
      <c r="A31" s="14" t="s">
        <v>23</v>
      </c>
      <c r="B31" s="19">
        <f>SUM(B32:B52)-B33-B36</f>
        <v>30366.1</v>
      </c>
      <c r="C31" s="17">
        <f t="shared" si="0"/>
        <v>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121"/>
    </row>
    <row r="32" spans="1:34" x14ac:dyDescent="0.25">
      <c r="A32" s="8" t="s">
        <v>24</v>
      </c>
      <c r="B32" s="17">
        <v>236.8</v>
      </c>
      <c r="C32" s="17">
        <f t="shared" si="0"/>
        <v>0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121"/>
    </row>
    <row r="33" spans="1:34" x14ac:dyDescent="0.25">
      <c r="A33" s="8" t="s">
        <v>25</v>
      </c>
      <c r="B33" s="17">
        <v>236.8</v>
      </c>
      <c r="C33" s="17">
        <f t="shared" si="0"/>
        <v>7340.8000000000038</v>
      </c>
      <c r="D33" s="24">
        <v>236.8</v>
      </c>
      <c r="E33" s="24">
        <v>236.8</v>
      </c>
      <c r="F33" s="24">
        <v>236.8</v>
      </c>
      <c r="G33" s="24">
        <v>236.8</v>
      </c>
      <c r="H33" s="24">
        <v>236.8</v>
      </c>
      <c r="I33" s="24">
        <v>236.8</v>
      </c>
      <c r="J33" s="24">
        <v>236.8</v>
      </c>
      <c r="K33" s="24">
        <v>236.8</v>
      </c>
      <c r="L33" s="24">
        <v>236.8</v>
      </c>
      <c r="M33" s="24">
        <v>236.8</v>
      </c>
      <c r="N33" s="24">
        <v>236.8</v>
      </c>
      <c r="O33" s="24">
        <v>236.8</v>
      </c>
      <c r="P33" s="24">
        <v>236.8</v>
      </c>
      <c r="Q33" s="24">
        <v>236.8</v>
      </c>
      <c r="R33" s="24">
        <v>236.8</v>
      </c>
      <c r="S33" s="24">
        <v>236.8</v>
      </c>
      <c r="T33" s="24">
        <v>236.8</v>
      </c>
      <c r="U33" s="24">
        <v>236.8</v>
      </c>
      <c r="V33" s="24">
        <v>236.8</v>
      </c>
      <c r="W33" s="24">
        <v>236.8</v>
      </c>
      <c r="X33" s="24">
        <v>236.8</v>
      </c>
      <c r="Y33" s="24">
        <v>236.8</v>
      </c>
      <c r="Z33" s="24">
        <v>236.8</v>
      </c>
      <c r="AA33" s="24">
        <v>236.8</v>
      </c>
      <c r="AB33" s="24">
        <v>236.8</v>
      </c>
      <c r="AC33" s="24">
        <v>236.8</v>
      </c>
      <c r="AD33" s="24">
        <v>236.8</v>
      </c>
      <c r="AE33" s="24">
        <v>236.8</v>
      </c>
      <c r="AF33" s="24">
        <v>236.8</v>
      </c>
      <c r="AG33" s="24">
        <v>236.8</v>
      </c>
      <c r="AH33" s="121">
        <v>236.8</v>
      </c>
    </row>
    <row r="34" spans="1:34" x14ac:dyDescent="0.25">
      <c r="A34" s="8" t="s">
        <v>26</v>
      </c>
      <c r="B34" s="17">
        <v>44.3</v>
      </c>
      <c r="C34" s="17">
        <f t="shared" si="0"/>
        <v>1373.2999999999993</v>
      </c>
      <c r="D34" s="17">
        <v>44.3</v>
      </c>
      <c r="E34" s="17">
        <v>44.3</v>
      </c>
      <c r="F34" s="17">
        <v>44.3</v>
      </c>
      <c r="G34" s="17">
        <v>44.3</v>
      </c>
      <c r="H34" s="17">
        <v>44.3</v>
      </c>
      <c r="I34" s="17">
        <v>44.3</v>
      </c>
      <c r="J34" s="17">
        <v>44.3</v>
      </c>
      <c r="K34" s="17">
        <v>44.3</v>
      </c>
      <c r="L34" s="17">
        <v>44.3</v>
      </c>
      <c r="M34" s="17">
        <v>44.3</v>
      </c>
      <c r="N34" s="17">
        <v>44.3</v>
      </c>
      <c r="O34" s="17">
        <v>44.3</v>
      </c>
      <c r="P34" s="17">
        <v>44.3</v>
      </c>
      <c r="Q34" s="17">
        <v>44.3</v>
      </c>
      <c r="R34" s="17">
        <v>44.3</v>
      </c>
      <c r="S34" s="17">
        <v>44.3</v>
      </c>
      <c r="T34" s="17">
        <v>44.3</v>
      </c>
      <c r="U34" s="17">
        <v>44.3</v>
      </c>
      <c r="V34" s="17">
        <v>44.3</v>
      </c>
      <c r="W34" s="17">
        <v>44.3</v>
      </c>
      <c r="X34" s="17">
        <v>44.3</v>
      </c>
      <c r="Y34" s="17">
        <v>44.3</v>
      </c>
      <c r="Z34" s="17">
        <v>44.3</v>
      </c>
      <c r="AA34" s="17">
        <v>44.3</v>
      </c>
      <c r="AB34" s="17">
        <v>44.3</v>
      </c>
      <c r="AC34" s="17">
        <v>44.3</v>
      </c>
      <c r="AD34" s="17">
        <v>44.3</v>
      </c>
      <c r="AE34" s="17">
        <v>44.3</v>
      </c>
      <c r="AF34" s="17">
        <v>44.3</v>
      </c>
      <c r="AG34" s="17">
        <v>44.3</v>
      </c>
      <c r="AH34" s="122">
        <v>44.3</v>
      </c>
    </row>
    <row r="35" spans="1:34" x14ac:dyDescent="0.25">
      <c r="A35" s="8" t="s">
        <v>56</v>
      </c>
      <c r="B35" s="17">
        <v>507.8</v>
      </c>
      <c r="C35" s="17">
        <f t="shared" si="0"/>
        <v>0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121"/>
    </row>
    <row r="36" spans="1:34" x14ac:dyDescent="0.25">
      <c r="A36" s="8" t="s">
        <v>27</v>
      </c>
      <c r="B36" s="17">
        <v>507.8</v>
      </c>
      <c r="C36" s="17">
        <f t="shared" si="0"/>
        <v>15741.799999999992</v>
      </c>
      <c r="D36" s="24">
        <v>507.8</v>
      </c>
      <c r="E36" s="24">
        <v>507.8</v>
      </c>
      <c r="F36" s="24">
        <v>507.8</v>
      </c>
      <c r="G36" s="24">
        <v>507.8</v>
      </c>
      <c r="H36" s="24">
        <v>507.8</v>
      </c>
      <c r="I36" s="24">
        <v>507.8</v>
      </c>
      <c r="J36" s="24">
        <v>507.8</v>
      </c>
      <c r="K36" s="24">
        <v>507.8</v>
      </c>
      <c r="L36" s="24">
        <v>507.8</v>
      </c>
      <c r="M36" s="24">
        <v>507.8</v>
      </c>
      <c r="N36" s="24">
        <v>507.8</v>
      </c>
      <c r="O36" s="24">
        <v>507.8</v>
      </c>
      <c r="P36" s="24">
        <v>507.8</v>
      </c>
      <c r="Q36" s="24">
        <v>507.8</v>
      </c>
      <c r="R36" s="24">
        <v>507.8</v>
      </c>
      <c r="S36" s="24">
        <v>507.8</v>
      </c>
      <c r="T36" s="24">
        <v>507.8</v>
      </c>
      <c r="U36" s="24">
        <v>507.8</v>
      </c>
      <c r="V36" s="24">
        <v>507.8</v>
      </c>
      <c r="W36" s="24">
        <v>507.8</v>
      </c>
      <c r="X36" s="24">
        <v>507.8</v>
      </c>
      <c r="Y36" s="24">
        <v>507.8</v>
      </c>
      <c r="Z36" s="24">
        <v>507.8</v>
      </c>
      <c r="AA36" s="24">
        <v>507.8</v>
      </c>
      <c r="AB36" s="24">
        <v>507.8</v>
      </c>
      <c r="AC36" s="24">
        <v>507.8</v>
      </c>
      <c r="AD36" s="24">
        <v>507.8</v>
      </c>
      <c r="AE36" s="24">
        <v>507.8</v>
      </c>
      <c r="AF36" s="24">
        <v>507.8</v>
      </c>
      <c r="AG36" s="24">
        <v>507.8</v>
      </c>
      <c r="AH36" s="121">
        <v>507.8</v>
      </c>
    </row>
    <row r="37" spans="1:34" x14ac:dyDescent="0.25">
      <c r="A37" s="8" t="s">
        <v>14</v>
      </c>
      <c r="B37" s="17">
        <v>116.1</v>
      </c>
      <c r="C37" s="17">
        <f t="shared" si="0"/>
        <v>3599.0999999999981</v>
      </c>
      <c r="D37" s="24">
        <v>116.1</v>
      </c>
      <c r="E37" s="24">
        <v>116.1</v>
      </c>
      <c r="F37" s="24">
        <v>116.1</v>
      </c>
      <c r="G37" s="24">
        <v>116.1</v>
      </c>
      <c r="H37" s="24">
        <v>116.1</v>
      </c>
      <c r="I37" s="24">
        <v>116.1</v>
      </c>
      <c r="J37" s="24">
        <v>116.1</v>
      </c>
      <c r="K37" s="24">
        <v>116.1</v>
      </c>
      <c r="L37" s="24">
        <v>116.1</v>
      </c>
      <c r="M37" s="24">
        <v>116.1</v>
      </c>
      <c r="N37" s="24">
        <v>116.1</v>
      </c>
      <c r="O37" s="24">
        <v>116.1</v>
      </c>
      <c r="P37" s="24">
        <v>116.1</v>
      </c>
      <c r="Q37" s="24">
        <v>116.1</v>
      </c>
      <c r="R37" s="24">
        <v>116.1</v>
      </c>
      <c r="S37" s="24">
        <v>116.1</v>
      </c>
      <c r="T37" s="24">
        <v>116.1</v>
      </c>
      <c r="U37" s="24">
        <v>116.1</v>
      </c>
      <c r="V37" s="24">
        <v>116.1</v>
      </c>
      <c r="W37" s="24">
        <v>116.1</v>
      </c>
      <c r="X37" s="24">
        <v>116.1</v>
      </c>
      <c r="Y37" s="24">
        <v>116.1</v>
      </c>
      <c r="Z37" s="24">
        <v>116.1</v>
      </c>
      <c r="AA37" s="24">
        <v>116.1</v>
      </c>
      <c r="AB37" s="24">
        <v>116.1</v>
      </c>
      <c r="AC37" s="24">
        <v>116.1</v>
      </c>
      <c r="AD37" s="24">
        <v>116.1</v>
      </c>
      <c r="AE37" s="24">
        <v>116.1</v>
      </c>
      <c r="AF37" s="24">
        <v>116.1</v>
      </c>
      <c r="AG37" s="24">
        <v>116.1</v>
      </c>
      <c r="AH37" s="121">
        <v>116.1</v>
      </c>
    </row>
    <row r="38" spans="1:34" ht="30" x14ac:dyDescent="0.25">
      <c r="A38" s="8" t="s">
        <v>28</v>
      </c>
      <c r="B38" s="19">
        <v>27472</v>
      </c>
      <c r="C38" s="17">
        <f t="shared" si="0"/>
        <v>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121"/>
    </row>
    <row r="39" spans="1:34" x14ac:dyDescent="0.25">
      <c r="A39" s="8" t="s">
        <v>29</v>
      </c>
      <c r="B39" s="17">
        <f>564.1+75</f>
        <v>639.1</v>
      </c>
      <c r="C39" s="17">
        <f t="shared" si="0"/>
        <v>5112.2110000000002</v>
      </c>
      <c r="D39" s="17"/>
      <c r="E39" s="17">
        <f t="shared" ref="E39:AC39" si="1">564.1+75</f>
        <v>639.1</v>
      </c>
      <c r="F39" s="17"/>
      <c r="G39" s="17"/>
      <c r="H39" s="17"/>
      <c r="I39" s="17">
        <v>638.51099999999997</v>
      </c>
      <c r="J39" s="17"/>
      <c r="K39" s="17">
        <f t="shared" si="1"/>
        <v>639.1</v>
      </c>
      <c r="L39" s="17"/>
      <c r="M39" s="17"/>
      <c r="N39" s="17"/>
      <c r="O39" s="17">
        <f t="shared" si="1"/>
        <v>639.1</v>
      </c>
      <c r="P39" s="17"/>
      <c r="Q39" s="17"/>
      <c r="R39" s="17"/>
      <c r="S39" s="17">
        <f t="shared" si="1"/>
        <v>639.1</v>
      </c>
      <c r="T39" s="17"/>
      <c r="U39" s="17"/>
      <c r="V39" s="17"/>
      <c r="W39" s="17">
        <f t="shared" si="1"/>
        <v>639.1</v>
      </c>
      <c r="X39" s="17"/>
      <c r="Y39" s="17">
        <f t="shared" si="1"/>
        <v>639.1</v>
      </c>
      <c r="Z39" s="17"/>
      <c r="AA39" s="17"/>
      <c r="AB39" s="17"/>
      <c r="AC39" s="17">
        <f t="shared" si="1"/>
        <v>639.1</v>
      </c>
      <c r="AD39" s="17"/>
      <c r="AE39" s="17"/>
      <c r="AF39" s="24"/>
      <c r="AG39" s="24"/>
      <c r="AH39" s="121"/>
    </row>
    <row r="40" spans="1:34" x14ac:dyDescent="0.25">
      <c r="A40" s="8" t="s">
        <v>30</v>
      </c>
      <c r="B40" s="17">
        <f>145.9+31+31+31+31+12+32.4</f>
        <v>314.29999999999995</v>
      </c>
      <c r="C40" s="17">
        <f t="shared" si="0"/>
        <v>6914.6000000000022</v>
      </c>
      <c r="D40" s="24"/>
      <c r="E40" s="24">
        <f t="shared" ref="E40:S40" si="2">145.9+31+31+31+31+12+32.4</f>
        <v>314.29999999999995</v>
      </c>
      <c r="F40" s="24">
        <f t="shared" si="2"/>
        <v>314.29999999999995</v>
      </c>
      <c r="G40" s="24">
        <f t="shared" si="2"/>
        <v>314.29999999999995</v>
      </c>
      <c r="H40" s="24">
        <f t="shared" si="2"/>
        <v>314.29999999999995</v>
      </c>
      <c r="I40" s="24">
        <f t="shared" si="2"/>
        <v>314.29999999999995</v>
      </c>
      <c r="J40" s="35"/>
      <c r="K40" s="35"/>
      <c r="L40" s="24">
        <f t="shared" si="2"/>
        <v>314.29999999999995</v>
      </c>
      <c r="M40" s="35">
        <v>314.3</v>
      </c>
      <c r="N40" s="35">
        <v>314.3</v>
      </c>
      <c r="O40" s="35">
        <v>314.3</v>
      </c>
      <c r="P40" s="35">
        <v>314.3</v>
      </c>
      <c r="Q40" s="35"/>
      <c r="R40" s="35"/>
      <c r="S40" s="24">
        <f t="shared" si="2"/>
        <v>314.29999999999995</v>
      </c>
      <c r="T40" s="35">
        <v>314.3</v>
      </c>
      <c r="U40" s="35">
        <v>314.3</v>
      </c>
      <c r="V40" s="35">
        <v>314.3</v>
      </c>
      <c r="W40" s="35">
        <v>314.3</v>
      </c>
      <c r="X40" s="35"/>
      <c r="Y40" s="35"/>
      <c r="Z40" s="24">
        <f t="shared" ref="Z40" si="3">145.9+31+31+31+31+12+32.4</f>
        <v>314.29999999999995</v>
      </c>
      <c r="AA40" s="35">
        <v>314.3</v>
      </c>
      <c r="AB40" s="35">
        <v>314.3</v>
      </c>
      <c r="AC40" s="35">
        <v>314.3</v>
      </c>
      <c r="AD40" s="35">
        <v>314.3</v>
      </c>
      <c r="AE40" s="35"/>
      <c r="AF40" s="35"/>
      <c r="AG40" s="24">
        <f t="shared" ref="AG40" si="4">145.9+31+31+31+31+12+32.4</f>
        <v>314.29999999999995</v>
      </c>
      <c r="AH40" s="121">
        <v>314.3</v>
      </c>
    </row>
    <row r="41" spans="1:34" x14ac:dyDescent="0.25">
      <c r="A41" s="8" t="s">
        <v>31</v>
      </c>
      <c r="B41" s="17">
        <v>103</v>
      </c>
      <c r="C41" s="17">
        <f t="shared" si="0"/>
        <v>0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121"/>
    </row>
    <row r="42" spans="1:34" x14ac:dyDescent="0.25">
      <c r="A42" s="8" t="s">
        <v>7</v>
      </c>
      <c r="B42" s="17">
        <f>28.9+4.2+19+65</f>
        <v>117.1</v>
      </c>
      <c r="C42" s="17">
        <f t="shared" si="0"/>
        <v>0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121"/>
    </row>
    <row r="43" spans="1:34" x14ac:dyDescent="0.25">
      <c r="A43" s="8" t="s">
        <v>32</v>
      </c>
      <c r="B43" s="17">
        <v>18.399999999999999</v>
      </c>
      <c r="C43" s="17">
        <f t="shared" si="0"/>
        <v>0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121"/>
    </row>
    <row r="44" spans="1:34" x14ac:dyDescent="0.25">
      <c r="A44" s="8" t="s">
        <v>33</v>
      </c>
      <c r="B44" s="17">
        <v>10</v>
      </c>
      <c r="C44" s="17">
        <f t="shared" si="0"/>
        <v>0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121"/>
    </row>
    <row r="45" spans="1:34" x14ac:dyDescent="0.25">
      <c r="A45" s="8" t="s">
        <v>34</v>
      </c>
      <c r="B45" s="17">
        <v>46.8</v>
      </c>
      <c r="C45" s="17">
        <f t="shared" si="0"/>
        <v>0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121"/>
    </row>
    <row r="46" spans="1:34" x14ac:dyDescent="0.25">
      <c r="A46" s="8" t="s">
        <v>35</v>
      </c>
      <c r="B46" s="17">
        <v>60.3</v>
      </c>
      <c r="C46" s="17">
        <f t="shared" si="0"/>
        <v>0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121"/>
    </row>
    <row r="47" spans="1:34" x14ac:dyDescent="0.25">
      <c r="A47" s="8" t="s">
        <v>36</v>
      </c>
      <c r="B47" s="17">
        <v>15.7</v>
      </c>
      <c r="C47" s="17">
        <f t="shared" si="0"/>
        <v>0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121"/>
    </row>
    <row r="48" spans="1:34" x14ac:dyDescent="0.25">
      <c r="A48" s="8" t="s">
        <v>37</v>
      </c>
      <c r="B48" s="17">
        <v>17</v>
      </c>
      <c r="C48" s="17">
        <f t="shared" si="0"/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121"/>
    </row>
    <row r="49" spans="1:34" x14ac:dyDescent="0.25">
      <c r="A49" s="8" t="s">
        <v>38</v>
      </c>
      <c r="B49" s="17">
        <f>76.9+72.5</f>
        <v>149.4</v>
      </c>
      <c r="C49" s="17">
        <f t="shared" si="0"/>
        <v>0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121"/>
    </row>
    <row r="50" spans="1:34" x14ac:dyDescent="0.25">
      <c r="A50" s="8" t="s">
        <v>39</v>
      </c>
      <c r="B50" s="17">
        <f>66.7+63</f>
        <v>129.69999999999999</v>
      </c>
      <c r="C50" s="17">
        <f t="shared" si="0"/>
        <v>0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121"/>
    </row>
    <row r="51" spans="1:34" x14ac:dyDescent="0.25">
      <c r="A51" s="8" t="s">
        <v>40</v>
      </c>
      <c r="B51" s="17">
        <f>19.5+5.7+3.2+30+165+6.9</f>
        <v>230.3</v>
      </c>
      <c r="C51" s="17">
        <f t="shared" si="0"/>
        <v>0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121"/>
    </row>
    <row r="52" spans="1:34" x14ac:dyDescent="0.25">
      <c r="A52" s="8" t="s">
        <v>41</v>
      </c>
      <c r="B52" s="17">
        <f>60+78</f>
        <v>138</v>
      </c>
      <c r="C52" s="17">
        <f t="shared" si="0"/>
        <v>0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121"/>
    </row>
    <row r="53" spans="1:34" x14ac:dyDescent="0.25">
      <c r="A53" s="14" t="s">
        <v>42</v>
      </c>
      <c r="B53" s="19">
        <f>SUM(B54:B67)-B55-B60</f>
        <v>7644.8</v>
      </c>
      <c r="C53" s="17">
        <f t="shared" si="0"/>
        <v>0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121"/>
    </row>
    <row r="54" spans="1:34" x14ac:dyDescent="0.25">
      <c r="A54" s="8" t="s">
        <v>24</v>
      </c>
      <c r="B54" s="17">
        <f>26.1+14.7+14.6+23.2+24+23.8+25.1+13.4+23.3+24.6+24.5+14+17.7</f>
        <v>269</v>
      </c>
      <c r="C54" s="17">
        <f t="shared" si="0"/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121"/>
    </row>
    <row r="55" spans="1:34" x14ac:dyDescent="0.25">
      <c r="A55" s="33" t="s">
        <v>25</v>
      </c>
      <c r="B55" s="17">
        <v>269</v>
      </c>
      <c r="C55" s="17">
        <f t="shared" si="0"/>
        <v>8339</v>
      </c>
      <c r="D55" s="24">
        <v>269</v>
      </c>
      <c r="E55" s="24">
        <v>269</v>
      </c>
      <c r="F55" s="24">
        <v>269</v>
      </c>
      <c r="G55" s="24">
        <v>269</v>
      </c>
      <c r="H55" s="24">
        <v>269</v>
      </c>
      <c r="I55" s="24">
        <v>269</v>
      </c>
      <c r="J55" s="24">
        <v>269</v>
      </c>
      <c r="K55" s="24">
        <v>269</v>
      </c>
      <c r="L55" s="24">
        <v>269</v>
      </c>
      <c r="M55" s="24">
        <v>269</v>
      </c>
      <c r="N55" s="24">
        <v>269</v>
      </c>
      <c r="O55" s="24">
        <v>269</v>
      </c>
      <c r="P55" s="24">
        <v>269</v>
      </c>
      <c r="Q55" s="24">
        <v>269</v>
      </c>
      <c r="R55" s="24">
        <v>269</v>
      </c>
      <c r="S55" s="24">
        <v>269</v>
      </c>
      <c r="T55" s="24">
        <v>269</v>
      </c>
      <c r="U55" s="24">
        <v>269</v>
      </c>
      <c r="V55" s="24">
        <v>269</v>
      </c>
      <c r="W55" s="24">
        <v>269</v>
      </c>
      <c r="X55" s="24">
        <v>269</v>
      </c>
      <c r="Y55" s="24">
        <v>269</v>
      </c>
      <c r="Z55" s="24">
        <v>269</v>
      </c>
      <c r="AA55" s="24">
        <v>269</v>
      </c>
      <c r="AB55" s="24">
        <v>269</v>
      </c>
      <c r="AC55" s="24">
        <v>269</v>
      </c>
      <c r="AD55" s="24">
        <v>269</v>
      </c>
      <c r="AE55" s="24">
        <v>269</v>
      </c>
      <c r="AF55" s="24">
        <v>269</v>
      </c>
      <c r="AG55" s="24">
        <v>269</v>
      </c>
      <c r="AH55" s="121">
        <v>269</v>
      </c>
    </row>
    <row r="56" spans="1:34" x14ac:dyDescent="0.25">
      <c r="A56" s="33" t="s">
        <v>43</v>
      </c>
      <c r="B56" s="17">
        <f>526.4+4.6+29.5+15+16.2+19.5+52.7+14.4+7.1+70.1+70.4+70.8+139.7+66.6+5.4+5.5+9.7+9.8+13.5+13.1+65.2+35.2+177.8+396.6+21.7+371.9</f>
        <v>2228.4</v>
      </c>
      <c r="C56" s="17">
        <f t="shared" si="0"/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121"/>
    </row>
    <row r="57" spans="1:34" x14ac:dyDescent="0.25">
      <c r="A57" s="33" t="s">
        <v>44</v>
      </c>
      <c r="B57" s="17">
        <v>287</v>
      </c>
      <c r="C57" s="17">
        <f t="shared" si="0"/>
        <v>0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121"/>
    </row>
    <row r="58" spans="1:34" x14ac:dyDescent="0.25">
      <c r="A58" s="33" t="s">
        <v>45</v>
      </c>
      <c r="B58" s="17">
        <v>726.2</v>
      </c>
      <c r="C58" s="17">
        <f t="shared" si="0"/>
        <v>0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121"/>
    </row>
    <row r="59" spans="1:34" x14ac:dyDescent="0.25">
      <c r="A59" s="33" t="s">
        <v>56</v>
      </c>
      <c r="B59" s="17">
        <f>18.2+32+15+16.3+52.6+3.9+6.7+47.3+11.5+11.5+143.9+14.4+103.4</f>
        <v>476.69999999999993</v>
      </c>
      <c r="C59" s="17">
        <f t="shared" si="0"/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121"/>
    </row>
    <row r="60" spans="1:34" x14ac:dyDescent="0.25">
      <c r="A60" s="33" t="s">
        <v>27</v>
      </c>
      <c r="B60" s="17">
        <v>476.7</v>
      </c>
      <c r="C60" s="17">
        <f t="shared" si="0"/>
        <v>14777.700000000008</v>
      </c>
      <c r="D60" s="24">
        <v>476.7</v>
      </c>
      <c r="E60" s="24">
        <v>476.7</v>
      </c>
      <c r="F60" s="24">
        <v>476.7</v>
      </c>
      <c r="G60" s="24">
        <v>476.7</v>
      </c>
      <c r="H60" s="24">
        <v>476.7</v>
      </c>
      <c r="I60" s="24">
        <v>476.7</v>
      </c>
      <c r="J60" s="24">
        <v>476.7</v>
      </c>
      <c r="K60" s="24">
        <v>476.7</v>
      </c>
      <c r="L60" s="24">
        <v>476.7</v>
      </c>
      <c r="M60" s="24">
        <v>476.7</v>
      </c>
      <c r="N60" s="24">
        <v>476.7</v>
      </c>
      <c r="O60" s="24">
        <v>476.7</v>
      </c>
      <c r="P60" s="24">
        <v>476.7</v>
      </c>
      <c r="Q60" s="24">
        <v>476.7</v>
      </c>
      <c r="R60" s="24">
        <v>476.7</v>
      </c>
      <c r="S60" s="24">
        <v>476.7</v>
      </c>
      <c r="T60" s="24">
        <v>476.7</v>
      </c>
      <c r="U60" s="24">
        <v>476.7</v>
      </c>
      <c r="V60" s="24">
        <v>476.7</v>
      </c>
      <c r="W60" s="24">
        <v>476.7</v>
      </c>
      <c r="X60" s="24">
        <v>476.7</v>
      </c>
      <c r="Y60" s="24">
        <v>476.7</v>
      </c>
      <c r="Z60" s="24">
        <v>476.7</v>
      </c>
      <c r="AA60" s="24">
        <v>476.7</v>
      </c>
      <c r="AB60" s="24">
        <v>476.7</v>
      </c>
      <c r="AC60" s="24">
        <v>476.7</v>
      </c>
      <c r="AD60" s="24">
        <v>476.7</v>
      </c>
      <c r="AE60" s="24">
        <v>476.7</v>
      </c>
      <c r="AF60" s="24">
        <v>476.7</v>
      </c>
      <c r="AG60" s="24">
        <v>476.7</v>
      </c>
      <c r="AH60" s="121">
        <v>476.7</v>
      </c>
    </row>
    <row r="61" spans="1:34" x14ac:dyDescent="0.25">
      <c r="A61" s="33" t="s">
        <v>46</v>
      </c>
      <c r="B61" s="17">
        <v>2231.9</v>
      </c>
      <c r="C61" s="17">
        <f t="shared" si="0"/>
        <v>0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121"/>
    </row>
    <row r="62" spans="1:34" x14ac:dyDescent="0.25">
      <c r="A62" s="33" t="s">
        <v>14</v>
      </c>
      <c r="B62" s="17">
        <f>21.1+23.5+13.3+12.1+2.7+2.7</f>
        <v>75.400000000000006</v>
      </c>
      <c r="C62" s="17">
        <f t="shared" si="0"/>
        <v>2337.4000000000015</v>
      </c>
      <c r="D62" s="17">
        <f t="shared" ref="D62:AH62" si="5">21.1+23.5+13.3+12.1+2.7+2.7</f>
        <v>75.400000000000006</v>
      </c>
      <c r="E62" s="17">
        <f t="shared" si="5"/>
        <v>75.400000000000006</v>
      </c>
      <c r="F62" s="17">
        <f t="shared" si="5"/>
        <v>75.400000000000006</v>
      </c>
      <c r="G62" s="17">
        <f t="shared" si="5"/>
        <v>75.400000000000006</v>
      </c>
      <c r="H62" s="17">
        <f t="shared" si="5"/>
        <v>75.400000000000006</v>
      </c>
      <c r="I62" s="17">
        <f t="shared" si="5"/>
        <v>75.400000000000006</v>
      </c>
      <c r="J62" s="17">
        <f t="shared" si="5"/>
        <v>75.400000000000006</v>
      </c>
      <c r="K62" s="17">
        <f t="shared" si="5"/>
        <v>75.400000000000006</v>
      </c>
      <c r="L62" s="17">
        <f t="shared" si="5"/>
        <v>75.400000000000006</v>
      </c>
      <c r="M62" s="17">
        <f t="shared" si="5"/>
        <v>75.400000000000006</v>
      </c>
      <c r="N62" s="17">
        <f t="shared" si="5"/>
        <v>75.400000000000006</v>
      </c>
      <c r="O62" s="17">
        <f t="shared" si="5"/>
        <v>75.400000000000006</v>
      </c>
      <c r="P62" s="17">
        <f t="shared" si="5"/>
        <v>75.400000000000006</v>
      </c>
      <c r="Q62" s="17">
        <f t="shared" si="5"/>
        <v>75.400000000000006</v>
      </c>
      <c r="R62" s="17">
        <f t="shared" si="5"/>
        <v>75.400000000000006</v>
      </c>
      <c r="S62" s="17">
        <f t="shared" si="5"/>
        <v>75.400000000000006</v>
      </c>
      <c r="T62" s="17">
        <f t="shared" si="5"/>
        <v>75.400000000000006</v>
      </c>
      <c r="U62" s="17">
        <f t="shared" si="5"/>
        <v>75.400000000000006</v>
      </c>
      <c r="V62" s="17">
        <f t="shared" si="5"/>
        <v>75.400000000000006</v>
      </c>
      <c r="W62" s="17">
        <f t="shared" si="5"/>
        <v>75.400000000000006</v>
      </c>
      <c r="X62" s="17">
        <f t="shared" si="5"/>
        <v>75.400000000000006</v>
      </c>
      <c r="Y62" s="17">
        <f t="shared" si="5"/>
        <v>75.400000000000006</v>
      </c>
      <c r="Z62" s="17">
        <f t="shared" si="5"/>
        <v>75.400000000000006</v>
      </c>
      <c r="AA62" s="17">
        <f t="shared" si="5"/>
        <v>75.400000000000006</v>
      </c>
      <c r="AB62" s="17">
        <f t="shared" si="5"/>
        <v>75.400000000000006</v>
      </c>
      <c r="AC62" s="17">
        <f t="shared" si="5"/>
        <v>75.400000000000006</v>
      </c>
      <c r="AD62" s="17">
        <f t="shared" si="5"/>
        <v>75.400000000000006</v>
      </c>
      <c r="AE62" s="17">
        <f t="shared" si="5"/>
        <v>75.400000000000006</v>
      </c>
      <c r="AF62" s="17">
        <f t="shared" si="5"/>
        <v>75.400000000000006</v>
      </c>
      <c r="AG62" s="17">
        <f t="shared" si="5"/>
        <v>75.400000000000006</v>
      </c>
      <c r="AH62" s="122">
        <f t="shared" si="5"/>
        <v>75.400000000000006</v>
      </c>
    </row>
    <row r="63" spans="1:34" x14ac:dyDescent="0.25">
      <c r="A63" s="33" t="s">
        <v>7</v>
      </c>
      <c r="B63" s="17">
        <f>16.5+55.6+26.1+57.8+54.4+16.1+25.6+55.5+0.7+38.1+73.2+40.2+32+7.4+15.3+7.8+9.6+8.2</f>
        <v>540.1</v>
      </c>
      <c r="C63" s="17">
        <f t="shared" si="0"/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121"/>
    </row>
    <row r="64" spans="1:34" x14ac:dyDescent="0.25">
      <c r="A64" s="33" t="s">
        <v>30</v>
      </c>
      <c r="B64" s="17">
        <f>181.7+25.8+23.3+84.4+66.7+69.6+43.3+10.8+16.1+15.6</f>
        <v>537.30000000000007</v>
      </c>
      <c r="C64" s="17">
        <f t="shared" si="0"/>
        <v>0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121"/>
    </row>
    <row r="65" spans="1:34" x14ac:dyDescent="0.25">
      <c r="A65" s="33" t="s">
        <v>21</v>
      </c>
      <c r="B65" s="17">
        <f>49.6+49.7+15.4+13.1+8+7.6+7.2+6.6+5.9</f>
        <v>163.1</v>
      </c>
      <c r="C65" s="17">
        <f t="shared" si="0"/>
        <v>0</v>
      </c>
      <c r="D65" s="17"/>
      <c r="E65" s="24"/>
      <c r="F65" s="24"/>
      <c r="G65" s="24"/>
      <c r="H65" s="17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121"/>
    </row>
    <row r="66" spans="1:34" x14ac:dyDescent="0.25">
      <c r="A66" s="8" t="s">
        <v>47</v>
      </c>
      <c r="B66" s="17">
        <f>17.9+17.9+8.3+7.6+22.4+2.7+3.7+7.7</f>
        <v>88.2</v>
      </c>
      <c r="C66" s="17">
        <f t="shared" si="0"/>
        <v>0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121"/>
    </row>
    <row r="67" spans="1:34" x14ac:dyDescent="0.25">
      <c r="A67" s="8" t="s">
        <v>48</v>
      </c>
      <c r="B67" s="17">
        <f>0.7+1.6+2.9+1.2+1.3+1.2+0.5+1.3+0.3+0.3+0.5+1.8+1.2+0.4+1.5+0.4+0.4+0.7+0.7+0.4+0.4+0.7+0.7+0.4</f>
        <v>21.499999999999993</v>
      </c>
      <c r="C67" s="17">
        <f t="shared" si="0"/>
        <v>0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121"/>
    </row>
    <row r="68" spans="1:34" x14ac:dyDescent="0.25">
      <c r="A68" s="14" t="s">
        <v>49</v>
      </c>
      <c r="B68" s="19">
        <f>SUM(B69:B70)</f>
        <v>4121.8</v>
      </c>
      <c r="C68" s="17">
        <f t="shared" si="0"/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121"/>
    </row>
    <row r="69" spans="1:34" x14ac:dyDescent="0.25">
      <c r="A69" s="8" t="s">
        <v>9</v>
      </c>
      <c r="B69" s="17">
        <f>155.5+930+38.4+464.4+178+132+814.5+107.5+1054+116</f>
        <v>3990.3</v>
      </c>
      <c r="C69" s="17">
        <f t="shared" si="0"/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121"/>
    </row>
    <row r="70" spans="1:34" x14ac:dyDescent="0.25">
      <c r="A70" s="8" t="s">
        <v>5</v>
      </c>
      <c r="B70" s="17">
        <f>23+23+23+23+23+16.5</f>
        <v>131.5</v>
      </c>
      <c r="C70" s="17">
        <f t="shared" si="0"/>
        <v>0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121"/>
    </row>
    <row r="71" spans="1:34" x14ac:dyDescent="0.25">
      <c r="A71" s="14" t="s">
        <v>50</v>
      </c>
      <c r="B71" s="17"/>
      <c r="C71" s="17">
        <f t="shared" si="0"/>
        <v>0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121"/>
    </row>
    <row r="72" spans="1:34" ht="30" x14ac:dyDescent="0.25">
      <c r="A72" s="8" t="s">
        <v>162</v>
      </c>
      <c r="B72" s="17"/>
      <c r="C72" s="17">
        <f t="shared" si="0"/>
        <v>195190</v>
      </c>
      <c r="D72" s="43">
        <v>15070</v>
      </c>
      <c r="E72" s="43"/>
      <c r="F72" s="43"/>
      <c r="G72" s="43"/>
      <c r="H72" s="43"/>
      <c r="I72" s="43"/>
      <c r="J72" s="43">
        <v>28357</v>
      </c>
      <c r="K72" s="43">
        <f>K10+K11</f>
        <v>19350</v>
      </c>
      <c r="L72" s="43">
        <v>6063</v>
      </c>
      <c r="M72" s="43"/>
      <c r="N72" s="43"/>
      <c r="O72" s="43"/>
      <c r="P72" s="43"/>
      <c r="Q72" s="38">
        <v>13287</v>
      </c>
      <c r="R72" s="43"/>
      <c r="S72" s="43">
        <v>16063</v>
      </c>
      <c r="T72" s="43">
        <v>10000</v>
      </c>
      <c r="U72" s="43">
        <v>4500</v>
      </c>
      <c r="V72" s="43">
        <v>21500</v>
      </c>
      <c r="W72" s="24">
        <v>7400</v>
      </c>
      <c r="X72" s="43">
        <v>11500</v>
      </c>
      <c r="Y72" s="24">
        <v>11500</v>
      </c>
      <c r="Z72" s="24">
        <v>10900</v>
      </c>
      <c r="AA72" s="24">
        <v>9500</v>
      </c>
      <c r="AB72" s="24"/>
      <c r="AC72" s="24">
        <v>9500</v>
      </c>
      <c r="AD72" s="24"/>
      <c r="AE72" s="24"/>
      <c r="AF72" s="24">
        <v>300</v>
      </c>
      <c r="AG72" s="24">
        <v>400</v>
      </c>
      <c r="AH72" s="121"/>
    </row>
    <row r="73" spans="1:34" x14ac:dyDescent="0.25">
      <c r="A73" s="8" t="s">
        <v>159</v>
      </c>
      <c r="B73" s="17"/>
      <c r="C73" s="17">
        <f>SUM(D73:AH73)</f>
        <v>235163</v>
      </c>
      <c r="D73" s="24"/>
      <c r="E73" s="43">
        <v>15070</v>
      </c>
      <c r="F73" s="43">
        <v>15070</v>
      </c>
      <c r="G73" s="43">
        <v>15070</v>
      </c>
      <c r="H73" s="43">
        <v>15070</v>
      </c>
      <c r="I73" s="43">
        <v>15070</v>
      </c>
      <c r="J73" s="24"/>
      <c r="K73" s="24"/>
      <c r="L73" s="43">
        <v>13287</v>
      </c>
      <c r="M73" s="43">
        <v>19350</v>
      </c>
      <c r="N73" s="43">
        <v>19350</v>
      </c>
      <c r="O73" s="43">
        <v>19350</v>
      </c>
      <c r="P73" s="43">
        <v>19350</v>
      </c>
      <c r="Q73" s="24">
        <v>6063</v>
      </c>
      <c r="R73" s="24">
        <v>6063</v>
      </c>
      <c r="S73" s="24"/>
      <c r="T73" s="24"/>
      <c r="U73" s="43">
        <v>10000</v>
      </c>
      <c r="V73" s="43">
        <v>4500</v>
      </c>
      <c r="W73" s="43">
        <v>7000</v>
      </c>
      <c r="X73" s="24">
        <v>400</v>
      </c>
      <c r="Y73" s="43">
        <v>11900</v>
      </c>
      <c r="Z73" s="43">
        <v>1200</v>
      </c>
      <c r="AA73" s="24">
        <v>400</v>
      </c>
      <c r="AB73" s="43">
        <v>9900</v>
      </c>
      <c r="AC73" s="24">
        <v>9900</v>
      </c>
      <c r="AD73" s="24">
        <v>400</v>
      </c>
      <c r="AE73" s="24">
        <v>400</v>
      </c>
      <c r="AF73" s="24">
        <v>400</v>
      </c>
      <c r="AG73" s="24">
        <v>300</v>
      </c>
      <c r="AH73" s="121">
        <v>300</v>
      </c>
    </row>
    <row r="74" spans="1:34" ht="30" x14ac:dyDescent="0.25">
      <c r="A74" s="8" t="s">
        <v>54</v>
      </c>
      <c r="B74" s="17"/>
      <c r="C74" s="17">
        <f t="shared" ref="C74" si="6">SUM(D74:AH74)</f>
        <v>109588</v>
      </c>
      <c r="D74" s="24">
        <v>27472</v>
      </c>
      <c r="E74" s="24"/>
      <c r="F74" s="24"/>
      <c r="G74" s="24"/>
      <c r="H74" s="24"/>
      <c r="I74" s="24"/>
      <c r="J74" s="24"/>
      <c r="K74" s="24">
        <v>27472</v>
      </c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>
        <v>27472</v>
      </c>
      <c r="Y74" s="24"/>
      <c r="Z74" s="24"/>
      <c r="AA74" s="24"/>
      <c r="AB74" s="24"/>
      <c r="AC74" s="24"/>
      <c r="AD74" s="24"/>
      <c r="AE74" s="24"/>
      <c r="AF74" s="24"/>
      <c r="AG74" s="24"/>
      <c r="AH74" s="121">
        <v>27172</v>
      </c>
    </row>
    <row r="75" spans="1:34" ht="30" x14ac:dyDescent="0.25">
      <c r="A75" s="8" t="s">
        <v>55</v>
      </c>
      <c r="B75" s="17"/>
      <c r="C75" s="17">
        <f>SUM(D75:AH75)</f>
        <v>27472</v>
      </c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>
        <v>27472</v>
      </c>
      <c r="AF75" s="24"/>
      <c r="AG75" s="24"/>
      <c r="AH75" s="121"/>
    </row>
    <row r="76" spans="1:34" s="3" customFormat="1" thickBot="1" x14ac:dyDescent="0.25">
      <c r="A76" s="15" t="s">
        <v>57</v>
      </c>
      <c r="B76" s="22"/>
      <c r="C76" s="23">
        <f>SUM(C13:C30)+SUM(C32:C52)+SUM(C54:C67)+SUM(C69:C70)+SUM(C72:C75)</f>
        <v>632948.91099999996</v>
      </c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3"/>
    </row>
    <row r="77" spans="1:34" s="5" customFormat="1" x14ac:dyDescent="0.25">
      <c r="A77" s="12"/>
      <c r="B77" s="4"/>
      <c r="C77" s="4"/>
    </row>
    <row r="78" spans="1:34" s="5" customFormat="1" x14ac:dyDescent="0.25">
      <c r="A78" s="10"/>
      <c r="B78" s="13"/>
      <c r="C78" s="11"/>
    </row>
    <row r="79" spans="1:34" s="5" customFormat="1" x14ac:dyDescent="0.25">
      <c r="A79" s="12"/>
      <c r="B79" s="4"/>
      <c r="C79" s="4"/>
    </row>
    <row r="80" spans="1:34" s="5" customFormat="1" x14ac:dyDescent="0.25">
      <c r="A80" s="12"/>
      <c r="B80" s="4"/>
      <c r="C80" s="4"/>
    </row>
    <row r="81" spans="1:3" s="5" customFormat="1" x14ac:dyDescent="0.25">
      <c r="A81" s="12"/>
      <c r="B81" s="4"/>
      <c r="C81" s="4"/>
    </row>
    <row r="82" spans="1:3" s="5" customFormat="1" x14ac:dyDescent="0.25">
      <c r="A82" s="12"/>
      <c r="B82" s="4"/>
      <c r="C82" s="4"/>
    </row>
    <row r="83" spans="1:3" s="5" customFormat="1" x14ac:dyDescent="0.25">
      <c r="A83" s="12"/>
      <c r="B83" s="4"/>
      <c r="C83" s="4"/>
    </row>
    <row r="84" spans="1:3" s="5" customFormat="1" x14ac:dyDescent="0.25">
      <c r="A84" s="12"/>
      <c r="B84" s="4"/>
      <c r="C84" s="4"/>
    </row>
    <row r="85" spans="1:3" s="5" customFormat="1" x14ac:dyDescent="0.25">
      <c r="A85" s="12"/>
      <c r="B85" s="4"/>
      <c r="C85" s="4"/>
    </row>
    <row r="86" spans="1:3" s="5" customFormat="1" x14ac:dyDescent="0.25">
      <c r="A86" s="12"/>
      <c r="B86" s="4"/>
      <c r="C86" s="4"/>
    </row>
    <row r="87" spans="1:3" s="5" customFormat="1" x14ac:dyDescent="0.25">
      <c r="A87" s="12"/>
      <c r="B87" s="4"/>
      <c r="C87" s="4"/>
    </row>
    <row r="88" spans="1:3" s="5" customFormat="1" x14ac:dyDescent="0.25">
      <c r="A88" s="10"/>
      <c r="B88" s="13"/>
      <c r="C88" s="11"/>
    </row>
    <row r="89" spans="1:3" s="5" customFormat="1" x14ac:dyDescent="0.25">
      <c r="A89" s="12"/>
      <c r="B89" s="4"/>
      <c r="C89" s="4"/>
    </row>
    <row r="90" spans="1:3" s="5" customFormat="1" x14ac:dyDescent="0.25">
      <c r="A90" s="12"/>
      <c r="B90" s="4"/>
      <c r="C90" s="4"/>
    </row>
    <row r="91" spans="1:3" s="5" customFormat="1" x14ac:dyDescent="0.25">
      <c r="A91" s="12"/>
      <c r="B91" s="4"/>
      <c r="C91" s="4"/>
    </row>
    <row r="92" spans="1:3" s="5" customFormat="1" x14ac:dyDescent="0.25">
      <c r="A92" s="12"/>
      <c r="B92" s="4"/>
      <c r="C92" s="4"/>
    </row>
    <row r="93" spans="1:3" s="5" customFormat="1" x14ac:dyDescent="0.25">
      <c r="A93" s="12"/>
      <c r="B93" s="4"/>
      <c r="C93" s="4"/>
    </row>
    <row r="94" spans="1:3" s="5" customFormat="1" x14ac:dyDescent="0.25">
      <c r="A94" s="12"/>
      <c r="B94" s="4"/>
      <c r="C94" s="4"/>
    </row>
    <row r="95" spans="1:3" s="5" customFormat="1" x14ac:dyDescent="0.25">
      <c r="A95" s="10"/>
      <c r="B95" s="13"/>
      <c r="C95" s="11"/>
    </row>
    <row r="96" spans="1:3" s="5" customFormat="1" x14ac:dyDescent="0.25">
      <c r="A96" s="12"/>
      <c r="B96" s="4"/>
      <c r="C96" s="4"/>
    </row>
    <row r="97" spans="1:3" s="5" customFormat="1" x14ac:dyDescent="0.25">
      <c r="A97" s="12"/>
      <c r="B97" s="4"/>
      <c r="C97" s="4"/>
    </row>
    <row r="98" spans="1:3" s="5" customFormat="1" x14ac:dyDescent="0.25">
      <c r="A98" s="12"/>
      <c r="B98" s="4"/>
      <c r="C98" s="4"/>
    </row>
    <row r="99" spans="1:3" s="5" customFormat="1" x14ac:dyDescent="0.25">
      <c r="A99" s="10"/>
      <c r="B99" s="13"/>
      <c r="C99" s="11"/>
    </row>
    <row r="100" spans="1:3" s="5" customFormat="1" x14ac:dyDescent="0.25">
      <c r="A100" s="12"/>
      <c r="B100" s="4"/>
      <c r="C100" s="4"/>
    </row>
    <row r="101" spans="1:3" s="5" customFormat="1" x14ac:dyDescent="0.25">
      <c r="A101" s="12"/>
      <c r="B101" s="4"/>
      <c r="C101" s="4"/>
    </row>
    <row r="102" spans="1:3" s="5" customFormat="1" x14ac:dyDescent="0.25">
      <c r="A102" s="10"/>
      <c r="B102" s="13"/>
      <c r="C102" s="11"/>
    </row>
    <row r="103" spans="1:3" s="5" customFormat="1" x14ac:dyDescent="0.25">
      <c r="A103" s="12"/>
      <c r="B103" s="4"/>
      <c r="C103" s="4"/>
    </row>
    <row r="104" spans="1:3" s="5" customFormat="1" x14ac:dyDescent="0.25">
      <c r="A104" s="12"/>
      <c r="B104" s="4"/>
      <c r="C104" s="11"/>
    </row>
    <row r="105" spans="1:3" s="5" customFormat="1" x14ac:dyDescent="0.25">
      <c r="A105" s="12"/>
      <c r="B105" s="4"/>
      <c r="C105" s="11"/>
    </row>
    <row r="106" spans="1:3" s="5" customFormat="1" x14ac:dyDescent="0.25">
      <c r="A106" s="12"/>
      <c r="B106" s="4"/>
      <c r="C106" s="11"/>
    </row>
    <row r="107" spans="1:3" s="5" customFormat="1" x14ac:dyDescent="0.25">
      <c r="A107" s="12"/>
      <c r="B107" s="4"/>
      <c r="C107" s="11"/>
    </row>
    <row r="108" spans="1:3" s="5" customFormat="1" x14ac:dyDescent="0.25">
      <c r="A108" s="12"/>
      <c r="B108" s="4"/>
      <c r="C108" s="11"/>
    </row>
    <row r="109" spans="1:3" s="5" customFormat="1" x14ac:dyDescent="0.25">
      <c r="A109" s="12"/>
      <c r="B109" s="4"/>
      <c r="C109" s="11"/>
    </row>
    <row r="110" spans="1:3" s="5" customFormat="1" x14ac:dyDescent="0.25">
      <c r="A110" s="12"/>
      <c r="B110" s="4"/>
      <c r="C110" s="11"/>
    </row>
    <row r="111" spans="1:3" s="5" customFormat="1" x14ac:dyDescent="0.25">
      <c r="A111" s="12"/>
      <c r="B111" s="4"/>
      <c r="C111" s="11"/>
    </row>
    <row r="112" spans="1:3" s="5" customFormat="1" x14ac:dyDescent="0.25">
      <c r="A112" s="12"/>
      <c r="B112" s="4"/>
      <c r="C112" s="11"/>
    </row>
    <row r="113" spans="1:3" s="5" customFormat="1" x14ac:dyDescent="0.25">
      <c r="A113" s="12"/>
      <c r="B113" s="4"/>
      <c r="C113" s="11"/>
    </row>
    <row r="114" spans="1:3" s="5" customFormat="1" x14ac:dyDescent="0.25">
      <c r="A114" s="12"/>
      <c r="B114" s="4"/>
      <c r="C114" s="11"/>
    </row>
    <row r="115" spans="1:3" s="5" customFormat="1" x14ac:dyDescent="0.25">
      <c r="A115" s="12"/>
      <c r="B115" s="4"/>
      <c r="C115" s="11"/>
    </row>
    <row r="116" spans="1:3" s="5" customFormat="1" x14ac:dyDescent="0.25">
      <c r="A116" s="12"/>
      <c r="B116" s="4"/>
      <c r="C116" s="11"/>
    </row>
    <row r="117" spans="1:3" s="5" customFormat="1" x14ac:dyDescent="0.25">
      <c r="A117" s="12"/>
      <c r="B117" s="4"/>
      <c r="C117" s="11"/>
    </row>
    <row r="118" spans="1:3" s="5" customFormat="1" x14ac:dyDescent="0.25">
      <c r="A118" s="12"/>
      <c r="B118" s="4"/>
      <c r="C118" s="11"/>
    </row>
    <row r="119" spans="1:3" s="5" customFormat="1" x14ac:dyDescent="0.25">
      <c r="A119" s="12"/>
      <c r="B119" s="4"/>
      <c r="C119" s="11"/>
    </row>
    <row r="120" spans="1:3" s="5" customFormat="1" x14ac:dyDescent="0.25">
      <c r="A120" s="12"/>
      <c r="B120" s="4"/>
      <c r="C120" s="11"/>
    </row>
    <row r="121" spans="1:3" s="5" customFormat="1" x14ac:dyDescent="0.25">
      <c r="A121" s="12"/>
      <c r="B121" s="4"/>
      <c r="C121" s="11"/>
    </row>
    <row r="122" spans="1:3" s="5" customFormat="1" x14ac:dyDescent="0.25">
      <c r="A122" s="12"/>
      <c r="B122" s="4"/>
      <c r="C122" s="11"/>
    </row>
    <row r="123" spans="1:3" s="5" customFormat="1" x14ac:dyDescent="0.25">
      <c r="A123" s="12"/>
      <c r="B123" s="4"/>
      <c r="C123" s="11"/>
    </row>
    <row r="124" spans="1:3" s="5" customFormat="1" x14ac:dyDescent="0.25">
      <c r="A124" s="12"/>
      <c r="B124" s="4"/>
      <c r="C124" s="11"/>
    </row>
    <row r="125" spans="1:3" s="5" customFormat="1" x14ac:dyDescent="0.25">
      <c r="A125" s="12"/>
      <c r="B125" s="4"/>
      <c r="C125" s="11"/>
    </row>
    <row r="126" spans="1:3" s="5" customFormat="1" x14ac:dyDescent="0.25">
      <c r="A126" s="12"/>
      <c r="B126" s="4"/>
      <c r="C126" s="11"/>
    </row>
    <row r="127" spans="1:3" s="5" customFormat="1" x14ac:dyDescent="0.25">
      <c r="A127" s="12"/>
      <c r="B127" s="4"/>
      <c r="C127" s="11"/>
    </row>
    <row r="128" spans="1:3" s="5" customFormat="1" x14ac:dyDescent="0.25">
      <c r="A128" s="12"/>
      <c r="B128" s="4"/>
      <c r="C128" s="11"/>
    </row>
    <row r="129" spans="1:3" s="5" customFormat="1" x14ac:dyDescent="0.25">
      <c r="A129" s="12"/>
      <c r="B129" s="4"/>
      <c r="C129" s="11"/>
    </row>
    <row r="130" spans="1:3" s="5" customFormat="1" x14ac:dyDescent="0.25">
      <c r="A130" s="12"/>
      <c r="B130" s="4"/>
      <c r="C130" s="11"/>
    </row>
    <row r="131" spans="1:3" s="5" customFormat="1" x14ac:dyDescent="0.25">
      <c r="A131" s="12"/>
      <c r="B131" s="4"/>
      <c r="C131" s="11"/>
    </row>
    <row r="132" spans="1:3" s="5" customFormat="1" x14ac:dyDescent="0.25">
      <c r="A132" s="12"/>
      <c r="B132" s="4"/>
      <c r="C132" s="11"/>
    </row>
    <row r="133" spans="1:3" s="5" customFormat="1" x14ac:dyDescent="0.25">
      <c r="A133" s="12"/>
      <c r="B133" s="4"/>
      <c r="C133" s="11"/>
    </row>
    <row r="134" spans="1:3" s="5" customFormat="1" x14ac:dyDescent="0.25">
      <c r="A134" s="12"/>
      <c r="B134" s="4"/>
      <c r="C134" s="11"/>
    </row>
  </sheetData>
  <mergeCells count="16">
    <mergeCell ref="AF7:AH7"/>
    <mergeCell ref="W8:AG8"/>
    <mergeCell ref="S5:V5"/>
    <mergeCell ref="X5:Y5"/>
    <mergeCell ref="J6:Q6"/>
    <mergeCell ref="U6:V6"/>
    <mergeCell ref="Z6:AC6"/>
    <mergeCell ref="K7:S7"/>
    <mergeCell ref="V7:W7"/>
    <mergeCell ref="A1:AH1"/>
    <mergeCell ref="A3:A4"/>
    <mergeCell ref="B3:B4"/>
    <mergeCell ref="D3:AH3"/>
    <mergeCell ref="B5:B6"/>
    <mergeCell ref="C5:C6"/>
    <mergeCell ref="D5:J5"/>
  </mergeCells>
  <pageMargins left="0.75" right="0.75" top="1" bottom="1" header="0.5" footer="0.5"/>
  <pageSetup paperSize="9" scale="34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Октябрь</vt:lpstr>
      <vt:lpstr>Ноябрь</vt:lpstr>
      <vt:lpstr>Декабрь</vt:lpstr>
      <vt:lpstr>Январь 2015</vt:lpstr>
      <vt:lpstr>Февраль 2015</vt:lpstr>
      <vt:lpstr>Март 2015</vt:lpstr>
      <vt:lpstr>Апрель 2015</vt:lpstr>
      <vt:lpstr>Май 2015</vt:lpstr>
      <vt:lpstr>Июнь 2015</vt:lpstr>
      <vt:lpstr>Июль 2015</vt:lpstr>
      <vt:lpstr>Август 2015</vt:lpstr>
      <vt:lpstr>Сентябрь 2015</vt:lpstr>
      <vt:lpstr>Октябрь 2015</vt:lpstr>
      <vt:lpstr>Ноябрь 2015</vt:lpstr>
      <vt:lpstr>Декабрь 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Чурбанова Евгения Михайловна</cp:lastModifiedBy>
  <cp:lastPrinted>2014-09-22T06:22:32Z</cp:lastPrinted>
  <dcterms:created xsi:type="dcterms:W3CDTF">2013-04-23T11:46:26Z</dcterms:created>
  <dcterms:modified xsi:type="dcterms:W3CDTF">2014-09-22T06:22:35Z</dcterms:modified>
</cp:coreProperties>
</file>