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480" yWindow="75" windowWidth="11340" windowHeight="9345" tabRatio="866" activeTab="7"/>
  </bookViews>
  <sheets>
    <sheet name="24579" sheetId="59" r:id="rId1"/>
    <sheet name="24597" sheetId="54" r:id="rId2"/>
    <sheet name="24601" sheetId="60" r:id="rId3"/>
    <sheet name="24603" sheetId="56" r:id="rId4"/>
    <sheet name="24632" sheetId="57" r:id="rId5"/>
    <sheet name="24845" sheetId="58" r:id="rId6"/>
    <sheet name="6925 вывести остаток" sheetId="61" r:id="rId7"/>
    <sheet name="НМЦ" sheetId="7" r:id="rId8"/>
    <sheet name="Сводка затрат" sheetId="25" r:id="rId9"/>
  </sheets>
  <externalReferences>
    <externalReference r:id="rId10"/>
  </externalReferences>
  <definedNames>
    <definedName name="Constr" localSheetId="0">'24579'!$A$1</definedName>
    <definedName name="Constr" localSheetId="1">'24597'!$A$7</definedName>
    <definedName name="Constr" localSheetId="2">'24601'!$A$7</definedName>
    <definedName name="Constr" localSheetId="3">'24603'!$A$1</definedName>
    <definedName name="Constr" localSheetId="4">'24632'!$A$1</definedName>
    <definedName name="Constr" localSheetId="5">'24845'!$A$7</definedName>
    <definedName name="Constr" localSheetId="6">'6925 вывести остаток'!$A$1</definedName>
    <definedName name="FOT" localSheetId="0">'24579'!$D$15</definedName>
    <definedName name="FOT" localSheetId="1">'24597'!$D$14</definedName>
    <definedName name="FOT" localSheetId="2">'24601'!$D$14</definedName>
    <definedName name="FOT" localSheetId="3">'24603'!$D$17</definedName>
    <definedName name="FOT" localSheetId="4">'24632'!$D$18</definedName>
    <definedName name="FOT" localSheetId="5">'24845'!$D$16</definedName>
    <definedName name="FOT" localSheetId="6">'6925 вывести остаток'!$C$17</definedName>
    <definedName name="Ind" localSheetId="0">'24579'!$G$9</definedName>
    <definedName name="Ind" localSheetId="1">'24597'!$H$9</definedName>
    <definedName name="Ind" localSheetId="2">'24601'!$H$9</definedName>
    <definedName name="Ind" localSheetId="3">'24603'!$G$9</definedName>
    <definedName name="Ind" localSheetId="4">'24632'!$G$9</definedName>
    <definedName name="Ind" localSheetId="5">'24845'!$H$9</definedName>
    <definedName name="Ind" localSheetId="6">'6925 вывести остаток'!$D$9</definedName>
    <definedName name="Obj" localSheetId="0">'24579'!#REF!</definedName>
    <definedName name="Obj" localSheetId="1">'24597'!$E$12</definedName>
    <definedName name="Obj" localSheetId="2">'24601'!$E$12</definedName>
    <definedName name="Obj" localSheetId="3">'24603'!#REF!</definedName>
    <definedName name="Obj" localSheetId="4">'24632'!#REF!</definedName>
    <definedName name="Obj" localSheetId="5">'24845'!#REF!</definedName>
    <definedName name="Obj" localSheetId="6">'6925 вывести остаток'!#REF!</definedName>
    <definedName name="Obosn" localSheetId="0">'24579'!#REF!</definedName>
    <definedName name="Obosn" localSheetId="1">'24597'!#REF!</definedName>
    <definedName name="Obosn" localSheetId="2">'24601'!#REF!</definedName>
    <definedName name="Obosn" localSheetId="3">'24603'!$D$13</definedName>
    <definedName name="Obosn" localSheetId="4">'24632'!$D$13</definedName>
    <definedName name="Obosn" localSheetId="5">'24845'!$D$12</definedName>
    <definedName name="Obosn" localSheetId="6">'6925 вывести остаток'!$C$15</definedName>
    <definedName name="SmPr" localSheetId="0">'24579'!$D$11</definedName>
    <definedName name="SmPr" localSheetId="1">'24597'!$D$13</definedName>
    <definedName name="SmPr" localSheetId="2">'24601'!$D$13</definedName>
    <definedName name="SmPr" localSheetId="3">'24603'!$D$14</definedName>
    <definedName name="SmPr" localSheetId="4">'24632'!$D$14</definedName>
    <definedName name="SmPr" localSheetId="5">'24845'!$D$13</definedName>
    <definedName name="SmPr" localSheetId="6">'6925 вывести остаток'!$C$16</definedName>
    <definedName name="аааааппппппрррппппппп" localSheetId="8">#REF!</definedName>
    <definedName name="аааааппппппрррппппппп">#REF!</definedName>
    <definedName name="аараооооооооооооо" localSheetId="8">#REF!</definedName>
    <definedName name="аараооооооооооооо">#REF!</definedName>
    <definedName name="автом" localSheetId="8">#REF!</definedName>
    <definedName name="автом">#REF!</definedName>
    <definedName name="алшрльоплварл" localSheetId="8">#REF!</definedName>
    <definedName name="алшрльоплварл">#REF!</definedName>
    <definedName name="аолвлддддддддддддддддввввввввв" localSheetId="8">#REF!</definedName>
    <definedName name="аолвлддддддддддддддддввввввввв">#REF!</definedName>
    <definedName name="апарв" localSheetId="8">#REF!</definedName>
    <definedName name="апарв">#REF!</definedName>
    <definedName name="апрлдджаоырыфрпопрлпрлпрлп" localSheetId="8">#REF!</definedName>
    <definedName name="апрлдджаоырыфрпопрлпрлпрлп">#REF!</definedName>
    <definedName name="арлггаджаш" localSheetId="8">#REF!</definedName>
    <definedName name="арлггаджаш">#REF!</definedName>
    <definedName name="ароррбллтблпроорапииас" localSheetId="8">#REF!</definedName>
    <definedName name="ароррбллтблпроорапииас">#REF!</definedName>
    <definedName name="арррррблллпдрлдддддддддд" localSheetId="8">#REF!</definedName>
    <definedName name="арррррблллпдрлдддддддддд">#REF!</definedName>
    <definedName name="варпаааааааааа" localSheetId="8">#REF!</definedName>
    <definedName name="варпаааааааааа">#REF!</definedName>
    <definedName name="ввпьььььлднд" localSheetId="8">#REF!</definedName>
    <definedName name="ввпьььььлднд">#REF!</definedName>
    <definedName name="вед" localSheetId="8">#REF!</definedName>
    <definedName name="вед">#REF!</definedName>
    <definedName name="вертикальная" localSheetId="8">#REF!</definedName>
    <definedName name="вертикальная">#REF!</definedName>
    <definedName name="вертикплан" localSheetId="8">#REF!</definedName>
    <definedName name="вертикплан">#REF!</definedName>
    <definedName name="волен" localSheetId="8">#REF!</definedName>
    <definedName name="волен">#REF!</definedName>
    <definedName name="вп" localSheetId="8">#REF!</definedName>
    <definedName name="вп">#REF!</definedName>
    <definedName name="впырпфдыпл" localSheetId="8">#REF!</definedName>
    <definedName name="впырпфдыпл">#REF!</definedName>
    <definedName name="впьглорьтитттттттттт" localSheetId="8">#REF!</definedName>
    <definedName name="впьглорьтитттттттттт">#REF!</definedName>
    <definedName name="всввввввввввввввввввввввввв" localSheetId="8">#REF!</definedName>
    <definedName name="всввввввввввввввввввввввввв">#REF!</definedName>
    <definedName name="выб" localSheetId="8">#REF!</definedName>
    <definedName name="выб">#REF!</definedName>
    <definedName name="выпуск" localSheetId="8">#REF!</definedName>
    <definedName name="выпуск">#REF!</definedName>
    <definedName name="выьлепвввввпмп" localSheetId="8">#REF!</definedName>
    <definedName name="выьлепвввввпмп">#REF!</definedName>
    <definedName name="еваопродолжэрщэрзшщщх" localSheetId="8">#REF!</definedName>
    <definedName name="еваопродолжэрщэрзшщщх">#REF!</definedName>
    <definedName name="_xlnm.Print_Titles" localSheetId="0">'24579'!$23:$23</definedName>
    <definedName name="_xlnm.Print_Titles" localSheetId="1">'24597'!$22:$22</definedName>
    <definedName name="_xlnm.Print_Titles" localSheetId="2">'24601'!$22:$22</definedName>
    <definedName name="_xlnm.Print_Titles" localSheetId="3">'24603'!$25:$25</definedName>
    <definedName name="_xlnm.Print_Titles" localSheetId="4">'24632'!$26:$26</definedName>
    <definedName name="_xlnm.Print_Titles" localSheetId="5">'24845'!$24:$24</definedName>
    <definedName name="_xlnm.Print_Titles" localSheetId="6">'6925 вывести остаток'!$25:$25</definedName>
    <definedName name="_xlnm.Print_Titles" localSheetId="7">НМЦ!$13:$13</definedName>
    <definedName name="_xlnm.Print_Titles" localSheetId="8">'Сводка затрат'!$13:$13</definedName>
    <definedName name="измен" localSheetId="8">#REF!</definedName>
    <definedName name="измен">#REF!</definedName>
    <definedName name="итого" localSheetId="7">#REF!</definedName>
    <definedName name="итого" localSheetId="8">#REF!</definedName>
    <definedName name="итого">#REF!</definedName>
    <definedName name="итого_сантех" localSheetId="7">#REF!</definedName>
    <definedName name="итого_сантех" localSheetId="8">#REF!</definedName>
    <definedName name="итого_сантех">#REF!</definedName>
    <definedName name="итого_стр" localSheetId="8">#REF!</definedName>
    <definedName name="итого_стр">#REF!</definedName>
    <definedName name="итого_строит" localSheetId="7">НМЦ!#REF!</definedName>
    <definedName name="итого_строит" localSheetId="8">'Сводка затрат'!#REF!</definedName>
    <definedName name="итого_строит">#REF!</definedName>
    <definedName name="итого_технол" localSheetId="7">#REF!</definedName>
    <definedName name="итого_технол" localSheetId="8">#REF!</definedName>
    <definedName name="итого_технол">#REF!</definedName>
    <definedName name="итого_электр" localSheetId="7">#REF!</definedName>
    <definedName name="итого_электр" localSheetId="8">#REF!</definedName>
    <definedName name="итого_электр">#REF!</definedName>
    <definedName name="квота" localSheetId="8">#REF!</definedName>
    <definedName name="квота">#REF!</definedName>
    <definedName name="кккккккккк" localSheetId="8">#REF!</definedName>
    <definedName name="кккккккккк">#REF!</definedName>
    <definedName name="корек" localSheetId="8">#REF!</definedName>
    <definedName name="корек">#REF!</definedName>
    <definedName name="корект" localSheetId="8">#REF!</definedName>
    <definedName name="корект">#REF!</definedName>
    <definedName name="корректир" localSheetId="8">#REF!</definedName>
    <definedName name="корректир">#REF!</definedName>
    <definedName name="лен" localSheetId="7">#REF!</definedName>
    <definedName name="лен" localSheetId="8">#REF!</definedName>
    <definedName name="лен">#REF!</definedName>
    <definedName name="лот" localSheetId="7">#REF!</definedName>
    <definedName name="лот" localSheetId="8">#REF!</definedName>
    <definedName name="лот">#REF!</definedName>
    <definedName name="мамиааааааааааааааааааааааааааааа" localSheetId="8">#REF!</definedName>
    <definedName name="мамиааааааааааааааааааааааааааааа">#REF!</definedName>
    <definedName name="ммпоослччччччччччрччапппппппппр" localSheetId="8">#REF!</definedName>
    <definedName name="ммпоослччччччччччрччапппппппппр">#REF!</definedName>
    <definedName name="мрол" localSheetId="8">#REF!</definedName>
    <definedName name="мрол">#REF!</definedName>
    <definedName name="оз" localSheetId="8">#REF!</definedName>
    <definedName name="оз">#REF!</definedName>
    <definedName name="озелен" localSheetId="8">#REF!</definedName>
    <definedName name="озелен">#REF!</definedName>
    <definedName name="озеленение" localSheetId="8">#REF!</definedName>
    <definedName name="озеленение">#REF!</definedName>
    <definedName name="озеленение2" localSheetId="8">#REF!</definedName>
    <definedName name="озеленение2">#REF!</definedName>
    <definedName name="ОСР" localSheetId="8">#REF!</definedName>
    <definedName name="ОСР">#REF!</definedName>
    <definedName name="ОСР110" localSheetId="8">#REF!</definedName>
    <definedName name="ОСР110">#REF!</definedName>
    <definedName name="ОСР111" localSheetId="8">#REF!</definedName>
    <definedName name="ОСР111">#REF!</definedName>
    <definedName name="план" localSheetId="8">#REF!</definedName>
    <definedName name="план">#REF!</definedName>
    <definedName name="планировка" localSheetId="8">#REF!</definedName>
    <definedName name="планировка">#REF!</definedName>
    <definedName name="плдщхэж.юрббдлююбо" localSheetId="8">#REF!</definedName>
    <definedName name="плдщхэж.юрббдлююбо">#REF!</definedName>
    <definedName name="площадки" localSheetId="8">#REF!</definedName>
    <definedName name="площадки">#REF!</definedName>
    <definedName name="пос" localSheetId="7">#REF!</definedName>
    <definedName name="пос" localSheetId="8">#REF!</definedName>
    <definedName name="пос">#REF!</definedName>
    <definedName name="прав" localSheetId="8">#REF!</definedName>
    <definedName name="прав">#REF!</definedName>
    <definedName name="прлппппппппппппппрррррррр" localSheetId="8">#REF!</definedName>
    <definedName name="прлппппппппппппппрррррррр">#REF!</definedName>
    <definedName name="провбп" localSheetId="8">#REF!</definedName>
    <definedName name="провбп">#REF!</definedName>
    <definedName name="проект" localSheetId="8">#REF!</definedName>
    <definedName name="проект">#REF!</definedName>
    <definedName name="пропппп" localSheetId="8">#REF!</definedName>
    <definedName name="пропппп">#REF!</definedName>
    <definedName name="рпоолллллбрюююююююююююю" localSheetId="8">#REF!</definedName>
    <definedName name="рпоолллллбрюююююююююююю">#REF!</definedName>
    <definedName name="сааповвыыыыыеееееггггггггг" localSheetId="8">#REF!</definedName>
    <definedName name="сааповвыыыыыеееееггггггггг">#REF!</definedName>
    <definedName name="сапопрлрлппппр" localSheetId="8">#REF!</definedName>
    <definedName name="сапопрлрлппппр">#REF!</definedName>
    <definedName name="саррпрпппппппппппппппррррррр" localSheetId="8">#REF!</definedName>
    <definedName name="саррпрпппппппппппппппррррррр">#REF!</definedName>
    <definedName name="свод" localSheetId="8">#REF!</definedName>
    <definedName name="свод">#REF!</definedName>
    <definedName name="Свсмр" localSheetId="8">'[1] пристр428'!#REF!</definedName>
    <definedName name="Свсмр">'[1] пристр428'!#REF!</definedName>
    <definedName name="склад" localSheetId="7">#REF!</definedName>
    <definedName name="склад" localSheetId="8">#REF!</definedName>
    <definedName name="склад">#REF!</definedName>
    <definedName name="сср4" localSheetId="7">#REF!</definedName>
    <definedName name="сср4" localSheetId="8">#REF!</definedName>
    <definedName name="сср4">#REF!</definedName>
    <definedName name="ссроб" localSheetId="7">#REF!</definedName>
    <definedName name="ссроб" localSheetId="8">#REF!</definedName>
    <definedName name="ссроб">#REF!</definedName>
    <definedName name="сссссссссссссрооооооооаапнааааеоаааааааа" localSheetId="8">#REF!</definedName>
    <definedName name="сссссссссссссрооооооооаапнааааеоаааааааа">#REF!</definedName>
    <definedName name="счет" localSheetId="8">'[1] пристр428'!#REF!</definedName>
    <definedName name="счет">'[1] пристр428'!#REF!</definedName>
    <definedName name="тдер" localSheetId="8">#REF!</definedName>
    <definedName name="тдер">#REF!</definedName>
    <definedName name="ТК" localSheetId="8">#REF!</definedName>
    <definedName name="ТК">#REF!</definedName>
    <definedName name="тоолллллопппплопооллоопло" localSheetId="8">#REF!</definedName>
    <definedName name="тоолллллопппплопооллоопло">#REF!</definedName>
    <definedName name="топливро" localSheetId="8">#REF!</definedName>
    <definedName name="топливро">#REF!</definedName>
    <definedName name="трапные" localSheetId="8">#REF!</definedName>
    <definedName name="трапные">#REF!</definedName>
    <definedName name="уке" localSheetId="8">#REF!</definedName>
    <definedName name="уке">#REF!</definedName>
    <definedName name="фякуряыувравяв" localSheetId="8">#REF!</definedName>
    <definedName name="фякуряыувравяв">#REF!</definedName>
    <definedName name="фяыввввввв" localSheetId="8">#REF!</definedName>
    <definedName name="фяыввввввв">#REF!</definedName>
    <definedName name="хййййййййййжывввввввв" localSheetId="8">#REF!</definedName>
    <definedName name="хййййййййййжывввввввв">#REF!</definedName>
    <definedName name="чвподю" localSheetId="8">#REF!</definedName>
    <definedName name="чвподю">#REF!</definedName>
    <definedName name="чрпрл" localSheetId="8">#REF!</definedName>
    <definedName name="чрпрл">#REF!</definedName>
    <definedName name="чситтттттттсссссссссччччч" localSheetId="8">#REF!</definedName>
    <definedName name="чситтттттттсссссссссччччч">#REF!</definedName>
    <definedName name="ываочяьбббббббббббббб" localSheetId="8">#REF!</definedName>
    <definedName name="ываочяьбббббббббббббб">#REF!</definedName>
    <definedName name="ЫВРРАЫРАывоопоапо" localSheetId="8">#REF!</definedName>
    <definedName name="ЫВРРАЫРАывоопоапо">#REF!</definedName>
    <definedName name="ывынреыкшлнжхэтшлэ" localSheetId="8">#REF!</definedName>
    <definedName name="ывынреыкшлнжхэтшлэ">#REF!</definedName>
    <definedName name="ыоарллвапрлывпорапар" localSheetId="8">#REF!</definedName>
    <definedName name="ыоарллвапрлывпорапар">#REF!</definedName>
    <definedName name="ычвпппппппппп" localSheetId="8">#REF!</definedName>
    <definedName name="ычвпппппппппп">#REF!</definedName>
    <definedName name="яыдвлпрмичврип" localSheetId="8">#REF!</definedName>
    <definedName name="яыдвлпрмичврип">#REF!</definedName>
  </definedNames>
  <calcPr calcId="145621"/>
</workbook>
</file>

<file path=xl/calcChain.xml><?xml version="1.0" encoding="utf-8"?>
<calcChain xmlns="http://schemas.openxmlformats.org/spreadsheetml/2006/main">
  <c r="C23" i="7" l="1"/>
  <c r="H25" i="25"/>
  <c r="E22" i="25"/>
  <c r="D22" i="25"/>
  <c r="B20" i="7"/>
  <c r="C20" i="7"/>
  <c r="D21" i="25"/>
  <c r="G24" i="25"/>
  <c r="F24" i="25"/>
  <c r="E23" i="25"/>
  <c r="E24" i="25" s="1"/>
  <c r="F23" i="25"/>
  <c r="G23" i="25"/>
  <c r="H20" i="25"/>
  <c r="C25" i="7" l="1"/>
  <c r="C27" i="7" s="1"/>
  <c r="C29" i="7" s="1"/>
  <c r="D16" i="25"/>
  <c r="P13" i="60"/>
  <c r="P14" i="60"/>
  <c r="P16" i="60"/>
  <c r="F14" i="25"/>
  <c r="E14" i="25"/>
  <c r="D14" i="25"/>
  <c r="P12" i="59"/>
  <c r="P13" i="59"/>
  <c r="P14" i="59"/>
  <c r="P15" i="59"/>
  <c r="J17" i="59"/>
  <c r="P17" i="59"/>
  <c r="K125" i="59"/>
  <c r="P11" i="59" l="1"/>
  <c r="G18" i="25"/>
  <c r="G21" i="25" s="1"/>
  <c r="F18" i="25"/>
  <c r="E18" i="25"/>
  <c r="H18" i="25" l="1"/>
  <c r="B18" i="7" s="1"/>
  <c r="C18" i="7"/>
  <c r="E19" i="25"/>
  <c r="D19" i="25"/>
  <c r="C19" i="7" s="1"/>
  <c r="F17" i="25"/>
  <c r="F21" i="25" s="1"/>
  <c r="E17" i="25"/>
  <c r="C16" i="7"/>
  <c r="D15" i="25"/>
  <c r="H21" i="25" l="1"/>
  <c r="H22" i="25"/>
  <c r="B23" i="7" s="1"/>
  <c r="B25" i="7" s="1"/>
  <c r="C17" i="7"/>
  <c r="E21" i="25"/>
  <c r="C15" i="7"/>
  <c r="C14" i="7"/>
  <c r="C21" i="7" s="1"/>
  <c r="P14" i="58"/>
  <c r="P13" i="58" s="1"/>
  <c r="P15" i="58"/>
  <c r="K18" i="58"/>
  <c r="P18" i="58" s="1"/>
  <c r="J49" i="58"/>
  <c r="J53" i="58"/>
  <c r="D23" i="25" l="1"/>
  <c r="P15" i="57"/>
  <c r="P16" i="57"/>
  <c r="P17" i="57"/>
  <c r="P18" i="57"/>
  <c r="K20" i="57"/>
  <c r="P20" i="57" s="1"/>
  <c r="K102" i="57"/>
  <c r="K107" i="57" s="1"/>
  <c r="D24" i="25" l="1"/>
  <c r="H23" i="25"/>
  <c r="P14" i="57"/>
  <c r="P15" i="56"/>
  <c r="P14" i="56" s="1"/>
  <c r="P16" i="56"/>
  <c r="P17" i="56"/>
  <c r="K19" i="56"/>
  <c r="P19" i="56" s="1"/>
  <c r="K154" i="56"/>
  <c r="K159" i="56" s="1"/>
  <c r="P13" i="54" l="1"/>
  <c r="P14" i="54"/>
  <c r="P16" i="54"/>
  <c r="H17" i="25" l="1"/>
  <c r="B17" i="7" s="1"/>
  <c r="H19" i="25"/>
  <c r="B19" i="7" s="1"/>
  <c r="H16" i="25" l="1"/>
  <c r="B16" i="7" s="1"/>
  <c r="H15" i="25"/>
  <c r="B15" i="7" s="1"/>
  <c r="H24" i="25" l="1"/>
  <c r="H14" i="25" l="1"/>
  <c r="B14" i="7" s="1"/>
  <c r="B21" i="7" s="1"/>
  <c r="F25" i="25" l="1"/>
  <c r="F26" i="25" s="1"/>
  <c r="G25" i="25"/>
  <c r="G26" i="25" s="1"/>
  <c r="E25" i="25" l="1"/>
  <c r="E26" i="25" s="1"/>
  <c r="D25" i="25" l="1"/>
  <c r="D26" i="25" l="1"/>
  <c r="H26" i="25" s="1"/>
</calcChain>
</file>

<file path=xl/sharedStrings.xml><?xml version="1.0" encoding="utf-8"?>
<sst xmlns="http://schemas.openxmlformats.org/spreadsheetml/2006/main" count="2107" uniqueCount="991">
  <si>
    <t>Итого в базисных ценах 2000 г.</t>
  </si>
  <si>
    <t>8</t>
  </si>
  <si>
    <t>7</t>
  </si>
  <si>
    <t>6</t>
  </si>
  <si>
    <t>5</t>
  </si>
  <si>
    <t>оборудования, мебели, инвентаря</t>
  </si>
  <si>
    <t>монтажных работ</t>
  </si>
  <si>
    <t>строительных работ</t>
  </si>
  <si>
    <t>Общая сметная стоимость, руб.</t>
  </si>
  <si>
    <t>Наименование работ и затрат</t>
  </si>
  <si>
    <t>Номера сметных расчетов и смет</t>
  </si>
  <si>
    <t>Составлен в ценах по состоянию на 01.01.2000 г.</t>
  </si>
  <si>
    <t>Сводка затрат</t>
  </si>
  <si>
    <t>г. Лесной. ФГУП "Комбинат "Электрохимприбор"</t>
  </si>
  <si>
    <t>ЗАКАЗЧИК:</t>
  </si>
  <si>
    <t>ПОДРЯДЧИК:</t>
  </si>
  <si>
    <t xml:space="preserve">Генеральный директор </t>
  </si>
  <si>
    <t>__________________ А.В. Новиков</t>
  </si>
  <si>
    <t xml:space="preserve">      Оборудование</t>
  </si>
  <si>
    <t xml:space="preserve">      оборудования _______________________________________________________________________________________________</t>
  </si>
  <si>
    <t xml:space="preserve">  Итого Оборудование</t>
  </si>
  <si>
    <t>(наименование стройки)</t>
  </si>
  <si>
    <t>(локальная смета)</t>
  </si>
  <si>
    <t>(наименование работ и затрат, наименование объекта)</t>
  </si>
  <si>
    <t>№ пп</t>
  </si>
  <si>
    <t>Наименование</t>
  </si>
  <si>
    <t>Ед. изм.</t>
  </si>
  <si>
    <t>Кол.</t>
  </si>
  <si>
    <t>Всего</t>
  </si>
  <si>
    <t>Осн.З/п</t>
  </si>
  <si>
    <t>В том числе</t>
  </si>
  <si>
    <t>З/пМех</t>
  </si>
  <si>
    <t>Т/з осн.
раб.на ед.</t>
  </si>
  <si>
    <t>Т/з осн.
раб.
Всего</t>
  </si>
  <si>
    <t>Эк.Маш</t>
  </si>
  <si>
    <t>СОГЛАСОВАНО:</t>
  </si>
  <si>
    <t>УТВЕРЖДАЮ:</t>
  </si>
  <si>
    <t>Стоимость единицы, руб.</t>
  </si>
  <si>
    <t>Общая стоимость, руб.</t>
  </si>
  <si>
    <t>_________________</t>
  </si>
  <si>
    <t>1 шт.</t>
  </si>
  <si>
    <t>1000 м</t>
  </si>
  <si>
    <t>шт</t>
  </si>
  <si>
    <t>100 м</t>
  </si>
  <si>
    <t>м</t>
  </si>
  <si>
    <t>Итого прямые затраты по смете в ценах 2001г.</t>
  </si>
  <si>
    <t>Накладные расходы</t>
  </si>
  <si>
    <t>Сметная прибыль</t>
  </si>
  <si>
    <t>Итоги по смете:</t>
  </si>
  <si>
    <t xml:space="preserve">  Итого Строительные работы</t>
  </si>
  <si>
    <t xml:space="preserve">  Итого Монтажные работы</t>
  </si>
  <si>
    <t xml:space="preserve">  Итого</t>
  </si>
  <si>
    <t xml:space="preserve">    В том числе:</t>
  </si>
  <si>
    <t xml:space="preserve">      Материалы</t>
  </si>
  <si>
    <t xml:space="preserve">      Машины и механизмы</t>
  </si>
  <si>
    <t xml:space="preserve">      ФОТ</t>
  </si>
  <si>
    <t xml:space="preserve">      Накладные расходы</t>
  </si>
  <si>
    <t xml:space="preserve">      Сметная прибыль</t>
  </si>
  <si>
    <t xml:space="preserve">  ВСЕГО по смете</t>
  </si>
  <si>
    <t>тыс. руб.</t>
  </si>
  <si>
    <t>Сметная трудоемкость _______________________________________________________________________________________________</t>
  </si>
  <si>
    <t>чел.час</t>
  </si>
  <si>
    <t>Сметная стоимость _______________________________________________________________________________________________</t>
  </si>
  <si>
    <t xml:space="preserve">      монтажных работ _______________________________________________________________________________________________</t>
  </si>
  <si>
    <t xml:space="preserve">      строительных работ _______________________________________________________________________________________________</t>
  </si>
  <si>
    <t>ФГУП "Комбинат "Электрохимприбор"</t>
  </si>
  <si>
    <t>г. Лесной ФГУП "Комбинат "Электрохимприбор"</t>
  </si>
  <si>
    <t>Расчет начальной (максимальной) цены</t>
  </si>
  <si>
    <t>Составлен в ценах по состоянию на 01.01.2000 г. с переводом в текущие</t>
  </si>
  <si>
    <t>руб.</t>
  </si>
  <si>
    <t>Наименование глав ССР, объектных сметных расчетов, локальных сметных расчетов, видов работ</t>
  </si>
  <si>
    <t>Сметная стоимость в базисных ценах на 01.01.2000</t>
  </si>
  <si>
    <t>Текущая стоимость на момент определения начальной (максимальной) цены</t>
  </si>
  <si>
    <t>№ обосновывающего расчета</t>
  </si>
  <si>
    <t>1</t>
  </si>
  <si>
    <t>2</t>
  </si>
  <si>
    <t>3</t>
  </si>
  <si>
    <t>4</t>
  </si>
  <si>
    <t xml:space="preserve">Итого </t>
  </si>
  <si>
    <t>НДС 18%</t>
  </si>
  <si>
    <t xml:space="preserve">Начальник отдела </t>
  </si>
  <si>
    <t>капитального строительства</t>
  </si>
  <si>
    <t>Инженер по проектно-сметной работе</t>
  </si>
  <si>
    <t>Т.Ш. Ковязина</t>
  </si>
  <si>
    <t>№ п/п</t>
  </si>
  <si>
    <t xml:space="preserve">Сметная стоимость </t>
  </si>
  <si>
    <t>Приложение №__ к договору от "__"______2013 №_______</t>
  </si>
  <si>
    <t>прочих затрат</t>
  </si>
  <si>
    <t>Согласовано</t>
  </si>
  <si>
    <t>отдел 028</t>
  </si>
  <si>
    <t>100 м кабеля</t>
  </si>
  <si>
    <t>" _____ " ________________ 2013 г.</t>
  </si>
  <si>
    <t>В.В. Моляков</t>
  </si>
  <si>
    <t xml:space="preserve">  Отделочные работы</t>
  </si>
  <si>
    <t xml:space="preserve">  Конструкции из кирпича и блоков</t>
  </si>
  <si>
    <t xml:space="preserve">  Материалы для строительных работ</t>
  </si>
  <si>
    <t xml:space="preserve">  Полы</t>
  </si>
  <si>
    <t>1 м3</t>
  </si>
  <si>
    <t>м2</t>
  </si>
  <si>
    <t>Т/з мех.
Всего</t>
  </si>
  <si>
    <t>Т/з мех. на ед.</t>
  </si>
  <si>
    <t>Средства  на оплату труда _______________________________________________________________________________________________</t>
  </si>
  <si>
    <t>Сметная стоимость строительных работ _______________________________________________________________________________________________</t>
  </si>
  <si>
    <t>шт.</t>
  </si>
  <si>
    <t>компл.</t>
  </si>
  <si>
    <t>т</t>
  </si>
  <si>
    <t>100 шт.</t>
  </si>
  <si>
    <t>1 т</t>
  </si>
  <si>
    <t>1 компл.</t>
  </si>
  <si>
    <t>1 решетка</t>
  </si>
  <si>
    <t xml:space="preserve">   Испытание систем вентиляции. (п. 1.20.19 Тех.часть) ОЗП=1,05; ЭМ=1,05; ЗПМ=1,05; ТЗ=1,05; ТЗМ=1,05  (Поз. 1, 3-6, 8-20, 22-32, 34-65)</t>
  </si>
  <si>
    <t xml:space="preserve">   Районный к-т 4,3%  (Поз. 1, 3-6, 8-20, 22-32, 34-71, 2)</t>
  </si>
  <si>
    <t xml:space="preserve">  В том числе, справочно:</t>
  </si>
  <si>
    <t>Итого прямые затраты по смете с учетом коэффициентов к итогам</t>
  </si>
  <si>
    <t>Радиатор электр.масляный "Термософт" с терморег. МЕВ-508 (Цена:12599,00:1,18:4,42*1,02=2463,95)</t>
  </si>
  <si>
    <t>Цена поставщика.</t>
  </si>
  <si>
    <t>100 кВт</t>
  </si>
  <si>
    <t>Установка радиаторов стальных</t>
  </si>
  <si>
    <t>ТЕР18-03-001-02</t>
  </si>
  <si>
    <t>Радиатор электр.масляный "Термософт" с терморег. МЕВ-512 (Цена:14663,00:1,18:4,42*1,02=2867,60)</t>
  </si>
  <si>
    <t>Радиатор электр.масляный "Термософт" с терморег. МЕВ-510 (Цена:13846,00:1,18:4,42*1,02=2707,82)</t>
  </si>
  <si>
    <t xml:space="preserve">                           Раздел 3. Отопление.</t>
  </si>
  <si>
    <t>1шт</t>
  </si>
  <si>
    <t>Стоимость клапана КЛОП-1 с приводом. (Цена:12040,00:4,42*1,02=2778,46)</t>
  </si>
  <si>
    <t>Установка  клапана противопожарного КЛОП-1 с приводом диаметром до 250 мм</t>
  </si>
  <si>
    <t>ТЕР20-02-006-01 прим.</t>
  </si>
  <si>
    <t>Сетка с движком 150х100</t>
  </si>
  <si>
    <t>ТСЦ-301-0603 прим.</t>
  </si>
  <si>
    <t>Решетка наружная АМН-К 250х150 (Цена:230,00:1,18:4,42*1,02=44,98)</t>
  </si>
  <si>
    <t>Установка решеток жалюзийных площадью в свету до 0,5 м2</t>
  </si>
  <si>
    <t>ТЕР20-02-002-01</t>
  </si>
  <si>
    <t>Крепления для воздуховодов</t>
  </si>
  <si>
    <t>ТСЦ-301-0475 прим.</t>
  </si>
  <si>
    <t>Воздуховоды из оцинкованной стали толщиной 1,4 мм, диаметром 200 мм</t>
  </si>
  <si>
    <t>ТСЦ-301-1799 прим.</t>
  </si>
  <si>
    <t>100 м2</t>
  </si>
  <si>
    <t>Прокладка воздуховодов из листовой оцинкованной стали  толщиной 1,4 мм, диаметром 200 мм</t>
  </si>
  <si>
    <t>ТЕР20-01-002-22 прим.</t>
  </si>
  <si>
    <t>Воздуховоды из оцинкованной стали толщиной 0,5 мм, периметром до 1000 мм</t>
  </si>
  <si>
    <t>ТСЦ-301-1793 прим.</t>
  </si>
  <si>
    <t>Прокладка воздуховодов из листовой, оцинкованной стали и алюминия класса Н (нормальные) толщиной 0,5 мм, периметром 800, 1000 мм</t>
  </si>
  <si>
    <t>ТЕР20-01-001-03</t>
  </si>
  <si>
    <t>Воздуховоды из оцинкованной стали толщиной 0,5 мм, диаметром до 200 мм</t>
  </si>
  <si>
    <t>ТСЦ-301-1786</t>
  </si>
  <si>
    <t>Прокладка воздуховодов из листовой, оцинкованной стали и алюминия класса Н (нормальные) толщиной 0,5 мм, диаметром до 200 мм</t>
  </si>
  <si>
    <t>ТЕР20-01-001-01</t>
  </si>
  <si>
    <t>Переход из оцинкованной стали толщиной 0,5 мм, 200х200/ф200</t>
  </si>
  <si>
    <t>ТСЦ-301-1786 прим.</t>
  </si>
  <si>
    <t>Прокладка перехода из  оцинкованной стали толщиной 0,5 мм, 200х200/ф200</t>
  </si>
  <si>
    <t>ТЕР20-01-001-03 прим.</t>
  </si>
  <si>
    <t>Переход из оцинкованной стали толщиной 0,5 мм, ф319/ф200</t>
  </si>
  <si>
    <t>ТСЦ-301-1790 прим.</t>
  </si>
  <si>
    <t>Прокладка перехода из  оцинкованной стали толщиной 0,5 мм, ф319/ф200</t>
  </si>
  <si>
    <t>ТЕР20-01-001-05 прим.</t>
  </si>
  <si>
    <t>Переход из оцинкованной стали толщиной 0,5 мм, 224х224/ф200</t>
  </si>
  <si>
    <t>Прокладка перехода из листовой, оцинкованной стали толщиной 0,5 мм, 224х224/ф200</t>
  </si>
  <si>
    <t>Шумоглушитель ГТК 1-2 ф200/ф400 (Цена:1913,09:1,18:4,42*1,02=374,14)</t>
  </si>
  <si>
    <t>Установка шумоглушителей вентиляционных трубчатых круглого сечения типа ГТК 1-2, диаметр обечайки 200 мм</t>
  </si>
  <si>
    <t>ТЕР20-02-014-02</t>
  </si>
  <si>
    <t>Обратный клапан РК-200-05 ф 315 (Цена:1100,26:1,18:4,42*1,02=215,17)</t>
  </si>
  <si>
    <t>1 клапан</t>
  </si>
  <si>
    <t>Установка клапанов обратных диаметром до 355 мм</t>
  </si>
  <si>
    <t>ТЕР20-02-004-01</t>
  </si>
  <si>
    <t>Шиберы в обечайке из тонколистовой оцинкованной и сортовой стали прямоугольные периметром до 1000 мм</t>
  </si>
  <si>
    <t>ТСЦ-301-3097</t>
  </si>
  <si>
    <t>Лючок параметров.</t>
  </si>
  <si>
    <t>ТСЦ-301-1746 прим.</t>
  </si>
  <si>
    <t>Вставки гибкие из брезента и сортовой стали</t>
  </si>
  <si>
    <t>ТСЦ-301-1871 прим.</t>
  </si>
  <si>
    <t>1 м2</t>
  </si>
  <si>
    <t>Установка вставок гибких.</t>
  </si>
  <si>
    <t>ТЕР20-02-018-01</t>
  </si>
  <si>
    <t>Виброизоляторы пружинные до № 38</t>
  </si>
  <si>
    <t>ТСЦ-301-0144</t>
  </si>
  <si>
    <t>Установка виброизолятора номер 38</t>
  </si>
  <si>
    <t>ТЕР20-02-020-01</t>
  </si>
  <si>
    <t>100 кг</t>
  </si>
  <si>
    <t>Установка рамы под вентилятор.</t>
  </si>
  <si>
    <t>ТЕР20-02-019-01</t>
  </si>
  <si>
    <t>Вентиляторы радиальные низкого давления из углеродистой стали, марка ВЦ (ВР) 4-75-3.15</t>
  </si>
  <si>
    <t>ТСЦ-301-8005</t>
  </si>
  <si>
    <t>Установка вентиляторов радиальных массой до 0,05 т</t>
  </si>
  <si>
    <t>ТЕР20-03-001-01</t>
  </si>
  <si>
    <t xml:space="preserve">                           Раздел 2. Система В-1.</t>
  </si>
  <si>
    <t>Изоляция поверхности воздуховодов фольгированным рулонным материалом МБОР-10Ф</t>
  </si>
  <si>
    <t>ТЕР26-01-009-01 прим.</t>
  </si>
  <si>
    <t>Установка дверей герметических утепленных размером 1250х500 мм</t>
  </si>
  <si>
    <t>ТЕР20-02-017-05</t>
  </si>
  <si>
    <t>Крепления для воздуховодов подвески СТД6208, СТД6209, СТД6210</t>
  </si>
  <si>
    <t>ТСЦ-301-0475</t>
  </si>
  <si>
    <t>Прокладка воздуховодов из листовой, оцинкованной стали и алюминия класса Н (нормальные) толщиной 0,5 мм, периметром  800мм</t>
  </si>
  <si>
    <t>Переход из оцинкованной стали толщиной 1,0 мм, 210х480/ф200.</t>
  </si>
  <si>
    <t>ТСЦ-301-1798 прим.</t>
  </si>
  <si>
    <t>Прокладка перехода из  оцинкованной стали  толщиной 1,0 мм, 210х480/ф200.</t>
  </si>
  <si>
    <t>ТЕР20-01-001-19 прим.</t>
  </si>
  <si>
    <t>Прокладка перехода из листовой, оцинкованной стали толщиной 0,5 мм, 200х200/ф200</t>
  </si>
  <si>
    <t>Установка заслонок воздушных  с ручным приводом диаметром до 250 мм</t>
  </si>
  <si>
    <t>ТЕР20-02-005-01</t>
  </si>
  <si>
    <t>Стоимость клапана КЛОП-1 с приводом. (Цена: 12040,00:4,42*1,02=2778,46)</t>
  </si>
  <si>
    <t>Сетка с движком 250х100</t>
  </si>
  <si>
    <t>Решетка наружная АРН+С 400х350 (Цена:2071,00:1,18:4,42*1,02=405,02)</t>
  </si>
  <si>
    <t>Сетка  диаметром №20-1,6 210х450</t>
  </si>
  <si>
    <t>ТСЦ-101-3885 прим.</t>
  </si>
  <si>
    <t>Установка сетки №20-1,6</t>
  </si>
  <si>
    <t>ТЕР20-02-003-02 прим.</t>
  </si>
  <si>
    <t>Стоимость кондиционера КВЦК "Сахара-С" комплектом автоматики. (Цена:139801: 1,18:4,19*1,012*1,03*1,01=29768,25)</t>
  </si>
  <si>
    <t>Установка вентиляторов</t>
  </si>
  <si>
    <t>Установка воздухонагревателей однорядных для обводного канала производительностью до 10 тыс.м3/час</t>
  </si>
  <si>
    <t>ТЕР20-06-006-01</t>
  </si>
  <si>
    <t>1 фильтр</t>
  </si>
  <si>
    <t>Установка фильтров</t>
  </si>
  <si>
    <t>ТЕР20-06-005-01</t>
  </si>
  <si>
    <t>Установка  клапанов периметром до 1600 мм</t>
  </si>
  <si>
    <t>ТЕР20-02-006-07</t>
  </si>
  <si>
    <t>Монтаж комплекта автоматики.</t>
  </si>
  <si>
    <t>ТЕРм08-01-102-01 прим.</t>
  </si>
  <si>
    <t>Установка кондиционера КВЦК "Сахара"</t>
  </si>
  <si>
    <t>ТЕР20-06-002-01 прим.</t>
  </si>
  <si>
    <t xml:space="preserve">                           Раздел 1. Система П-1.</t>
  </si>
  <si>
    <t>Обору-дование</t>
  </si>
  <si>
    <t>Общая масса обору-дования, т</t>
  </si>
  <si>
    <t>Обоснова-ние</t>
  </si>
  <si>
    <t xml:space="preserve">Составлен(а) в базовых ценах 2001г. в редакции 2009г. </t>
  </si>
  <si>
    <t>с К=5,56</t>
  </si>
  <si>
    <t>тыс.руб.</t>
  </si>
  <si>
    <r>
      <t>Материалы</t>
    </r>
    <r>
      <rPr>
        <sz val="10"/>
        <rFont val="Times New Roman"/>
        <family val="1"/>
        <charset val="204"/>
      </rPr>
      <t xml:space="preserve"> ___________________________________________________________</t>
    </r>
  </si>
  <si>
    <t>Средства на оплату труда _______________________________________________________________________________________________</t>
  </si>
  <si>
    <t>с К=4,19</t>
  </si>
  <si>
    <t>_______________________________________________________________________________________________59,537</t>
  </si>
  <si>
    <t>_______________________________________________________________________________________________1,867</t>
  </si>
  <si>
    <t>ВСЕГО:</t>
  </si>
  <si>
    <t>Справочно, в тыс.руб. :</t>
  </si>
  <si>
    <t>Основание: проект № 24381-12-ОВ</t>
  </si>
  <si>
    <t xml:space="preserve">на </t>
  </si>
  <si>
    <t>"______ " __________2013 г.</t>
  </si>
  <si>
    <r>
      <t>ЛОКАЛЬНЫЙ СМЕТНЫЙ РАСЧЕТ №</t>
    </r>
    <r>
      <rPr>
        <b/>
        <sz val="10"/>
        <rFont val="Times New Roman"/>
        <family val="1"/>
        <charset val="204"/>
      </rPr>
      <t xml:space="preserve"> 24579-П13</t>
    </r>
  </si>
  <si>
    <t>" _____ " ________________ 2013г.</t>
  </si>
  <si>
    <t xml:space="preserve">        Е.В.Гордеев</t>
  </si>
  <si>
    <t>_____________________________</t>
  </si>
  <si>
    <t>Зам. генерального директора</t>
  </si>
  <si>
    <t xml:space="preserve">  Автомобильные дороги</t>
  </si>
  <si>
    <t xml:space="preserve">  Земляные работы, выполняемые механизированным способом</t>
  </si>
  <si>
    <t xml:space="preserve">  Перевозка грузов автотранспортом</t>
  </si>
  <si>
    <t xml:space="preserve">  Погрузо-разгрузочные работы при автоперевозках</t>
  </si>
  <si>
    <t xml:space="preserve">  Земляные работы, выполняемые по другим видам работ (подготовительным, сопутствующим, укрепительным)</t>
  </si>
  <si>
    <t xml:space="preserve">   95% ФОТ (от 5692)  (Поз. 16-26)</t>
  </si>
  <si>
    <t xml:space="preserve">   50% ФОТ (от 1046)  (Поз. 6-12, 14-15)</t>
  </si>
  <si>
    <t xml:space="preserve">   45% ФОТ (от 6)  (Поз. 1-3)</t>
  </si>
  <si>
    <t xml:space="preserve">   142% ФОТ (от 5692)  (Поз. 16-26)</t>
  </si>
  <si>
    <t xml:space="preserve">   95% ФОТ (от 1046)  (Поз. 6-12, 14-15)</t>
  </si>
  <si>
    <t xml:space="preserve">   80% ФОТ (от 6)  (Поз. 1-3)</t>
  </si>
  <si>
    <t xml:space="preserve">   7. Строительство новых объектов в стесненных условиях: на территориях действующих  предприятий ОЗП=1,15; ЭМ=1,15; ЗПМ=1,15; ТЗ=1,15; ТЗМ=1,15  (Поз. 1-3, 6-12, 14-26)</t>
  </si>
  <si>
    <t xml:space="preserve">   Районный к-т 4,3%  (Поз. 6-12, 14-26)</t>
  </si>
  <si>
    <t>Камни бортовые БР 100.30.15 / бетон В30 (М400), объем 0,043 м3/ (ГОСТ 6665-91)</t>
  </si>
  <si>
    <t>ТСЦ-403-8021</t>
  </si>
  <si>
    <t>Установка бортовых камней бетонных при других видах покрытий</t>
  </si>
  <si>
    <t>ТЕР27-02-010-02</t>
  </si>
  <si>
    <t>1000 м2</t>
  </si>
  <si>
    <t>Одиночная поверхностная обработка усовершенствованных покрытий битумом с применением щебня</t>
  </si>
  <si>
    <t>ТЕР27-06-022-07</t>
  </si>
  <si>
    <r>
      <t>На каждые 0,5 см изменения толщины покрытия добавлять к расценке 27-06-020-01</t>
    </r>
    <r>
      <rPr>
        <i/>
        <sz val="7"/>
        <rFont val="Arial"/>
        <family val="2"/>
        <charset val="204"/>
      </rPr>
      <t xml:space="preserve">
КОЭФ. К ПОЗИЦИИ:
на увеличение толщины слоя ПЗ=2 (ОЗП=2; ЭМ=2 к расх.; ЗПМ=2; МАТ=2 к расх.; ТЗ=2; ТЗМ=2)</t>
    </r>
  </si>
  <si>
    <t>ТЕР27-06-021-01</t>
  </si>
  <si>
    <t>Устройство покрытия толщиной 4 см из горячих асфальтобетонных смесей плотных мелкозернистых типа АБВ, плотность каменных материалов 2,5-2,9 т/м3</t>
  </si>
  <si>
    <t>ТЕР27-06-020-01</t>
  </si>
  <si>
    <r>
      <t>Устройство основания из черного щебня толщиной 6 см с плотностью каменных материалов 3 т/м3 и более</t>
    </r>
    <r>
      <rPr>
        <i/>
        <sz val="7"/>
        <rFont val="Arial"/>
        <family val="2"/>
        <charset val="204"/>
      </rPr>
      <t xml:space="preserve">
КОЭФ. К ПОЗИЦИИ:
на толщину 8 см ПЗ=1,33 (ОЗП=1,33; ЭМ=1,33 к расх.; ЗПМ=1,33; МАТ=1,33 к расх.; ТЗ=1,33; ТЗМ=1,33)</t>
    </r>
  </si>
  <si>
    <t>ТЕР27-06-018-04</t>
  </si>
  <si>
    <r>
      <t>На каждый 1 см изменения толщины слоя добавлять к расценке 27-04-005-01</t>
    </r>
    <r>
      <rPr>
        <i/>
        <sz val="7"/>
        <rFont val="Arial"/>
        <family val="2"/>
        <charset val="204"/>
      </rPr>
      <t xml:space="preserve">
КОЭФ. К ПОЗИЦИИ:
на увеличение толщины слоя ПЗ=5 (ОЗП=5; ЭМ=5 к расх.; ЗПМ=5; МАТ=5 к расх.; ТЗ=5; ТЗМ=5)</t>
    </r>
  </si>
  <si>
    <t>ТЕР27-04-005-04</t>
  </si>
  <si>
    <t xml:space="preserve">1000 м2 </t>
  </si>
  <si>
    <t>Устройство оснований толщиной 15 см из щебня фракции 40-70 мм при укатке каменных материалов с пределом прочности на сжатие свыше 98,1 МПа (1000 кгс/см2) однослойных</t>
  </si>
  <si>
    <t>ТЕР27-04-005-01</t>
  </si>
  <si>
    <t>м3</t>
  </si>
  <si>
    <t>Скальный грунт, фракции 120-150 мм</t>
  </si>
  <si>
    <t>ТСЦ-408-0426 прим.</t>
  </si>
  <si>
    <r>
      <t>На каждый 1 см изменения толщины слоя добавлять или исключать к расценке 27-04-005-01</t>
    </r>
    <r>
      <rPr>
        <i/>
        <sz val="7"/>
        <rFont val="Arial"/>
        <family val="2"/>
        <charset val="204"/>
      </rPr>
      <t xml:space="preserve">
КОЭФ. К ПОЗИЦИИ:
на увеличение толщины слоя ПЗ=35 (ОЗП=35; ЭМ=35 к расх.; ЗПМ=35; МАТ=35 к расх.; ТЗ=35; ТЗМ=35)</t>
    </r>
  </si>
  <si>
    <t>Устройство оснований толщиной 15 см из скального грунта при укатке каменных материалов однослойных</t>
  </si>
  <si>
    <t>ТЕР27-04-005-01 прим.</t>
  </si>
  <si>
    <t>1000 м3</t>
  </si>
  <si>
    <r>
      <t>На каждый последующий проход по одному следу добавлять к расценке 01-02-003-05</t>
    </r>
    <r>
      <rPr>
        <i/>
        <sz val="7"/>
        <rFont val="Arial"/>
        <family val="2"/>
        <charset val="204"/>
      </rPr>
      <t xml:space="preserve">
КОЭФ. К ПОЗИЦИИ:
Новый коэффициент ПЗ=7 (ОЗП=7; ЭМ=7 к расх.; ЗПМ=7; МАТ=7 к расх.; ТЗ=7; ТЗМ=7)</t>
    </r>
  </si>
  <si>
    <t>ТЕР01-02-003-11</t>
  </si>
  <si>
    <t>Уплотнение грунта вибрационными катками 2,2 т на первый проход по одному следу при толщине слоя 50 см</t>
  </si>
  <si>
    <t>ТЕР01-02-003-05</t>
  </si>
  <si>
    <t xml:space="preserve">                           Раздел 3. Устройство дорожной одежды</t>
  </si>
  <si>
    <r>
      <t>Перевозка грузов автомобилями-самосвалами (работающими вне карьеров): расстояние 5 км, класс груза I</t>
    </r>
    <r>
      <rPr>
        <i/>
        <sz val="7"/>
        <rFont val="Arial"/>
        <family val="2"/>
        <charset val="204"/>
      </rPr>
      <t xml:space="preserve">
КОЭФ. К ПОЗИЦИИ:
17 При перевозке грузов к провозной плате (тарифам) применять поправочный коэффициент ПЗ=1,37 (ОЗП=1,37; ЭМ=1,37 к расх.; ЗПМ=1,37; МАТ=1,37 к расх.; ТЗ=1,37; ТЗМ=1,37)</t>
    </r>
  </si>
  <si>
    <t>СЦП3-3-5-1</t>
  </si>
  <si>
    <t>Разработка грунта с погрузкой на автомобили-самосвалы экскаваторами с ковшом вместимостью 0,65 (0,5-1) м3, группа грунтов: 2 (лишний грунт)</t>
  </si>
  <si>
    <t>ТЕР01-01-013-08</t>
  </si>
  <si>
    <t>Разработка грунта с погрузкой на автомобили-самосвалы экскаваторами с ковшом вместимостью 0,65 (0,5-1) м3, группа грунтов: 2  (водоотводная канава)</t>
  </si>
  <si>
    <t>При перемещении грунта на каждые последующие 10 м добавлять к расценке 01-01-030-06</t>
  </si>
  <si>
    <t>ТЕР01-01-030-14</t>
  </si>
  <si>
    <t>Рытье корыта под дорожную одежду бульдозерами мощностью 79 кВт (108 л.с.), группа грунтов 2</t>
  </si>
  <si>
    <t>ТЕР01-01-030-06</t>
  </si>
  <si>
    <t>Планировка площадей бульдозерами мощностью 79 кВт (108 л.с.)</t>
  </si>
  <si>
    <t>ТЕР01-01-036-02</t>
  </si>
  <si>
    <t>Разработка грунта (срезка растит. слоя) с перемещением до 10 м бульдозерами мощностью 79 кВт (108 л.с.), группа грунтов 2</t>
  </si>
  <si>
    <t xml:space="preserve">                           Раздел 2. Земляные работы</t>
  </si>
  <si>
    <t>Погрузочные работы при автомобильных перевозках: мусор строительный (кустарник)</t>
  </si>
  <si>
    <t>СЦП1-1-27-А</t>
  </si>
  <si>
    <t>1 га</t>
  </si>
  <si>
    <t>Перетряхивание валов из кустарника, мелколесья и корней корчевателями-собирателями на тракторе мощностью 59 кВт (80 л.с.), кустарник и мелколесье средние</t>
  </si>
  <si>
    <t>ТЕР01-02-122-02</t>
  </si>
  <si>
    <t>Сгребание срезанного или выкорчеванного кустарника и мелколесья кустарниковыми граблями на тракторе 79 (108) кВт (л.с.) с перемещением до 20 м, кустарник и мелколесье: средние</t>
  </si>
  <si>
    <t>ТЕР01-02-116-02</t>
  </si>
  <si>
    <t>Корчевка кустарника и мелколесья в грунтах естественного залегания корчевателями-собирателями на тракторе мощностью 79 кВт (108 л.с.), кустарник и мелколесье средние</t>
  </si>
  <si>
    <t>ТЕР01-02-114-02</t>
  </si>
  <si>
    <t xml:space="preserve">                           Раздел 1. Подготовительные работы</t>
  </si>
  <si>
    <t>Обоснование</t>
  </si>
  <si>
    <t>285,422 тыс.руб.</t>
  </si>
  <si>
    <t>Материалы ____________________________________________________________</t>
  </si>
  <si>
    <t>_______________________________________________________________________________________________229,81</t>
  </si>
  <si>
    <t>___________________________6,744</t>
  </si>
  <si>
    <t>___________________________224,557</t>
  </si>
  <si>
    <t>Основание: проект № 24380-12-ГП/ДСП</t>
  </si>
  <si>
    <t>на  строительство здания 637 подготовки зарядов пл.6. Раздел: генплан</t>
  </si>
  <si>
    <t>ЛОКАЛЬНЫЙ СМЕТНЫЙ РАСЧЕТ № 24597-П13</t>
  </si>
  <si>
    <t>__________________</t>
  </si>
  <si>
    <t>Е.В. Гордеев</t>
  </si>
  <si>
    <t>Зам.генерального директора</t>
  </si>
  <si>
    <t xml:space="preserve">  Кровли</t>
  </si>
  <si>
    <t xml:space="preserve">  Бетонные и железобетонные сборные конструкции в промышленном строительстве</t>
  </si>
  <si>
    <t xml:space="preserve">  Деревянные конструкции</t>
  </si>
  <si>
    <t xml:space="preserve">  Строительные металлические конструкции</t>
  </si>
  <si>
    <t xml:space="preserve">  Теплоизоляционные работы</t>
  </si>
  <si>
    <t xml:space="preserve">  Бетонные и железобетонные сборные конструкции в жилищно-гражданском строительстве</t>
  </si>
  <si>
    <t xml:space="preserve">  Защита строительных конструкций и оборудования от коррозии</t>
  </si>
  <si>
    <t xml:space="preserve">  Бетонные и железобетонные монолитные конструкции в промышленном строительстве</t>
  </si>
  <si>
    <t xml:space="preserve">  Земляные работы, выполняемые ручным способом</t>
  </si>
  <si>
    <t xml:space="preserve">   Районный к-т 4,3%  (Поз. 1, 9-11, 13, 2-3, 7-8, 14, 18-20, 36-39, 41, 71, 97, 105, 4-6, 15-16, 21-22, 25-32, 59-60, 62-63, 103-104, 106-108, 23-24, 52-53, 66-67, 81-82, 34-35, 40, 70, 42-44, 46, 48-50, 54-56, 64-65, 78-79, 57-58, 68-69, 72-77, 83-96, 101-102, 98-100)</t>
  </si>
  <si>
    <t>Сетка из проволоки холоднотянутой</t>
  </si>
  <si>
    <t>ТСЦ-204-0084</t>
  </si>
  <si>
    <t>Бетон тяжелый, крупность заполнителя 20 мм, класс В15 (М200)</t>
  </si>
  <si>
    <t>ТСЦ-401-0066</t>
  </si>
  <si>
    <t>100 м3</t>
  </si>
  <si>
    <t>Устройство фундаментных плит железобетонных плоских</t>
  </si>
  <si>
    <t>ТЕР06-01-001-16</t>
  </si>
  <si>
    <t>Устройство основания под фундаменты щебеночного</t>
  </si>
  <si>
    <t>ТЕР08-01-002-02</t>
  </si>
  <si>
    <t xml:space="preserve">                           Крыльцо</t>
  </si>
  <si>
    <t>Бетон тяжелый, крупность заполнителя 20 мм, класс В7,5 (М100)</t>
  </si>
  <si>
    <t>ТСЦ-401-0063</t>
  </si>
  <si>
    <t>Устройство бетонной отмостки</t>
  </si>
  <si>
    <t>ТЕР06-01-001-01</t>
  </si>
  <si>
    <t>Устройство подстилающих слоев щебеночных</t>
  </si>
  <si>
    <t>ТЕР11-01-002-04</t>
  </si>
  <si>
    <t>Уплотнение грунта щебнем</t>
  </si>
  <si>
    <t>ТЕР11-01-001-02</t>
  </si>
  <si>
    <t xml:space="preserve">                           Раздел 5. Отмостка</t>
  </si>
  <si>
    <t>Окраска поливинилацетатными водоэмульсионными составами улучшенная по штукатурке потолков</t>
  </si>
  <si>
    <t>ТЕР15-04-005-04</t>
  </si>
  <si>
    <t>Окраска поливинилацетатными водоэмульсионными составами улучшенная по штукатурке стен</t>
  </si>
  <si>
    <t>ТЕР15-04-005-03</t>
  </si>
  <si>
    <t>Штукатурка поверхностей внутри здания цементно-известковым или цементным раствором по камню и бетону улучшенная стен</t>
  </si>
  <si>
    <t>ТЕР15-02-016-03</t>
  </si>
  <si>
    <t>Установка и разборка внутренних трубчатых инвентарных лесов при высоте помещений до 6 м</t>
  </si>
  <si>
    <t>ТЕР08-07-002-01</t>
  </si>
  <si>
    <t xml:space="preserve">                           Потолок, стены</t>
  </si>
  <si>
    <t>Устройство покрытий бетонных толщиной 30 мм</t>
  </si>
  <si>
    <t>ТЕР11-01-015-01</t>
  </si>
  <si>
    <t>Бетон тяжелый, класс В10 (М150)</t>
  </si>
  <si>
    <t>ТСЦ-401-0004</t>
  </si>
  <si>
    <t>Устройство подстилающих слоев бетонных</t>
  </si>
  <si>
    <t>ТЕР11-01-002-09</t>
  </si>
  <si>
    <t>Устройство покрытий щебеночных с пропиткой битумом</t>
  </si>
  <si>
    <t>ТЕР11-01-013-03</t>
  </si>
  <si>
    <t xml:space="preserve">                           Тип пола 2</t>
  </si>
  <si>
    <r>
      <t>Устройство покрытий мозаичных на каждые 5 мм изменения толщины добавлять сверх 20 мм к расценке 11-01-017-02</t>
    </r>
    <r>
      <rPr>
        <i/>
        <sz val="7"/>
        <rFont val="Arial"/>
        <family val="2"/>
        <charset val="204"/>
      </rPr>
      <t xml:space="preserve">
КОЭФ. К ПОЗИЦИИ:
изменение толщины слоя ПЗ=2 (ОЗП=2; ЭМ=2 к расх.; ЗПМ=2; МАТ=2 к расх.; ТЗ=2; ТЗМ=2)</t>
    </r>
  </si>
  <si>
    <t>ТЕР11-01-017-04</t>
  </si>
  <si>
    <t>Устройство покрытий мозаичных терраццо толщиной 20 мм без рисунка</t>
  </si>
  <si>
    <t>ТЕР11-01-017-02</t>
  </si>
  <si>
    <t xml:space="preserve">                           Тип пола 1</t>
  </si>
  <si>
    <t xml:space="preserve">                           Раздел 4. Отделочные работы</t>
  </si>
  <si>
    <t>Оцинкованный фронтонный фартук S5 2000х90х30х60мм (Цена: 152руб:1,18:4,42х1,02)</t>
  </si>
  <si>
    <t>Цена поставщика</t>
  </si>
  <si>
    <t>Устройство мелких покрытий (свесы) из листовой оцинкованной стали</t>
  </si>
  <si>
    <t>ТЕР12-01-010-01</t>
  </si>
  <si>
    <t>Устройство мелких покрытий (парапеты) из листовой оцинкованной стали</t>
  </si>
  <si>
    <r>
      <t>Окраска металлических огрунтованных поверхностей эмалью</t>
    </r>
    <r>
      <rPr>
        <i/>
        <sz val="7"/>
        <rFont val="Arial"/>
        <family val="2"/>
        <charset val="204"/>
      </rPr>
      <t xml:space="preserve">
КОЭФ. К ПОЗИЦИИ:
за 2 раза ПЗ=2 (ОЗП=2; ЭМ=2 к расх.; ЗПМ=2; МАТ=2 к расх.; ТЗ=2; ТЗМ=2)</t>
    </r>
  </si>
  <si>
    <t>ТЕР13-03-004-26</t>
  </si>
  <si>
    <t>Огрунтовка металлических поверхностей за один раз грунтовкой ГФ-021 (дополнительный слой)</t>
  </si>
  <si>
    <t>ТЕР13-03-002-04</t>
  </si>
  <si>
    <t>10 шт.</t>
  </si>
  <si>
    <t>Шурупы-саморезы с шести-восьмигранной головкой 4,5х25(35) мм и специальной уплотнительной прокладкой (шайбой) из ЭПДМ</t>
  </si>
  <si>
    <t>ТСЦ-101-1751</t>
  </si>
  <si>
    <t>Сталь листовая углеродистая обыкновенного качества марки ВСт3пс5 толщиной 8-20 мм</t>
  </si>
  <si>
    <t>ТСЦ-101-1628</t>
  </si>
  <si>
    <t>Защита листовой сталью  сооружений железобетонных</t>
  </si>
  <si>
    <t>ТЕР09-02-002-02</t>
  </si>
  <si>
    <t>Унифлэкс ХКП</t>
  </si>
  <si>
    <t>ТСЦ-101-3359</t>
  </si>
  <si>
    <t>Устройство примыканий рулонных и мастичных кровель к стенам и парапетам высотой более 600 мм с одним фартуком</t>
  </si>
  <si>
    <t>ТЕР12-01-004-02</t>
  </si>
  <si>
    <t>Унифлэкс ХКП для верхних слоев</t>
  </si>
  <si>
    <t>Унифлэкс ХКП для нижних слоев</t>
  </si>
  <si>
    <t>100 м2 кровли</t>
  </si>
  <si>
    <t>Комплекс работ по наплавляемым рулонным материалам в два слоя</t>
  </si>
  <si>
    <t>ТЕР12-01-007-10</t>
  </si>
  <si>
    <t>Устройство выравнивающих стяжек сборных из плоских асбестоцементных листов</t>
  </si>
  <si>
    <t>ТЕР12-01-017-05</t>
  </si>
  <si>
    <t>Плиты минераловатные ЕВРО-Руф (Цена: 7055,56руб:1,18:4,42х1,02)</t>
  </si>
  <si>
    <t>Изоляция покрытий и перекрытий минераловатными плитами ЕВРО-Руф</t>
  </si>
  <si>
    <t>ТЕР26-01-039-01</t>
  </si>
  <si>
    <t>Устройство пароизоляции прокладочной в один слой</t>
  </si>
  <si>
    <t>ТЕР12-01-015-03</t>
  </si>
  <si>
    <r>
      <t>Окраска металлических огрунтованных поверхностей краской БТ-177</t>
    </r>
    <r>
      <rPr>
        <i/>
        <sz val="7"/>
        <rFont val="Arial"/>
        <family val="2"/>
        <charset val="204"/>
      </rPr>
      <t xml:space="preserve">
КОЭФ. К ПОЗИЦИИ:
окраска за 2 раза ПЗ=2 (ОЗП=2; ЭМ=2 к расх.; ЗПМ=2; МАТ=2 к расх.; ТЗ=2; ТЗМ=2)</t>
    </r>
  </si>
  <si>
    <t>ТЕР13-03-004-23</t>
  </si>
  <si>
    <t>Огрунтовка металлических поверхностей за один раз грунтовкой ГФ-021</t>
  </si>
  <si>
    <t>Швеллеры № 14 сталь марки Ст3пс</t>
  </si>
  <si>
    <t>ТСЦ-101-3687</t>
  </si>
  <si>
    <t>Монтаж балок, ригелей перекрытия, покрытия при высоте здания до 25 м</t>
  </si>
  <si>
    <t>ТЕР09-03-002-12</t>
  </si>
  <si>
    <t>Надбавки к ценам заготовок за сборку и сварку каркасов и сеток пространственных, диаметром 12 мм</t>
  </si>
  <si>
    <t>ТСЦ-204-0049</t>
  </si>
  <si>
    <t>Каркасы металлические</t>
  </si>
  <si>
    <t>ТСЦ-204-0825</t>
  </si>
  <si>
    <t>Горячекатаная арматурная сталь гладкая класса А-I, диаметром 20-22 мм</t>
  </si>
  <si>
    <t>ТСЦ-204-0007</t>
  </si>
  <si>
    <t>Бетон тяжелый, крупность заполнителя 20 мм, класс В25 (М350)</t>
  </si>
  <si>
    <t>ТСЦ-401-0069</t>
  </si>
  <si>
    <t>Устройство перекрытий безбалочных толщиной более 200 мм на высоте от опорной площади до 6 м</t>
  </si>
  <si>
    <t>ТЕР06-01-041-03</t>
  </si>
  <si>
    <t xml:space="preserve">                           Раздел 3. Кровля</t>
  </si>
  <si>
    <t>Скобяные изделия для блоков входных однопольных</t>
  </si>
  <si>
    <t>ТСЦ-101-0887</t>
  </si>
  <si>
    <t>Установка блоков в наружных и внутренних дверных проемах в каменных стенах, площадь проема до 3 м2</t>
  </si>
  <si>
    <t>ТЕР10-01-039-01</t>
  </si>
  <si>
    <t>Двери стальные для вентиляционных камер утепленные размером 1250х500 мм</t>
  </si>
  <si>
    <t>ТСЦ-301-1171</t>
  </si>
  <si>
    <t>компл</t>
  </si>
  <si>
    <t>Дверь стальная, утепленная минватой (Цена: 15000руб:1,18:4,42х1,02)</t>
  </si>
  <si>
    <t>1 м2 проема</t>
  </si>
  <si>
    <r>
      <t>Установка металлических дверных блоков в готовые проемы</t>
    </r>
    <r>
      <rPr>
        <i/>
        <sz val="7"/>
        <rFont val="Arial"/>
        <family val="2"/>
        <charset val="204"/>
      </rPr>
      <t xml:space="preserve">
КОЭФ. К ПОЗИЦИИ:
Приведение расценок ФЕР к территориальному уровню (Письмо УРЦЦС Ц-297 от 12.04.2011) ОЗП=1,41; ЭМ=1,242; ЗПМ=1,41; МАТ=1,052</t>
    </r>
  </si>
  <si>
    <t>ФЕР09-04-012-01</t>
  </si>
  <si>
    <t xml:space="preserve">                           Проемы</t>
  </si>
  <si>
    <r>
      <t>Окраска металлических огрунтованных поверхностей стен эмалью</t>
    </r>
    <r>
      <rPr>
        <i/>
        <sz val="7"/>
        <rFont val="Arial"/>
        <family val="2"/>
        <charset val="204"/>
      </rPr>
      <t xml:space="preserve">
КОЭФ. К ПОЗИЦИИ:
за 2 раза ПЗ=2 (ОЗП=2; ЭМ=2 к расх.; ЗПМ=2; МАТ=2 к расх.; ТЗ=2; ТЗМ=2)</t>
    </r>
  </si>
  <si>
    <t>Огрунтовка швеллеров за один раз грунтовкой ГФ-021</t>
  </si>
  <si>
    <t>Швеллеры № 10, 12 сталь марки Ст3пс</t>
  </si>
  <si>
    <t>ТСЦ-101-3685</t>
  </si>
  <si>
    <t>Защита листовой сталью  сооружений железобетонных с огрунтовкой за 1 раз</t>
  </si>
  <si>
    <t>Профилированный настил окрашенный</t>
  </si>
  <si>
    <t>ТСЦ-101-3861</t>
  </si>
  <si>
    <t>Дюбель распорный с металлическим стержнем 10х150 мм</t>
  </si>
  <si>
    <t>ТСЦ-101-2797</t>
  </si>
  <si>
    <t>Кронштейн выравнивающий стальной оцинкованный, высотой профиля (h) 200 мм, толщиной металла (t) 1,2 мм</t>
  </si>
  <si>
    <t>ТСЦ-101-2406</t>
  </si>
  <si>
    <t>Профиль направляющий ПН-6 100/30/0,6</t>
  </si>
  <si>
    <t>ТСЦ-201-0795</t>
  </si>
  <si>
    <t>Облицовка стен из профилированного листа</t>
  </si>
  <si>
    <t>ТЕР09-04-002-01 прим.</t>
  </si>
  <si>
    <t>Плиты минераловатные «ЕВРО-БЛОК» (Цена: 2472,22руб:1,18:4,42х1,02)</t>
  </si>
  <si>
    <t>Изоляция стен из волокнистых и зернистых материалов насухо</t>
  </si>
  <si>
    <t>Гидроизоляция Изоспан А (Цена: 16,20руб:1,18:4,42х1,02)</t>
  </si>
  <si>
    <t>На каждый слой сверх 2-х добавлять к расценке 08-01-003-05</t>
  </si>
  <si>
    <t>ТЕР08-01-003-06</t>
  </si>
  <si>
    <t>Гидроизоляция стен, фундаментов боковая оклеечная по выровненной поверхности бутовой кладки, кирпичу и бетону в 2 слоя</t>
  </si>
  <si>
    <t>ТЕР08-01-003-05</t>
  </si>
  <si>
    <t>Установка и разборка наружных инвентарных лесов высотой до 16 м трубчатых для прочих отделочных работ</t>
  </si>
  <si>
    <t>ТЕР08-07-001-02</t>
  </si>
  <si>
    <t>Плиты козырьков сплошные КВ18.28-Т /бетон В15 (М200), объем 0,53 м3 (серия 1.238-1 вып.2) (Цена: 5988,83руб:4,42х1,02)</t>
  </si>
  <si>
    <t>Установка козырьков в зданиях</t>
  </si>
  <si>
    <t>ТЕР07-05-030-06</t>
  </si>
  <si>
    <t>Горячекатаная арматурная сталь периодического профиля класса А-II, диаметром 10 мм</t>
  </si>
  <si>
    <t>ТСЦ-204-0011</t>
  </si>
  <si>
    <t>Сталь угловая равнополочная, марка стали Ст3сп, шириной полок 75-90 мм</t>
  </si>
  <si>
    <t>ТСЦ-101-1896</t>
  </si>
  <si>
    <t>Установка анкеров, остающихся в теле бетона</t>
  </si>
  <si>
    <t>ТЕР06-01-015-06</t>
  </si>
  <si>
    <t>Надбавки к ценам заготовок за сборку и сварку каркасов и сеток пространственных, диаметром 10 мм</t>
  </si>
  <si>
    <t>ТСЦ-204-0048</t>
  </si>
  <si>
    <t>Бетон тяжелый, крупность заполнителя 10 мм, класс В25 (М350)</t>
  </si>
  <si>
    <t>ТСЦ-401-0089</t>
  </si>
  <si>
    <t>Устройство железобетонных стен и перегородок высотой до 6 м, толщиной 400 мм</t>
  </si>
  <si>
    <t>ТЕР06-01-031-10</t>
  </si>
  <si>
    <t>Устройство железобетонных стен и перегородок высотой до 6 м, толщиной 250 мм, 300 мм</t>
  </si>
  <si>
    <t>ТЕР06-01-031-09</t>
  </si>
  <si>
    <r>
      <t>Окраска металлических перемычек поверхностей краской БТ-177</t>
    </r>
    <r>
      <rPr>
        <i/>
        <sz val="7"/>
        <rFont val="Arial"/>
        <family val="2"/>
        <charset val="204"/>
      </rPr>
      <t xml:space="preserve">
КОЭФ. К ПОЗИЦИИ:
окраска за 2 раза ПЗ=2 (ОЗП=2; ЭМ=2 к расх.; ЗПМ=2; МАТ=2 к расх.; ТЗ=2; ТЗМ=2)</t>
    </r>
  </si>
  <si>
    <t>Огрунтовка металлических перемычек за один раз грунтовкой ГФ-021</t>
  </si>
  <si>
    <t>Сталь угловая неравнополочная, марка стали Ст3пс, размером 110х70 мм</t>
  </si>
  <si>
    <t>ТСЦ-101-3699</t>
  </si>
  <si>
    <t>Установка металлических перемычек весом до 20 кг</t>
  </si>
  <si>
    <t>ТЕР06-01-015-08</t>
  </si>
  <si>
    <t>Кладка перегородок из кирпича армированных толщиной в 1/2 кирпича при высоте этажа до 4 м</t>
  </si>
  <si>
    <t>ТЕР08-02-002-03</t>
  </si>
  <si>
    <t xml:space="preserve">                           Стены и перегородки</t>
  </si>
  <si>
    <t xml:space="preserve">                           Раздел 2. Стены, козырьки и проемы</t>
  </si>
  <si>
    <t>Рубероид кровельный с мелкой посыпкой РМ-350</t>
  </si>
  <si>
    <t>ТСЦ-101-1746</t>
  </si>
  <si>
    <t>Гидроизоляция стен, фундаментов горизонтальная оклеечная в 2 слоя</t>
  </si>
  <si>
    <t>ТЕР08-01-003-03</t>
  </si>
  <si>
    <t>Горячекатаная арматурная сталь периодического профиля класса А-II, диаметром 14 мм</t>
  </si>
  <si>
    <t>ТСЦ-204-0013</t>
  </si>
  <si>
    <t>Бетон тяжелый, крупность заполнителя 20 мм, класс В10 (М150)</t>
  </si>
  <si>
    <t>ТСЦ-401-0064</t>
  </si>
  <si>
    <t>Устройство фундаментов под кирпичные перегородки толщиной 120 мм</t>
  </si>
  <si>
    <t xml:space="preserve">1 м3 </t>
  </si>
  <si>
    <t xml:space="preserve">                           под перегородку толщиной 120 мм</t>
  </si>
  <si>
    <t>Работа на отвале, группа грунтов 1</t>
  </si>
  <si>
    <t>ТЕР01-01-016-01</t>
  </si>
  <si>
    <t>СЦП3-3-10-1</t>
  </si>
  <si>
    <t>Разработка грунта с погрузкой на автомобили-самосвалы экскаваторами с ковшом вместимостью 1 (1-1,2) м3, группа грунтов 1</t>
  </si>
  <si>
    <t>ТЕР01-01-013-01</t>
  </si>
  <si>
    <t xml:space="preserve">100 м3 </t>
  </si>
  <si>
    <t>Уплотнение грунта пневматическими трамбовками, группа грунтов 1-2</t>
  </si>
  <si>
    <t>ТЕР01-02-005-01</t>
  </si>
  <si>
    <t>Засыпка траншей и котлованов с перемещением грунта до 5 м бульдозерами мощностью 59 кВт (80 л.с.), группа грунтов 1</t>
  </si>
  <si>
    <t>ТЕР01-01-033-01</t>
  </si>
  <si>
    <t>Гидроизоляция боковая обмазочная битумная в 2 слоя по бетону</t>
  </si>
  <si>
    <t>ТЕР08-01-003-07</t>
  </si>
  <si>
    <t>Устройство ленточных фундаментов железобетонных при ширине по верху до 1000 мм</t>
  </si>
  <si>
    <t>ТЕР06-01-001-22</t>
  </si>
  <si>
    <t>100 м3 грунта</t>
  </si>
  <si>
    <t>ТЕР01-02-057-02</t>
  </si>
  <si>
    <t>Разработка грунта в отвал экскаваторами «драглайн» или «обратная лопата» с ковшом вместимостью 0,65 (0,5-1) м3, группа грунтов 3</t>
  </si>
  <si>
    <t>ТЕР01-01-003-09</t>
  </si>
  <si>
    <t xml:space="preserve">                           под стены</t>
  </si>
  <si>
    <t xml:space="preserve">                           Раздел 1. Фундаменты</t>
  </si>
  <si>
    <t>377,448 тыс.руб.</t>
  </si>
  <si>
    <t xml:space="preserve">Основание: проект № 24376-12-АС </t>
  </si>
  <si>
    <t>строительство здания 637 подготовки зараядов пл.6. Раздел: архитектурно-строительный</t>
  </si>
  <si>
    <t>ЛОКАЛЬНЫЙ СМЕТНЫЙ РАСЧЕТ № 24601-П13</t>
  </si>
  <si>
    <t xml:space="preserve">   65% ФОТ (от 4559)  (Поз. 1, 3, 9, 14, 27, 40-41, 46, 49, 51, 55, 57, 59, 64, 68, 83-93, 95-96, 98, 100, 66, 70)</t>
  </si>
  <si>
    <t xml:space="preserve">   60% ФОТ (от 397)  (Поз. 12, 18, 21, 24, 26, 30, 33, 35, 37, 44, 61, 103)</t>
  </si>
  <si>
    <t xml:space="preserve">   95% ФОТ (от 4438)  (Поз. 1, 3, 9, 14, 27, 40-41, 46, 49, 51, 55, 57, 59, 64, 68, 83-93, 95-96, 98, 100)</t>
  </si>
  <si>
    <t xml:space="preserve">   92% ФОТ (от 121)  (Поз. 66, 70)</t>
  </si>
  <si>
    <t xml:space="preserve">   80% ФОТ (от 397)  (Поз. 12, 18, 21, 24, 26, 30, 33, 35, 37, 44, 61, 103)</t>
  </si>
  <si>
    <t xml:space="preserve">   Заготовительно-складские расходы на оборудование - согласно п.4.64 из МДС 81-35.2004 ПЗ=1,012 (ОЗП=1,012; ЭМ=1,012; МАТ=1,012)  (Поз. 10, 60)</t>
  </si>
  <si>
    <t xml:space="preserve">   Транспортные расходы на оборудование - согласно п.4.60 из МДС 81-35.2004 ПЗ=1,03 (ОЗП=1,03; ЭМ=1,03; МАТ=1,03)  (Поз. 10, 60)</t>
  </si>
  <si>
    <t xml:space="preserve">   Заготовительно-складские расходы на материалы - согласно п.4.64 из МДС 81-35.2004 МАТ=1,02  (Поз. 38-39, 45, 65, 69)</t>
  </si>
  <si>
    <t xml:space="preserve">   Районный к-т 4,3%  (Поз. 1, 3, 9, 14, 27, 40-41, 46, 49, 51, 55, 57, 59, 64, 68, 83-93, 95-96, 98, 100, 12, 18, 21, 24, 26, 30, 33, 35, 37, 44, 61, 103, 66, 70)</t>
  </si>
  <si>
    <t>Монтаж: рейка в шкафу</t>
  </si>
  <si>
    <t>ТЕРм11-01-001-01 прим.</t>
  </si>
  <si>
    <t>Рейка типа PR/З (Ц:250руб:1,18:4,42)</t>
  </si>
  <si>
    <t>Винтовой зажим с предохранителем, со световой индикацией SFR/PT (Ц:150руб:1,18:4,42)</t>
  </si>
  <si>
    <t>Монтаж: труба стальная по установленным конструкциям, по стенам с креплением скобами, диаметр до 25 мм</t>
  </si>
  <si>
    <t>ТЕРм08-02-407-01</t>
  </si>
  <si>
    <t>Трубы стальные сварные водогазопроводные с резьбой черные легкие (неоцинкованные) диаметр условного прохода 32 мм, толщина стенки 2,8 мм</t>
  </si>
  <si>
    <t>ТСЦ-103-0004</t>
  </si>
  <si>
    <t>Монтаж: труба стальная по установленным конструкциям, по стенам с креплением скобами, диаметр до 40 мм</t>
  </si>
  <si>
    <t>ТЕРм08-02-407-02</t>
  </si>
  <si>
    <t>Трубы стальные сварные водогазопроводные с резьбой черные легкие (неоцинкованные) диаметр условного прохода 20 мм, толщина стенки 2,5 мм</t>
  </si>
  <si>
    <t>ТСЦ-103-0002</t>
  </si>
  <si>
    <t>Затягивание провода в проложенные трубы и металлические рукава каждого последующего одножильного или многожильного в общей оплетке, суммарное сечение до 6 мм2</t>
  </si>
  <si>
    <t>ТЕРм08-02-412-09</t>
  </si>
  <si>
    <t>Затягивание провода в проложенные трубы и металлические рукава первого одножильного или многожильного в общей оплетке, суммарное сечение до 2,5 мм2</t>
  </si>
  <si>
    <t>ТЕРм08-02-412-01</t>
  </si>
  <si>
    <t>Провода силовые для электрических установок на напряжение до 450 В с медной жилой марки ПВ3, сечением 1,5 мм2</t>
  </si>
  <si>
    <t>ТСЦ-502-0514</t>
  </si>
  <si>
    <t>Присоединение к зажимам жил проводов или кабелей сечением до 16 мм2</t>
  </si>
  <si>
    <t>ТЕРм08-02-144-03</t>
  </si>
  <si>
    <t>Присоединение к зажимам жил проводов или кабелей сечением до 6 мм2</t>
  </si>
  <si>
    <t>ТЕРм08-02-144-02</t>
  </si>
  <si>
    <t>Присоединение к зажимам жил проводов или кабелей сечением до 2,5 мм2</t>
  </si>
  <si>
    <t>ТЕРм08-02-144-01</t>
  </si>
  <si>
    <t>Заделка концевая сухая для контрольного кабеля сечением одной жилы до 2,5 мм2, количество жил до 27</t>
  </si>
  <si>
    <t>ТЕРм08-02-158-09</t>
  </si>
  <si>
    <t>Заделка концевая сухая для 3-4-жильного кабеля с пластмассовой и резиновой изоляцией напряжением до 1 кВ, сечение одной жилы до 35 мм2</t>
  </si>
  <si>
    <t>ТЕРм08-02-158-14</t>
  </si>
  <si>
    <t>Заделка концевая сухая для контрольного кабеля сечением одной жилы до 2,5 мм2, количество жил до 10</t>
  </si>
  <si>
    <t>ТЕРм08-02-158-06</t>
  </si>
  <si>
    <t>Заделка концевая сухая для контрольного кабеля сечением одной жилы до 6 мм2, количество жил до 7</t>
  </si>
  <si>
    <t>ТЕРм08-02-158-12</t>
  </si>
  <si>
    <t>Заделка концевая сухая для контрольного кабеля сечением одной жилы до 2,5 мм2, количество жил до 7</t>
  </si>
  <si>
    <t>ТЕРм08-02-158-05</t>
  </si>
  <si>
    <t>Заделка концевая сухая для контрольного кабеля сечением одной жилы до 2,5 мм2, количество жил до 4</t>
  </si>
  <si>
    <t>ТЕРм08-02-158-04</t>
  </si>
  <si>
    <t>Кабель до 35 кВ в проложенных трубах, блоках и коробах, масса 1 м кабеля до 1 кг</t>
  </si>
  <si>
    <t>ТЕРм08-02-148-01</t>
  </si>
  <si>
    <t>Кабель до 35 кВ с креплением накладными скобами, масса 1 м кабеля до 0,5 кг</t>
  </si>
  <si>
    <t>ТЕРм08-02-146-01</t>
  </si>
  <si>
    <t>Кабели контрольные с медными жилами с поливинилхлоридной изоляцией и оболочкой марки КВВГ, с числом жил - 4 и сечением 0,75 мм2</t>
  </si>
  <si>
    <t>ТСЦ-501-0786</t>
  </si>
  <si>
    <t>Кабели контрольные с медными жилами с поливинилхлоридной изоляцией и оболочкой марки КВВГ, с числом жил - 27 и сечением 1,5 мм2</t>
  </si>
  <si>
    <t>ТСЦ-501-0812</t>
  </si>
  <si>
    <t>Кабели контрольные с медными жилами с поливинилхлоридной изоляцией и оболочкой марки КВВГ, с числом жил - 14 и сечением 1,5 мм2</t>
  </si>
  <si>
    <t>ТСЦ-501-0810</t>
  </si>
  <si>
    <t>Кабели контрольные с медными жилами с поливинилхлоридной изоляцией и оболочкой марки КВВГ, с числом жил - 10 и сечением 1,5 мм2</t>
  </si>
  <si>
    <t>ТСЦ-501-0809</t>
  </si>
  <si>
    <t>Кабели контрольные с медными жилами с поливинилхлоридной изоляцией и оболочкой марки КВВГ, с числом жил - 7 и сечением 1,5 мм2</t>
  </si>
  <si>
    <t>ТСЦ-501-0808</t>
  </si>
  <si>
    <t>Кабели контрольные с медными жилами с поливинилхлоридной изоляцией и оболочкой марки КВВГ, с числом жил - 4 и сечением 1,5 мм2</t>
  </si>
  <si>
    <t>ТСЦ-501-0806</t>
  </si>
  <si>
    <t>Кабель силовой с медными жилами с поливинилхлоридной изоляцией в поливинилхлоридной оболочке без защитного покрова ВВГ, напряжением 0,66 Кв, число жил 3 и сечением 1,5 мм2</t>
  </si>
  <si>
    <t>ТСЦ-501-8190</t>
  </si>
  <si>
    <t>Кабель силовой с медными жилами с поливинилхлоридной изоляцией в поливинилхлоридной оболочке без защитного покрова ВВГ, напряжением 0,66 Кв, число жил 3 и сечением 2,5 мм2</t>
  </si>
  <si>
    <t>ТСЦ-501-8191</t>
  </si>
  <si>
    <t>Кабель силовой с медными жилами с поливинилхлоридной изоляцией в поливинилхлоридной оболочке без защитного покрова ВВГ, напряжением 0,66 Кв, число жил 5 и сечением 1,5 мм2</t>
  </si>
  <si>
    <t>ТСЦ-501-8209</t>
  </si>
  <si>
    <t>Кабель силовой с медными жилами с поливинилхлоридной изоляцией в поливинилхлоридной оболочке без защитного покрова ВВГ, напряжением 0,66 Кв, число жил 5 и сечением 2,5 мм2</t>
  </si>
  <si>
    <t>ТСЦ-501-8210</t>
  </si>
  <si>
    <t>Кабель силовой с медными жилами с поливинилхлоридной изоляцией в поливинилхлоридной оболочке без защитного покрова ВВГ, напряжением 0,66 Кв, число жил 5 и сечением 4,0 мм2</t>
  </si>
  <si>
    <t>ТСЦ-501-8211</t>
  </si>
  <si>
    <t>Кабель силовой с медными жилами с поливинилхлоридной изоляцией в поливинилхлоридной оболочке без защитного покрова ВВГ, напряжением 0,66 Кв, число жил 5 и сечением 10 мм2</t>
  </si>
  <si>
    <t>ТСЦ-501-8213</t>
  </si>
  <si>
    <t>Дополнительная установка на пультах и панелях колодки клеммной на 20 клемм</t>
  </si>
  <si>
    <t>ТЕРм10-04-030-04</t>
  </si>
  <si>
    <t>Клеммная колодка 43412NY DKC (Цена:47,65руб :1,18:4,42)</t>
  </si>
  <si>
    <t>Коробка (ящик) с зажимами для кабелей и проводов сечением до 6 мм2, устанавливаемая на конструкции на стене или колонне, количество зажимов до 10</t>
  </si>
  <si>
    <t>ТЕРм08-03-545-01</t>
  </si>
  <si>
    <t>Коробка распределительная DKC с кабельными вводами  100х100х50 IP55 53800  (Ц:68руб:1,18:4,42)</t>
  </si>
  <si>
    <t>Коробка распределительная DKC 150х110x70 IP55 54000  (Ц:151руб:1,18:4,42)</t>
  </si>
  <si>
    <t>Заглушка конечная взрывозащищенная МС-2 (Ц:250руб:1,18:4,42х1,02)</t>
  </si>
  <si>
    <t>Монтаж: источник постоянного тока</t>
  </si>
  <si>
    <t>ТЕРм10-08-003-03</t>
  </si>
  <si>
    <t>Источник постоянного тока Б5-71/1М (Ц:15000руб:1,18:4,19)</t>
  </si>
  <si>
    <t>Розетка штепсельная неутопленного типа при открытой проводке</t>
  </si>
  <si>
    <t>ТЕРм08-03-591-08</t>
  </si>
  <si>
    <t>РСб20-3-ФСр Розетка одноместная с з/к для открытой установки IP54 ERS12-K03-16-54-DC "Форс" (Ц:81,90руб:1,18:4,42х1,02)</t>
  </si>
  <si>
    <t>Выключатель двухклавишный неутопленного типа при открытой проводке</t>
  </si>
  <si>
    <t>ТЕРм08-03-591-04</t>
  </si>
  <si>
    <t>ВС20-2-0-ФСр Выключатель двухклавишный для открытой установки IP54 EVS20-K03-10-54-DC серии "ФОРС" (Ц:96,43руб:1,18:4,42)</t>
  </si>
  <si>
    <t>Выключатель одноклавишный неутопленного типа при открытой проводке</t>
  </si>
  <si>
    <t>ТЕРм08-03-591-01</t>
  </si>
  <si>
    <t>ВС20-1-0-ФСр Выключатель одноклавишный для открытой установки IP54 EVS10-K03-10-54-DC серии "ФОРС" (Ц:79,17руб:1,18:4,42)</t>
  </si>
  <si>
    <t>цена поставщика</t>
  </si>
  <si>
    <t>Лампа компактная люминесцентная 15 Вт, _x000D_
Master PL 15W Philips (Ц:361руб:1,18:4,42)</t>
  </si>
  <si>
    <t>Лампы люминесцентные ртутные</t>
  </si>
  <si>
    <t>ТСЦ-509-0696</t>
  </si>
  <si>
    <t>Светильник отдельно устанавливаемый на штырях с количеством ламп в светильнике 1</t>
  </si>
  <si>
    <t>ТЕРм08-03-594-01</t>
  </si>
  <si>
    <t>Светильник NBT 11 F115 3201151500 (Ц:1871руб:1,18:4,42)</t>
  </si>
  <si>
    <t>П/л поз. 42</t>
  </si>
  <si>
    <t>Светильник отдельно устанавливаемый на штырях с количеством ламп в светильнике 2</t>
  </si>
  <si>
    <t>ТЕРм08-03-594-02</t>
  </si>
  <si>
    <t>Светильник ARCTIC SMC/SAN  218 60121830 (Ц:1930,48руб:1,18:4,42)</t>
  </si>
  <si>
    <t>Светильник ARCTIC SMC/SAN  236 60123630 (Ц:1634.67руб:1,18:4,42)</t>
  </si>
  <si>
    <t>Пост управления кнопочный общего назначения, устанавливаемый на конструкции на стене или колонне, количество элементов поста до 3</t>
  </si>
  <si>
    <t>ТЕРм08-03-532-04</t>
  </si>
  <si>
    <t>Пост управления ПКУ15-21.111-54 У2 (Ц:340руб:1,18:4,42)</t>
  </si>
  <si>
    <t>Блок управления огнезадерживающим клапаном БУОК СВТ 667.11-222 (Ц:3150руб:1,18:4,42)</t>
  </si>
  <si>
    <t>КМПн 5/16 - ИЭК IP 55 корпус пластиковый навесной для 5 модульных автомат. выкл. MKP75-N-16-55(Ц:5180,56руб:1,18:4,42)</t>
  </si>
  <si>
    <t xml:space="preserve">                           Блок управления БУ-П1 в комплекте:</t>
  </si>
  <si>
    <t>Шкаф (пульт) управления навесной, высота, ширина и глубина до 600х600х350 мм  БУ-П1</t>
  </si>
  <si>
    <t>ТЕРм08-03-573-04</t>
  </si>
  <si>
    <t>Пост управления ПКУ15-21.341-54 У2 (Ц:1150руб:1,18:4,42)</t>
  </si>
  <si>
    <t>Пост управления ПКУ15-21.131-54 У2 (Ц:550руб:1,18:4,42)</t>
  </si>
  <si>
    <t>Электрические проводки в щитах и пультах малогабаритных</t>
  </si>
  <si>
    <t>ТЕРм11-06-002-02</t>
  </si>
  <si>
    <t>Провода монтажные с волокнистой или пленочной и поливинилхлоридной изоляцией марки МГШВЭ экранированные с двумя жилами из медной луженной проволоки сечением 0,50 мм</t>
  </si>
  <si>
    <t>ТСЦ-502-0578</t>
  </si>
  <si>
    <t>Монтаж: блок зажимов</t>
  </si>
  <si>
    <t>Блок зажимов БЗН24-4П25-В/В-10 (Ц:177,44руб:1,18:4,42)</t>
  </si>
  <si>
    <t>Монтаж: реле с подготовкой места установки</t>
  </si>
  <si>
    <t>ТЕРм10-01-039-06</t>
  </si>
  <si>
    <t>Реле контроля трехфазного напряжения ЕЛ-12М-15 (Ц:992руб:1,18:4,42)</t>
  </si>
  <si>
    <t>Корпус металлический ЩМП-1-0 74 У2 IP54 YKM40-01-54 (Ц:2789,51руб:1,18:4,42)</t>
  </si>
  <si>
    <t xml:space="preserve">                           Шкаф вентиляции  ШВ 2 в комплекте:</t>
  </si>
  <si>
    <t>Шкаф (пульт) управления навесной, высота, ширина и глубина до 600х600х350 мм  ШВ 2</t>
  </si>
  <si>
    <t>Блок зажимов БЗН24-4П25-В/В-16 (Ц:250руб:1,18:4,42)</t>
  </si>
  <si>
    <t>Реле промежуточное РПУ-2М211 (Ц:913,28руб:1,18:4,42)</t>
  </si>
  <si>
    <t xml:space="preserve">                           Шкаф вентиляции  ШВ 1 в комплекте:</t>
  </si>
  <si>
    <t>Шкаф (пульт) управления навесной, высота, ширина и глубина до 600х600х350 мм  ШВ 1</t>
  </si>
  <si>
    <t>ТЕРм11-01-001-01</t>
  </si>
  <si>
    <t>Устройство комплектное низковольтное управления и распределения электроэнергии РУСМ 5113-1774Б</t>
  </si>
  <si>
    <t>ТСЦ-503-0522 прим.</t>
  </si>
  <si>
    <t>Шкаф (пульт) управления навесной, высота, ширина и глубина до 900х600х500 мм РУСМ 5113-1774Б</t>
  </si>
  <si>
    <t>ТЕРм08-03-573-05</t>
  </si>
  <si>
    <t>Авт. выкл. ВА47-29 1Р 16А 4,5кА х-ка  В ИЭК MVA20-1-016-B (Ц:54,78руб:1,18:4,42)</t>
  </si>
  <si>
    <t>Авт. выкл. ВА47-29 3Р 16А 4,5кА х-ка В ИЭК MVA20-3-016-B (Ц:173,05руб:1,18:4,42)</t>
  </si>
  <si>
    <t>Авт. выкл. ВА47-29 3Р 32А 4,5кА х-ка В ИЭК MVA20-3-032-B (Ц:178,85руб:1,18:4,42)</t>
  </si>
  <si>
    <t>Авт. выкл. ВА47-29 3Р 40А 4,5кА х-ка В ИЭК MVA20-3-040-B (Ц:178,85руб:1,18:4,42)</t>
  </si>
  <si>
    <t>Бокс ЩРН-24модуля навесной пластик  IP54 ИЭК MKP11-N-24-54-Z MKM11-N-24-54-Z (Ц:1709,46руб:1,18:4,42)</t>
  </si>
  <si>
    <t xml:space="preserve">                           Щит  ЩС в комплекте:</t>
  </si>
  <si>
    <t>Щитки осветительные, устанавливаемые на стене распорными дюбелями, масса щитка до 15 кг</t>
  </si>
  <si>
    <t>ТЕРм08-03-599-10</t>
  </si>
  <si>
    <t xml:space="preserve">                           Раздел 1. Монтажные работы</t>
  </si>
  <si>
    <t>Материалы ______________________________________</t>
  </si>
  <si>
    <t>_______________________________________________________________________________________________280,23</t>
  </si>
  <si>
    <t>___________________________4,956</t>
  </si>
  <si>
    <t>_______________________________________________________________________________________________5,362</t>
  </si>
  <si>
    <t>_______________________________________________________________________________________________50,318</t>
  </si>
  <si>
    <t>___________________________55,680</t>
  </si>
  <si>
    <t>Основание: проект № 24400-12-ЭМ</t>
  </si>
  <si>
    <t xml:space="preserve"> Раздел: Электроснабжение. Электрооборудование.</t>
  </si>
  <si>
    <t xml:space="preserve">Строительство здания 637 подготовки зарядов пл. 6. </t>
  </si>
  <si>
    <t>ЛОКАЛЬНЫЙ СМЕТНЫЙ РАСЧЕТ № 24603-П13</t>
  </si>
  <si>
    <t>Е.В.Гордеев</t>
  </si>
  <si>
    <t xml:space="preserve">  Итого Прочие затраты</t>
  </si>
  <si>
    <t xml:space="preserve">   65% ФОТ (от 1237)  (Поз. 16, 18, 20, 39, 26, 42, 34)</t>
  </si>
  <si>
    <t xml:space="preserve">   60% ФОТ (от 969)  (Поз. 2-3, 6, 9, 11-12, 23, 25, 32, 44-45)</t>
  </si>
  <si>
    <t xml:space="preserve">   40% ФОТ (от 1219)  (Поз. 46)</t>
  </si>
  <si>
    <t xml:space="preserve">   100% ФОТ (от 27)  (Поз. 34)</t>
  </si>
  <si>
    <t xml:space="preserve">   95% ФОТ (от 280)  (Поз. 26, 42)</t>
  </si>
  <si>
    <t xml:space="preserve">   92% ФОТ (от 930)  (Поз. 16, 18, 20, 39)</t>
  </si>
  <si>
    <t xml:space="preserve">   80% ФОТ (от 969)  (Поз. 2-3, 6, 9, 11-12, 23, 25, 32, 44-45)</t>
  </si>
  <si>
    <t xml:space="preserve">   65% ФОТ (от 1219)  (Поз. 46)</t>
  </si>
  <si>
    <t xml:space="preserve">   Пусконаладочные работы (в холостую 80%) ПЗ=0,8 (ОЗП=0,8; ЭМ=0,8; ЗПМ=0,8; МАТ=0,8; ТЗ=0,8; ТЗМ=0,8)  (Поз. 46)</t>
  </si>
  <si>
    <t xml:space="preserve">   Заготовительно-складские расходы на оборудование - согласно п.4.64 из МДС 81-35.2004 ПЗ=1,012 (ОЗП=1,012; ЭМ=1,012; МАТ=1,012)  (Поз. 1, 15, 17, 19, 21-22, 38, 5)</t>
  </si>
  <si>
    <t xml:space="preserve">   Транспортные расходы на оборудование - согласно п.4.60 из МДС 81-35.2004 ПЗ=1,03 (ОЗП=1,03; ЭМ=1,03; МАТ=1,03)  (Поз. 1, 15, 17, 19, 21-22, 38, 5)</t>
  </si>
  <si>
    <t xml:space="preserve">   Заготовительно-складские расходы на материалы - согласно п.4.64 из МДС 81-35.2004 МАТ=1,02  (Поз. 4, 7-8, 10, 13-14, 28-30, 35-37, 41, 43, 24, 31, 33)</t>
  </si>
  <si>
    <t xml:space="preserve">   Районный к-т 4,3%  (Поз. 2-3, 6, 9, 11-12, 23, 25, 32, 44-45, 16, 18, 20, 39, 26, 42, 34, 46)</t>
  </si>
  <si>
    <t>1 полукомплект</t>
  </si>
  <si>
    <t>Высокочастотный канал одного полукомплекта защиты или аппаратуры противоаварийной автоматики на линии без ответвлений</t>
  </si>
  <si>
    <t>ТЕРп01-04-075-01</t>
  </si>
  <si>
    <t xml:space="preserve">                           Раздел 2. Пусконаладочные работы (в холостую 80%)</t>
  </si>
  <si>
    <t>10 концов кабеля</t>
  </si>
  <si>
    <t>Разделка и включение кабеля или провода однопарного</t>
  </si>
  <si>
    <t>ТЕРм10-01-051-32</t>
  </si>
  <si>
    <t>Прокладка кабеля, масса 1 м до 1 кг, по стене кирпичной</t>
  </si>
  <si>
    <t>ТЕРм10-01-055-02</t>
  </si>
  <si>
    <t>Кабель КСБнг(А)-FRLS 1х2х0,64  (Ц:34506руб :1,18:4,42)</t>
  </si>
  <si>
    <t>Кабель двух-четырехжильный сечением жилы до 16 мм2 с креплением накладными скобами, полосками с установкой ответвительных коробок</t>
  </si>
  <si>
    <t>ТЕРм08-02-401-01</t>
  </si>
  <si>
    <t>Кабель ВВГнг-FRLS 3х1,5  (Ц:86061,83руб :1,18:4,42)</t>
  </si>
  <si>
    <t>Кабель силовой с медными жилами с поливинилхлоридной изоляцией в поливинилхлоридной оболочке без защитного покрова ВВГ, напряжением 0,66 Кв, число жил 2 и сечением 1,5 мм2</t>
  </si>
  <si>
    <t>ТСЦ-501-8183</t>
  </si>
  <si>
    <t>Монтаж: мачта антенная</t>
  </si>
  <si>
    <t>ТЕРм10-04-077-01</t>
  </si>
  <si>
    <t>Мачта антенная телескопическая МТ-6 (Ц:2700руб :1,18:4,19)</t>
  </si>
  <si>
    <t>копл-кт</t>
  </si>
  <si>
    <t>Петли для крепления шкафа АА 1206 (Ц:351,13руб :1,18:4,42)</t>
  </si>
  <si>
    <t>Панель модульная PF 8060 (Ц:2817,94руб :1,18:4,42)</t>
  </si>
  <si>
    <t>Шкаф автоматики со стеклянной дверцей 800х600х250 SR 8625V (Ц:9262,94руб :1,18:4,42)</t>
  </si>
  <si>
    <t>Шкаф настенный для приборов, размер до 640х840 мм</t>
  </si>
  <si>
    <t>ТЕРм10-06-037-05</t>
  </si>
  <si>
    <t>Шина "N"нулевая 6х9мм 14/2 (14групп/крепеж по краям) ИЭК YNN11-14-100 (Ц:64,96руб.:1,18:4,42)</t>
  </si>
  <si>
    <t>1 м</t>
  </si>
  <si>
    <t>Монтаж: дин-рейка</t>
  </si>
  <si>
    <t>ТЕРм10-01-039-02</t>
  </si>
  <si>
    <t>DIN-рейка 35х7,5мм L=100мм (Ц:294,49руб.:1,18:4,42)</t>
  </si>
  <si>
    <t>Торцевой изолятор НМТ.1/2+2/РТ/GR  DKC (Ц:15,09руб :1,18:4,04)</t>
  </si>
  <si>
    <t>Торцевой фиксатор ZBT005  DKC (Ц:23.35руб :1,18:4,04)</t>
  </si>
  <si>
    <t>Зажим пружинный на ДИН-рейку ZHM420GR  DKC (Ц:33.31руб :1,18:4,04)</t>
  </si>
  <si>
    <t>Выключатели автоматические ВА47-29М</t>
  </si>
  <si>
    <t>ТСЦ-509-0324 прим.</t>
  </si>
  <si>
    <t>Автомат одно-, двух-, трехполюсный, устанавливаемый на конструкции на стене или колонне, на ток до 25 А</t>
  </si>
  <si>
    <t>ТЕРм08-03-526-01</t>
  </si>
  <si>
    <t>Монтаж: блок защиты от скачков напряжения "АЛЬБАТРОС"</t>
  </si>
  <si>
    <t>Блок защиты от скачков напряжения "Альбатрос-500" (Ц:528руб:1,18:4,42)</t>
  </si>
  <si>
    <t>Монтаж: релейный блок С2000-СП1</t>
  </si>
  <si>
    <t>ТЕРм10-08-001-13</t>
  </si>
  <si>
    <t>Релейный блок С2000-СП1      (Цена:1700,60руб.:1.18:4.19)</t>
  </si>
  <si>
    <t>Разрядник антенный Р8АХ09 (Ц:1676руб :1,18:4,19)</t>
  </si>
  <si>
    <t>Монтаж: антенна</t>
  </si>
  <si>
    <t>ТЕРм10-04-088-01</t>
  </si>
  <si>
    <t>Антенна АН-433 (Ц:2140руб :1,18:4,19)</t>
  </si>
  <si>
    <t>Монтаж: передатчик-коммуникатор RS-202ТХ8</t>
  </si>
  <si>
    <t>Передатчик-коммутатор RS-202TХ8 (Ц:7890руб :1,18:4,19)</t>
  </si>
  <si>
    <t>Антенна АК-433 (Ц:1500руб :1,18:4,19)</t>
  </si>
  <si>
    <t>ВЧ-кабельный разъём N-211B (Ц:122руб :1,18:4,42)</t>
  </si>
  <si>
    <t>ВЧ-кабельный разъём N-111B (Ц:100руб :1,18:4,42)</t>
  </si>
  <si>
    <t>Разделка и включение кабеля или провода однопарного высокочастотного</t>
  </si>
  <si>
    <t>ТЕРм10-01-051-33</t>
  </si>
  <si>
    <t>Кабель антенный высокочастотный RG213U (50Ом) (Ц:205.93руб :1,18:4,42)</t>
  </si>
  <si>
    <t>Монтаж: релейный модуль РМ-03</t>
  </si>
  <si>
    <t>ТЕРм11-03-001-01</t>
  </si>
  <si>
    <t>Релейный модуль РМ-03 исп.12VDC (Ц:360руб :1,18:4,42)</t>
  </si>
  <si>
    <t>АКБ 12в  26,0 А/ч  (Ц:2860руб:1,18: 4,42)</t>
  </si>
  <si>
    <t>Отдельно устанавливаемый преобразователь или блок питания</t>
  </si>
  <si>
    <t>ТЕРм10-02-016-06</t>
  </si>
  <si>
    <t>Источник бесперебойного питания СКАТ-1200Д исп.02 (Ц:3910руб :1,18:4,19)</t>
  </si>
  <si>
    <t>Радиомодем Риф Файндер RF-801 (Ц:5040руб :1,18:4,04х1,02)</t>
  </si>
  <si>
    <t>Монтаж: радиомодем Риф Файндер RF-801</t>
  </si>
  <si>
    <t>ТЕРм10-03-001-04</t>
  </si>
  <si>
    <t>Монтаж: пульт контроля и управления ПКУ "С2000М"</t>
  </si>
  <si>
    <t>Пульт контроля и управления ПКУ "С2000М" (Ц:6504,30руб :1,18:4,19)</t>
  </si>
  <si>
    <t xml:space="preserve">                           Раздел 1. Объектовое оборудование (диспетчерская в зд 363)</t>
  </si>
  <si>
    <t>_______________________________________________________________________________________________209,51</t>
  </si>
  <si>
    <t>___________________________3,425</t>
  </si>
  <si>
    <t>_______________________________________________________________________________________________6,621</t>
  </si>
  <si>
    <t>с К=9,32</t>
  </si>
  <si>
    <t>_______________________________________________________________________________________________2,499</t>
  </si>
  <si>
    <t xml:space="preserve">      прочих (ПНР "в холостую") _______________________________________________________________________________________________</t>
  </si>
  <si>
    <t>_______________________________________________________________________________________________17,343</t>
  </si>
  <si>
    <t xml:space="preserve">ВСЕГО: </t>
  </si>
  <si>
    <t>___________________________26,463</t>
  </si>
  <si>
    <t>Основание: проект №24411-12-ПС</t>
  </si>
  <si>
    <t xml:space="preserve">Раздел: автоматическая установка пожарной сигнализации и СОУЭ. </t>
  </si>
  <si>
    <t>Строительство здания 637 подготовки зарядов пл. 6.</t>
  </si>
  <si>
    <t>ЛОКАЛЬНЫЙ СМЕТНЫЙ РАСЧЕТ № 24632-П13</t>
  </si>
  <si>
    <t xml:space="preserve">   65% ФОТ (от 536)  (Поз. 1-3)</t>
  </si>
  <si>
    <t xml:space="preserve">   45% ФОТ (от 1189)  (Поз. 4-5)</t>
  </si>
  <si>
    <t xml:space="preserve">   95% ФОТ (от 536)  (Поз. 1-3)</t>
  </si>
  <si>
    <t xml:space="preserve">   80% ФОТ (от 1189)  (Поз. 4-5)</t>
  </si>
  <si>
    <t xml:space="preserve">   4. Производство монтажных работ на открытых и полуоткрытых производственных площадках в стесненных условиях ОЗП=1,15; ЭМ=1,15; ЗПМ=1,15; ТЗ=1,15; ТЗМ=1,15  (Поз. 4-5, 1-3)</t>
  </si>
  <si>
    <t xml:space="preserve">   Районный к-т 4,3%  (Поз. 4-5, 1-3)</t>
  </si>
  <si>
    <t>Засыпка вручную траншей, пазух котлованов и ям, группа грунтов 2</t>
  </si>
  <si>
    <t>ТЕР01-02-061-02</t>
  </si>
  <si>
    <t>Разработка грунта вручную с креплениями в траншеях шириной до 2 м, глубиной до 2 м, группа грунтов 3</t>
  </si>
  <si>
    <t>ТЕР01-02-055-03</t>
  </si>
  <si>
    <t>Заземлитель вертикальный из угловой стали размером 50х50х5 мм</t>
  </si>
  <si>
    <t>ТЕРм08-02-471-01</t>
  </si>
  <si>
    <t>Заземлитель горизонтальный из стали полосовой сечением 160 мм2 в траншее</t>
  </si>
  <si>
    <t>ТЕРм08-02-472-02</t>
  </si>
  <si>
    <r>
      <t>Проводник заземляющий открыто по строительным основаниям из полосовой стали сечением 100 мм2</t>
    </r>
    <r>
      <rPr>
        <i/>
        <sz val="7"/>
        <rFont val="Arial"/>
        <family val="2"/>
        <charset val="204"/>
      </rPr>
      <t xml:space="preserve">
КОЭФ. К ПОЗИЦИИ:
1.8.3.ОП При производстве работ на высоте свыше расстояний, указанных в вводных указаниях к разделам сборника: при высоте свыше 8 до 15 м ОЗП=1,1; ТЗ=1,1</t>
    </r>
  </si>
  <si>
    <t>ТЕРм08-02-472-06</t>
  </si>
  <si>
    <t>_______________________________________________________________________________________________137,51</t>
  </si>
  <si>
    <t>___________________________1,725</t>
  </si>
  <si>
    <t>_______________________________________________________________________________________________3,333</t>
  </si>
  <si>
    <t>_______________________________________________________________________________________________2,675</t>
  </si>
  <si>
    <t>___________________________6,008</t>
  </si>
  <si>
    <t>Основание: проект № 24597-13-ЭМ</t>
  </si>
  <si>
    <t>ЛОКАЛЬНЫЙ СМЕТНЫЙ РАСЧЕТ № 24845</t>
  </si>
  <si>
    <t>24579-П13</t>
  </si>
  <si>
    <t>24845</t>
  </si>
  <si>
    <t>24597-П13</t>
  </si>
  <si>
    <t>24601-П13</t>
  </si>
  <si>
    <t>24603-П13</t>
  </si>
  <si>
    <t>Строительство здания 637 подготовки зарядов пл.6. Раздел: отопление и вентиляция</t>
  </si>
  <si>
    <t>Строительство здания 637 подготовки зарядов пл.6. Раздел: генплан</t>
  </si>
  <si>
    <t>Строительство здания 637 подготовки зараядов пл.6. Раздел: архитектурно-строительный</t>
  </si>
  <si>
    <t>Строительство здания 637 подготовки зарядов пл. 6. Раздел: Электроснабжение. Электрооборудование.</t>
  </si>
  <si>
    <t xml:space="preserve">Строительство здания 637 подготовки зарядов пл. 6. Раздел: автоматическая установка пожарной сигнализации и СОУЭ. </t>
  </si>
  <si>
    <t>24632-П13</t>
  </si>
  <si>
    <t>Всего в ценах 2013 (Ксмр=5,56, Коб.=4,19, Кпнр=9,32)</t>
  </si>
  <si>
    <t>Всего в ценах 2013 с НДС</t>
  </si>
  <si>
    <t xml:space="preserve">   83% ФОТ (от 3229)  (Поз. 1, 3-6, 8-20, 22-32, 34-71)</t>
  </si>
  <si>
    <t xml:space="preserve">   70% ФОТ (от 11)  (Поз. 33)</t>
  </si>
  <si>
    <t xml:space="preserve">   65% ФОТ (от 443)  (Поз. 2)</t>
  </si>
  <si>
    <t xml:space="preserve">   128% ФОТ (от 3229)  (Поз. 1, 3-6, 8-20, 22-32, 34-71)</t>
  </si>
  <si>
    <t xml:space="preserve">   100% ФОТ (от 11)  (Поз. 33)</t>
  </si>
  <si>
    <t xml:space="preserve">   95% ФОТ (от 443)  (Поз. 2)</t>
  </si>
  <si>
    <t>100
1,6</t>
  </si>
  <si>
    <t>кВт</t>
  </si>
  <si>
    <t>Радиаторы стальные панельные РСВ2-1, РСВ2-6 однорядные</t>
  </si>
  <si>
    <t>1. 301-0559</t>
  </si>
  <si>
    <t>Уд</t>
  </si>
  <si>
    <t>100
1,2</t>
  </si>
  <si>
    <t>100
3</t>
  </si>
  <si>
    <t>10 виброизоляторов</t>
  </si>
  <si>
    <t>1 вентилятор</t>
  </si>
  <si>
    <t>Стоимость матов  базальтовых огнезащитных фольгированных МБОР-10Ф(Цена:305,33:1,18:4,42*1,02=59,71)</t>
  </si>
  <si>
    <t>1,54
0,06776</t>
  </si>
  <si>
    <t>Маты прошивные из минеральной ваты без обкладок М-100, толщина 60 мм</t>
  </si>
  <si>
    <t>1. 104-0009</t>
  </si>
  <si>
    <t>Заслонка РК-300-05 с ручным управлением, ф200 (Цена:1185,00:1,18:4,42*1,02=231,75)</t>
  </si>
  <si>
    <t>0,09
0,09</t>
  </si>
  <si>
    <t>Решетки жалюзийные неподвижные односекционные марка СТД 302, размер 150х580 мм</t>
  </si>
  <si>
    <t>1. 301-0596</t>
  </si>
  <si>
    <t>1 воздухонагреватель</t>
  </si>
  <si>
    <t>_______________________________________________________________________________________________272,31</t>
  </si>
  <si>
    <t>___________________________3,683</t>
  </si>
  <si>
    <t>_______________________________________________________________________________________________52,375</t>
  </si>
  <si>
    <t>___________________________113,779</t>
  </si>
  <si>
    <t>Отопление и вентиляцию. Площадка 6 Строительство здания 637 подготовки зарядов.</t>
  </si>
  <si>
    <t>(Пересчёт сметы 24579)</t>
  </si>
  <si>
    <t xml:space="preserve">   100% ФОТ (от 353)  (Поз. 34-35)</t>
  </si>
  <si>
    <t xml:space="preserve">   85% ФОТ (от 3146)  (Поз. 42-44, 46, 48-50, 54-56, 64-65, 78-79)</t>
  </si>
  <si>
    <t xml:space="preserve">   80% ФОТ (от 2598)  (Поз. 3, 7-8, 14, 18-20, 36-39, 41, 71, 97, 105)</t>
  </si>
  <si>
    <t xml:space="preserve">   75% ФОТ (от 2336)  (Поз. 86-96, 101-102)</t>
  </si>
  <si>
    <t xml:space="preserve">   70% ФОТ (от 4185)  (Поз. 23-24, 52-53, 66-67, 81-82, 40, 70)</t>
  </si>
  <si>
    <t xml:space="preserve">   65% ФОТ (от 18015)  (Поз. 4-6, 15-16, 21-22, 25-32, 59-60, 62-63, 103-104, 106-108, 68-69, 72-77, 83-85)</t>
  </si>
  <si>
    <t xml:space="preserve">   63% ФОТ (от 38)  (Поз. 57-58)</t>
  </si>
  <si>
    <t xml:space="preserve">   55% ФОТ (от 5312)  (Поз. 98-100)</t>
  </si>
  <si>
    <t xml:space="preserve">   50% ФОТ (от 668)  (Поз. 1, 9-11, 13)</t>
  </si>
  <si>
    <t xml:space="preserve">   45% ФОТ (от 166)  (Поз. 2)</t>
  </si>
  <si>
    <t xml:space="preserve">   155% ФОТ (от 353)  (Поз. 34-35)</t>
  </si>
  <si>
    <t xml:space="preserve">   123% ФОТ (от 2336)  (Поз. 86-96, 101-102)</t>
  </si>
  <si>
    <t xml:space="preserve">   122% ФОТ (от 2598)  (Поз. 3, 7-8, 14, 18-20, 36-39, 41, 71, 97, 105)</t>
  </si>
  <si>
    <t xml:space="preserve">   120% ФОТ (от 1463)  (Поз. 68-69, 72-77, 83-85)</t>
  </si>
  <si>
    <t xml:space="preserve">   118% ФОТ (от 38)  (Поз. 57-58)</t>
  </si>
  <si>
    <t xml:space="preserve">   105% ФОТ (от 21864)  (Поз. 4-6, 15-16, 21-22, 25-32, 59-60, 62-63, 103-104, 106-108, 98-100)</t>
  </si>
  <si>
    <t xml:space="preserve">   100% ФОТ (от 3839)  (Поз. 40, 70)</t>
  </si>
  <si>
    <t xml:space="preserve">   95% ФОТ (от 668)  (Поз. 1, 9-11, 13)</t>
  </si>
  <si>
    <t xml:space="preserve">   90% ФОТ (от 3492)  (Поз. 23-24, 52-53, 66-67, 81-82, 42-44, 46, 48-50, 54-56, 64-65, 78-79)</t>
  </si>
  <si>
    <t xml:space="preserve">   80% ФОТ (от 166)  (Поз. 2)</t>
  </si>
  <si>
    <t xml:space="preserve">   Строительство новых объектов в стесненных условиях: на территориях действующих  предприятий ОЗП=1,15; ЭМ=1,15; ЗПМ=1,15; ТЗ=1,15; ТЗМ=1,15  (Поз. 1, 9-11, 13, 2-3, 7-8, 14, 18-20, 36-39, 41, 71, 97, 105, 4-6, 15-16, 21-22, 25-32, 59-60, 62-63, 103-104, 106-108, 23-24, 52-53, 66-67, 81-82, 34-35, 40, 70, 42-44, 46, 48-50, 54-56, 64-65, 78-79, 57-58, 68-69, 72-77, 83-96, 101-102, 98-100)</t>
  </si>
  <si>
    <t>100 м2 гориз. проекции</t>
  </si>
  <si>
    <t xml:space="preserve">100 м2 </t>
  </si>
  <si>
    <t>100 м2 вертик. проекции</t>
  </si>
  <si>
    <r>
      <t>Перевозка грузов автомобилями-самосвалами: расстояние 10 км, класс груза I</t>
    </r>
    <r>
      <rPr>
        <i/>
        <sz val="7"/>
        <rFont val="Arial"/>
        <family val="2"/>
        <charset val="204"/>
      </rPr>
      <t xml:space="preserve">
КОЭФ. К ПОЗИЦИИ:
При перевозке грузов к провозной плате (тарифам) применять поправочный коэффициент ПЗ=1,37 (ОЗП=1,37; ЭМ=1,37 к расх.; ЗПМ=1,37; МАТ=1,37 к расх.; ТЗ=1,37; ТЗМ=1,37)</t>
    </r>
  </si>
  <si>
    <t xml:space="preserve">1000 м3 </t>
  </si>
  <si>
    <r>
      <t>Разработка грунта вручную в траншеях глубиной до 2 м без креплений с откосами, группа грунтов 2</t>
    </r>
    <r>
      <rPr>
        <i/>
        <sz val="7"/>
        <rFont val="Arial"/>
        <family val="2"/>
        <charset val="204"/>
      </rPr>
      <t xml:space="preserve">
КОЭФ. К ПОЗИЦИИ:
Доработка вручную, зачистка дна и стенок с выкидкой грунта в котлованах и траншеях, разработанных механизированным способом ОЗП=1,2; ТЗ=1,2</t>
    </r>
  </si>
  <si>
    <t>_______________________________________________________________________________________________2604,05</t>
  </si>
  <si>
    <t>___________________________36,817</t>
  </si>
  <si>
    <t>___________________________510,943</t>
  </si>
  <si>
    <t xml:space="preserve">Силовое электрооборудование. Строительство здания 637 подготовки зарядов. </t>
  </si>
  <si>
    <t xml:space="preserve">Силовое электрооборудование.Строительство здания 637 подготовки зарядов. </t>
  </si>
  <si>
    <t>Выполнение работ по строительству здания 637 и благоустройству 6 площадки</t>
  </si>
  <si>
    <t xml:space="preserve">  Благоустройство (ремонтно-строительные)</t>
  </si>
  <si>
    <t xml:space="preserve">  Перевозка грузов автомобильным транспортом</t>
  </si>
  <si>
    <t xml:space="preserve">  Наружные сети водопровода, канализации, теплоснабжения, газопровода</t>
  </si>
  <si>
    <t xml:space="preserve">   Условия производства работ ОЗП=1,15; ЭМ=1,15; ЗПМ=1,15; ТЗ=1,15; ТЗМ=1,15  (Поз. 1-6, 9-25, 28-53, 59, 69-70, 7-8, 26-27, 54-57, 65, 67, 58, 68, 60-64, 71-72, 66)</t>
  </si>
  <si>
    <t xml:space="preserve">   Объекты дорожного строительства (дороги, в том числе благоустройство территории, мосты, путепроводы и другие искусственные сооружения), включая ремонт и содержание ЭМ=1,25  (Поз. 1-6, 9-25, 28-53, 59, 69-70, 7-8, 26-27, 54-57, 65, 67, 58, 68, 60-64, 71-72)</t>
  </si>
  <si>
    <t xml:space="preserve">   Районный к-т 4,3%  (Поз. 1-6, 9-25, 28-53, 59, 69-70, 7-8, 26-27, 54-57, 65, 67, 60-64, 71-72, 66)</t>
  </si>
  <si>
    <t>ИТОГИ ПО СМЕТЕ:</t>
  </si>
  <si>
    <t>Итого по разделу 9 Устройство водоотвода</t>
  </si>
  <si>
    <t>Итого прямые затраты по разделу с учетом коэффициентов к итогам</t>
  </si>
  <si>
    <t>Итого прямые затраты по разделу в ценах 2001г.</t>
  </si>
  <si>
    <t>Лотки (серия 3.006.1-2.87 вып.1) Л2-8 бетон В15 (М200), объем 0,38 м3, расход аматуры 15,2 кг</t>
  </si>
  <si>
    <t>ТСЦ-403-2072</t>
  </si>
  <si>
    <t>100 м3 сборных железобетонных конструкций</t>
  </si>
  <si>
    <t>Установка в сооружениях угловых лотков сечением более 0,2 м2</t>
  </si>
  <si>
    <t>ТЕР07-02-002-04</t>
  </si>
  <si>
    <r>
      <t>0,252</t>
    </r>
    <r>
      <rPr>
        <i/>
        <sz val="6"/>
        <rFont val="Times New Roman"/>
        <family val="1"/>
        <charset val="204"/>
      </rPr>
      <t xml:space="preserve">
0,2*1,26</t>
    </r>
  </si>
  <si>
    <t>Щебень из природного камня для строительных работ марка 800, фракция 10-20 мм</t>
  </si>
  <si>
    <t>ТСЦ-408-0014</t>
  </si>
  <si>
    <t>100 м3 материала основания (в плотном теле)</t>
  </si>
  <si>
    <t>Устройство подстилающих и выравнивающих слоев оснований из щебня</t>
  </si>
  <si>
    <t>ТЕР27-04-001-04</t>
  </si>
  <si>
    <r>
      <t>Перевозка грузов автомобилями-самосвалами (работающими вне карьеров): расстояние 5 км, класс груза I</t>
    </r>
    <r>
      <rPr>
        <i/>
        <sz val="7"/>
        <rFont val="Times New Roman"/>
        <family val="1"/>
        <charset val="204"/>
      </rPr>
      <t xml:space="preserve">
КОЭФ. К ПОЗИЦИИ:
При перевозке грузов к провозной плате (тарифам) применять поправочный коэффициент ПЗ=1,37 (ОЗП=1,37; ЭМ=1,37 к расх.; ЗПМ=1,37; МАТ=1,37 к расх.; ТЗ=1,37; ТЗМ=1,37)</t>
    </r>
  </si>
  <si>
    <t>1000 м3 грунта</t>
  </si>
  <si>
    <t>Разработка грунта с погрузкой на автомобили-самосвалы экскаваторами с ковшом вместимостью 0,65 (0,5-1) м3, группа грунтов 2</t>
  </si>
  <si>
    <t>1 м канавы</t>
  </si>
  <si>
    <t>Восстановление профиля канав вручную с очисткой от кустарника, отрывкой грунта с разравниванием и планировкой откосов полное</t>
  </si>
  <si>
    <t>ТЕРр68-22-1</t>
  </si>
  <si>
    <t>Разработка продольных водоотводных и нагорных канав, группа грунтов 2</t>
  </si>
  <si>
    <t>ТЕР01-01-048-02</t>
  </si>
  <si>
    <t xml:space="preserve">                           Раздел 9. Устройство водоотвода</t>
  </si>
  <si>
    <t>Итого по разделу 8 Устройство ж/б лотков</t>
  </si>
  <si>
    <t>Плита днища ПДУ 110.120.12-6 /бетон В15 (М200), объем 0,16 м3, расход ар-ры 12,9 кг / (серия 3.006.1-8)</t>
  </si>
  <si>
    <t>ТСЦ-403-0504</t>
  </si>
  <si>
    <t>Установка плит перекрытия лотков</t>
  </si>
  <si>
    <t>ТЕР07-02-002-01</t>
  </si>
  <si>
    <t>Установка в сооружениях прямоугольных лотков сечением более 0,2 м2</t>
  </si>
  <si>
    <t>ТЕР07-02-002-06</t>
  </si>
  <si>
    <t xml:space="preserve">                           Раздел 8. Устройство ж/б лотков</t>
  </si>
  <si>
    <t>Итого по разделу 7 Устройство дорожных проездов вновь</t>
  </si>
  <si>
    <t>Швеллеры № 5-8 сталь марки 18сп</t>
  </si>
  <si>
    <t>ТСЦ-101-1676</t>
  </si>
  <si>
    <t>1 т конструкций</t>
  </si>
  <si>
    <t>Монтаж опорных конструкций для крепления трубопроводов внутри зданий и сооружений массой до 0,5 т</t>
  </si>
  <si>
    <t>ТЕР09-03-039-02</t>
  </si>
  <si>
    <t xml:space="preserve">                           Кабельные пересечки</t>
  </si>
  <si>
    <t>1 км трубопровода</t>
  </si>
  <si>
    <t>Укладка стальных водопроводных труб с гидравлическим испытанием диаметром 200 мм</t>
  </si>
  <si>
    <t>ТЕР22-01-011-06</t>
  </si>
  <si>
    <t>100 м бортового камня</t>
  </si>
  <si>
    <t>Установка бортовых камней бетонных при цементобетонных покрытиях</t>
  </si>
  <si>
    <t>ТЕР27-02-010-01</t>
  </si>
  <si>
    <t>1000 м2 покрытия</t>
  </si>
  <si>
    <r>
      <t>На каждые 0,5 см изменения толщины покрытия добавлять или исключать к расценке 27-06-020-02</t>
    </r>
    <r>
      <rPr>
        <i/>
        <sz val="7"/>
        <rFont val="Times New Roman"/>
        <family val="1"/>
        <charset val="204"/>
      </rPr>
      <t xml:space="preserve">
КОЭФ. К ПОЗИЦИИ:
ПЗ=2 (ОЗП=2; ЭМ=2 к расх.; ЗПМ=2; МАТ=2 к расх.; ТЗ=2; ТЗМ=2)</t>
    </r>
  </si>
  <si>
    <t>ТЕР27-06-021-02</t>
  </si>
  <si>
    <t>Устройство покрытия толщиной 4 см из горячих асфальтобетонных смесей плотных мелкозернистых типа АБВ, плотность каменных материалов 3 т/м3 и более</t>
  </si>
  <si>
    <t>ТЕР27-06-020-02</t>
  </si>
  <si>
    <r>
      <t>0,2868</t>
    </r>
    <r>
      <rPr>
        <i/>
        <sz val="6"/>
        <rFont val="Times New Roman"/>
        <family val="1"/>
        <charset val="204"/>
      </rPr>
      <t xml:space="preserve">
0,956*0,3</t>
    </r>
  </si>
  <si>
    <t>Розлив вяжущих материалов</t>
  </si>
  <si>
    <t>ТЕР27-06-026-01</t>
  </si>
  <si>
    <t>Устройство основания из черного щебня толщиной 6 см с плотностью каменных материалов 2,5-2,9 т/м3</t>
  </si>
  <si>
    <t>ТЕР27-06-018-03</t>
  </si>
  <si>
    <t>1000 м2 основания</t>
  </si>
  <si>
    <t>На каждый 1 см изменения толщины слоя добавлять или исключать к расценкам 27-04-006-01, 27-04-006-02, 27-04-006-03</t>
  </si>
  <si>
    <t>ТЕР27-04-006-04</t>
  </si>
  <si>
    <t>Устройство оснований толщиной 15 см из щебня фракции 40-70 мм при укатке каменных материалов с пределом прочности на сжатие свыше 68,6 до 98,1 МПа (свыше 700 до 1000 кгс/см2) однослойных</t>
  </si>
  <si>
    <t>ТЕР27-04-006-01</t>
  </si>
  <si>
    <t>Скальная порода</t>
  </si>
  <si>
    <t>ТСЦ-407-9290</t>
  </si>
  <si>
    <t>Устройство подстилающих и выравнивающих слоев оснований из скального грунта толщ. 400 мм</t>
  </si>
  <si>
    <t xml:space="preserve">                           Раздел 7. Устройство дорожных проездов вновь</t>
  </si>
  <si>
    <t>Итого по разделу 6 Устройство пешеходных дорожек вновь</t>
  </si>
  <si>
    <r>
      <t>0,2732</t>
    </r>
    <r>
      <rPr>
        <i/>
        <sz val="6"/>
        <rFont val="Times New Roman"/>
        <family val="1"/>
        <charset val="204"/>
      </rPr>
      <t xml:space="preserve">
0,3415*0,8</t>
    </r>
  </si>
  <si>
    <t xml:space="preserve">                           Раздел 6. Устройство пешеходных дорожек вновь</t>
  </si>
  <si>
    <t>Итого по разделу 5 Ремонт асфальтобетонного покрытия существующих пешеходных дорожек</t>
  </si>
  <si>
    <t>100 м2 покрытия</t>
  </si>
  <si>
    <t>Устройство асфальтобетонных покрытий дорожек и тротуаров однослойных из литой мелкозернистой асфальто-бетонной смеси толщиной 3 см</t>
  </si>
  <si>
    <t>ТЕР27-07-001-01</t>
  </si>
  <si>
    <r>
      <t>0,3524</t>
    </r>
    <r>
      <rPr>
        <i/>
        <sz val="6"/>
        <rFont val="Times New Roman"/>
        <family val="1"/>
        <charset val="204"/>
      </rPr>
      <t xml:space="preserve">
0,8*0,4405</t>
    </r>
  </si>
  <si>
    <t xml:space="preserve">                           Раздел 5. Ремонт асфальтобетонного покрытия существующих пешеходных дорожек</t>
  </si>
  <si>
    <t>Итого по разделу 4 Стоянка №4 (существующая)</t>
  </si>
  <si>
    <r>
      <t>0,1086</t>
    </r>
    <r>
      <rPr>
        <i/>
        <sz val="6"/>
        <rFont val="Times New Roman"/>
        <family val="1"/>
        <charset val="204"/>
      </rPr>
      <t xml:space="preserve">
0,362*0,3</t>
    </r>
  </si>
  <si>
    <t xml:space="preserve">                           Раздел 4. Стоянка №4 (существующая)</t>
  </si>
  <si>
    <t>Итого по разделу 3 Стоянка №3</t>
  </si>
  <si>
    <t>Арматура-сетка из арматурной стали класса А-I диаметром 12-14 мм</t>
  </si>
  <si>
    <t>ТСЦ-204-0066</t>
  </si>
  <si>
    <t>Армирование подстилающих слоев и набетонок</t>
  </si>
  <si>
    <t>ТЕР06-01-015-10</t>
  </si>
  <si>
    <t>На каждый 1 см изменения толщины слоя добавлять к расценке 27-06-017-01</t>
  </si>
  <si>
    <t>ТЕР27-06-017-02</t>
  </si>
  <si>
    <t>Устройство оснований городских проездов толщиной слоя 16 см</t>
  </si>
  <si>
    <t>ТЕР27-06-017-01</t>
  </si>
  <si>
    <t xml:space="preserve">                           Раздел 3. Стоянка №3</t>
  </si>
  <si>
    <t>Итого по разделу 2 Стоянка №2</t>
  </si>
  <si>
    <r>
      <t>0,0279</t>
    </r>
    <r>
      <rPr>
        <i/>
        <sz val="6"/>
        <rFont val="Times New Roman"/>
        <family val="1"/>
        <charset val="204"/>
      </rPr>
      <t xml:space="preserve">
0,093*0,3</t>
    </r>
  </si>
  <si>
    <t>Розлив вяжущих материалов  (0,3 кг/м2)</t>
  </si>
  <si>
    <t xml:space="preserve">                           Раздел 2. Стоянка №2</t>
  </si>
  <si>
    <t>Итого по разделу 1 Стоянка №1</t>
  </si>
  <si>
    <r>
      <t>0,43</t>
    </r>
    <r>
      <rPr>
        <i/>
        <sz val="6"/>
        <rFont val="Times New Roman"/>
        <family val="1"/>
        <charset val="204"/>
      </rPr>
      <t xml:space="preserve">
43/100</t>
    </r>
  </si>
  <si>
    <r>
      <t>0,3384</t>
    </r>
    <r>
      <rPr>
        <i/>
        <sz val="6"/>
        <rFont val="Times New Roman"/>
        <family val="1"/>
        <charset val="204"/>
      </rPr>
      <t xml:space="preserve">
0,423*0,8</t>
    </r>
  </si>
  <si>
    <t>Розлив вяжущих материалов (0,8 кг/м2)</t>
  </si>
  <si>
    <r>
      <t>На каждый 1 см изменения толщины слоя добавлять к расценке 27-06-017-01</t>
    </r>
    <r>
      <rPr>
        <i/>
        <sz val="7"/>
        <rFont val="Times New Roman"/>
        <family val="1"/>
        <charset val="204"/>
      </rPr>
      <t xml:space="preserve">
КОЭФ. К ПОЗИЦИИ:
ПЗ=9 (ОЗП=9; ЭМ=9 к расх.; ЗПМ=9; МАТ=9 к расх.; ТЗ=9; ТЗМ=9)</t>
    </r>
  </si>
  <si>
    <t>Плиты железобетонные проезжей части</t>
  </si>
  <si>
    <t>ТСЦ-403-0549</t>
  </si>
  <si>
    <t>100 м3 сборных железобетонных плит</t>
  </si>
  <si>
    <t>Устройство дорожных покрытий из сборных прямоугольных железобетонных плит площадью до 10,5 м2</t>
  </si>
  <si>
    <t>ТЕР27-06-001-03</t>
  </si>
  <si>
    <r>
      <t>7,245</t>
    </r>
    <r>
      <rPr>
        <i/>
        <sz val="6"/>
        <rFont val="Times New Roman"/>
        <family val="1"/>
        <charset val="204"/>
      </rPr>
      <t xml:space="preserve">
5,75*1,26</t>
    </r>
  </si>
  <si>
    <t xml:space="preserve">                           Раздел 1. Стоянка №1</t>
  </si>
  <si>
    <t>Эк.Маш.</t>
  </si>
  <si>
    <t xml:space="preserve">Составлен в ценах 2001года (в редакции 2009 г.) </t>
  </si>
  <si>
    <t>_______________________________________________________________________________________________1145,63</t>
  </si>
  <si>
    <t>___________________________20,317</t>
  </si>
  <si>
    <t>___________________________515,587</t>
  </si>
  <si>
    <t>Основание: проект №23054-08-ГП</t>
  </si>
  <si>
    <t>выполнение строительно-монтажных работ по устройству проездов и стоянок, площадка 6</t>
  </si>
  <si>
    <t>ЛОКАЛЬНЫЙ СМЕТНЫЙ РАСЧЕТ № 6925</t>
  </si>
  <si>
    <t>"______ " _______________201_ г.</t>
  </si>
  <si>
    <t>" _____ " ________________ 201_ г.</t>
  </si>
  <si>
    <t>________________</t>
  </si>
  <si>
    <t>6925</t>
  </si>
  <si>
    <t>Выполнение строительно-монтажных работ по устройству проездов и стоянок, площадка 6</t>
  </si>
  <si>
    <r>
      <t xml:space="preserve">Зимнее удорожание </t>
    </r>
    <r>
      <rPr>
        <i/>
        <sz val="12"/>
        <rFont val="Times New Roman"/>
        <family val="1"/>
        <charset val="204"/>
      </rPr>
      <t>3,2%</t>
    </r>
    <r>
      <rPr>
        <i/>
        <sz val="12"/>
        <rFont val="Calibri"/>
        <family val="2"/>
        <charset val="204"/>
      </rPr>
      <t>×</t>
    </r>
    <r>
      <rPr>
        <i/>
        <sz val="12"/>
        <rFont val="Times New Roman"/>
        <family val="1"/>
        <charset val="204"/>
      </rPr>
      <t>1,1=3,52%</t>
    </r>
  </si>
  <si>
    <t>Итого с зимним удорожанием:</t>
  </si>
  <si>
    <r>
      <t xml:space="preserve">Зимнее удорожание </t>
    </r>
    <r>
      <rPr>
        <i/>
        <sz val="12"/>
        <rFont val="Times New Roman"/>
        <family val="1"/>
        <charset val="204"/>
      </rPr>
      <t>3,2%×1,1=3,52%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</si>
</sst>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0000"/>
    <numFmt numFmtId="165" formatCode="0.000"/>
  </numFmts>
  <fonts count="59" x14ac:knownFonts="1">
    <font>
      <sz val="10"/>
      <name val="Arial Cyr"/>
      <charset val="204"/>
    </font>
    <font>
      <sz val="10"/>
      <name val="Arial Cyr"/>
      <charset val="204"/>
    </font>
    <font>
      <b/>
      <sz val="10"/>
      <name val="Arial"/>
      <family val="2"/>
      <charset val="204"/>
    </font>
    <font>
      <sz val="9"/>
      <name val="Arial"/>
      <family val="2"/>
      <charset val="204"/>
    </font>
    <font>
      <sz val="10"/>
      <name val="Arial"/>
      <family val="2"/>
      <charset val="204"/>
    </font>
    <font>
      <sz val="8"/>
      <name val="Arial"/>
      <family val="2"/>
      <charset val="204"/>
    </font>
    <font>
      <i/>
      <sz val="10"/>
      <name val="Arial"/>
      <family val="2"/>
      <charset val="204"/>
    </font>
    <font>
      <sz val="7"/>
      <name val="Arial"/>
      <family val="2"/>
      <charset val="204"/>
    </font>
    <font>
      <b/>
      <sz val="9"/>
      <name val="Arial"/>
      <family val="2"/>
      <charset val="204"/>
    </font>
    <font>
      <i/>
      <sz val="7"/>
      <name val="Arial"/>
      <family val="2"/>
      <charset val="204"/>
    </font>
    <font>
      <b/>
      <sz val="7"/>
      <name val="Arial"/>
      <family val="2"/>
      <charset val="204"/>
    </font>
    <font>
      <sz val="10"/>
      <name val="Times New Roman"/>
      <family val="1"/>
      <charset val="204"/>
    </font>
    <font>
      <sz val="9"/>
      <name val="Times New Roman"/>
      <family val="1"/>
      <charset val="204"/>
    </font>
    <font>
      <sz val="11"/>
      <color indexed="8"/>
      <name val="Calibri"/>
      <family val="2"/>
      <charset val="204"/>
    </font>
    <font>
      <sz val="11"/>
      <color indexed="9"/>
      <name val="Calibri"/>
      <family val="2"/>
      <charset val="204"/>
    </font>
    <font>
      <sz val="11"/>
      <color indexed="62"/>
      <name val="Calibri"/>
      <family val="2"/>
      <charset val="204"/>
    </font>
    <font>
      <b/>
      <sz val="11"/>
      <color indexed="63"/>
      <name val="Calibri"/>
      <family val="2"/>
      <charset val="204"/>
    </font>
    <font>
      <b/>
      <sz val="11"/>
      <color indexed="52"/>
      <name val="Calibri"/>
      <family val="2"/>
      <charset val="204"/>
    </font>
    <font>
      <b/>
      <sz val="15"/>
      <color indexed="56"/>
      <name val="Calibri"/>
      <family val="2"/>
      <charset val="204"/>
    </font>
    <font>
      <b/>
      <sz val="13"/>
      <color indexed="56"/>
      <name val="Calibri"/>
      <family val="2"/>
      <charset val="204"/>
    </font>
    <font>
      <b/>
      <sz val="11"/>
      <color indexed="56"/>
      <name val="Calibri"/>
      <family val="2"/>
      <charset val="204"/>
    </font>
    <font>
      <b/>
      <sz val="11"/>
      <color indexed="8"/>
      <name val="Calibri"/>
      <family val="2"/>
      <charset val="204"/>
    </font>
    <font>
      <b/>
      <sz val="11"/>
      <color indexed="9"/>
      <name val="Calibri"/>
      <family val="2"/>
      <charset val="204"/>
    </font>
    <font>
      <b/>
      <sz val="18"/>
      <color indexed="56"/>
      <name val="Cambria"/>
      <family val="2"/>
      <charset val="204"/>
    </font>
    <font>
      <sz val="11"/>
      <color indexed="60"/>
      <name val="Calibri"/>
      <family val="2"/>
      <charset val="204"/>
    </font>
    <font>
      <sz val="11"/>
      <color indexed="20"/>
      <name val="Calibri"/>
      <family val="2"/>
      <charset val="204"/>
    </font>
    <font>
      <i/>
      <sz val="11"/>
      <color indexed="23"/>
      <name val="Calibri"/>
      <family val="2"/>
      <charset val="204"/>
    </font>
    <font>
      <sz val="11"/>
      <color indexed="52"/>
      <name val="Calibri"/>
      <family val="2"/>
      <charset val="204"/>
    </font>
    <font>
      <sz val="11"/>
      <color indexed="10"/>
      <name val="Calibri"/>
      <family val="2"/>
      <charset val="204"/>
    </font>
    <font>
      <sz val="11"/>
      <color indexed="17"/>
      <name val="Calibri"/>
      <family val="2"/>
      <charset val="204"/>
    </font>
    <font>
      <sz val="10"/>
      <name val="Helv"/>
      <charset val="204"/>
    </font>
    <font>
      <sz val="12"/>
      <name val="Times New Roman"/>
      <family val="1"/>
      <charset val="204"/>
    </font>
    <font>
      <b/>
      <sz val="14"/>
      <name val="Times New Roman"/>
      <family val="1"/>
      <charset val="204"/>
    </font>
    <font>
      <b/>
      <sz val="16"/>
      <name val="Times New Roman"/>
      <family val="1"/>
      <charset val="204"/>
    </font>
    <font>
      <sz val="14"/>
      <name val="Times New Roman"/>
      <family val="1"/>
      <charset val="204"/>
    </font>
    <font>
      <b/>
      <sz val="12"/>
      <name val="Times New Roman"/>
      <family val="1"/>
      <charset val="204"/>
    </font>
    <font>
      <i/>
      <sz val="12"/>
      <name val="Times New Roman"/>
      <family val="1"/>
      <charset val="204"/>
    </font>
    <font>
      <i/>
      <sz val="9"/>
      <name val="Times New Roman"/>
      <family val="1"/>
      <charset val="204"/>
    </font>
    <font>
      <sz val="8"/>
      <name val="Arial Cyr"/>
      <charset val="204"/>
    </font>
    <font>
      <sz val="11"/>
      <name val="Arial"/>
      <family val="2"/>
      <charset val="204"/>
    </font>
    <font>
      <b/>
      <i/>
      <sz val="10"/>
      <name val="Arial"/>
      <family val="2"/>
      <charset val="204"/>
    </font>
    <font>
      <b/>
      <sz val="10"/>
      <name val="Times New Roman"/>
      <family val="1"/>
      <charset val="204"/>
    </font>
    <font>
      <b/>
      <u/>
      <sz val="10"/>
      <name val="Arial"/>
      <family val="2"/>
      <charset val="204"/>
    </font>
    <font>
      <u/>
      <sz val="10"/>
      <name val="Arial"/>
      <family val="2"/>
      <charset val="204"/>
    </font>
    <font>
      <i/>
      <sz val="10"/>
      <name val="Times New Roman"/>
      <family val="1"/>
      <charset val="204"/>
    </font>
    <font>
      <b/>
      <sz val="10"/>
      <name val="Arial Cyr"/>
      <charset val="204"/>
    </font>
    <font>
      <i/>
      <sz val="6"/>
      <name val="Arial"/>
      <family val="2"/>
      <charset val="204"/>
    </font>
    <font>
      <sz val="6"/>
      <color indexed="8"/>
      <name val="Arial"/>
      <family val="2"/>
      <charset val="204"/>
    </font>
    <font>
      <i/>
      <sz val="8"/>
      <name val="Arial"/>
      <family val="2"/>
      <charset val="204"/>
    </font>
    <font>
      <sz val="8"/>
      <name val="Times New Roman"/>
      <family val="1"/>
      <charset val="204"/>
    </font>
    <font>
      <b/>
      <sz val="8"/>
      <name val="Times New Roman"/>
      <family val="1"/>
      <charset val="204"/>
    </font>
    <font>
      <b/>
      <sz val="9"/>
      <name val="Times New Roman"/>
      <family val="1"/>
      <charset val="204"/>
    </font>
    <font>
      <i/>
      <sz val="6"/>
      <name val="Times New Roman"/>
      <family val="1"/>
      <charset val="204"/>
    </font>
    <font>
      <i/>
      <sz val="7"/>
      <name val="Times New Roman"/>
      <family val="1"/>
      <charset val="204"/>
    </font>
    <font>
      <sz val="11"/>
      <name val="Times New Roman"/>
      <family val="1"/>
      <charset val="204"/>
    </font>
    <font>
      <sz val="11"/>
      <name val="Arial Cyr"/>
      <charset val="204"/>
    </font>
    <font>
      <i/>
      <sz val="8"/>
      <name val="Times New Roman"/>
      <family val="1"/>
      <charset val="204"/>
    </font>
    <font>
      <i/>
      <sz val="11"/>
      <name val="Times New Roman"/>
      <family val="1"/>
      <charset val="204"/>
    </font>
    <font>
      <i/>
      <sz val="12"/>
      <name val="Calibri"/>
      <family val="2"/>
      <charset val="204"/>
    </font>
  </fonts>
  <fills count="25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/>
        <bgColor indexed="64"/>
      </patternFill>
    </fill>
  </fills>
  <borders count="24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87">
    <xf numFmtId="0" fontId="0" fillId="0" borderId="0"/>
    <xf numFmtId="0" fontId="13" fillId="2" borderId="0" applyNumberFormat="0" applyBorder="0" applyAlignment="0" applyProtection="0"/>
    <xf numFmtId="0" fontId="13" fillId="2" borderId="0" applyNumberFormat="0" applyBorder="0" applyAlignment="0" applyProtection="0"/>
    <xf numFmtId="0" fontId="13" fillId="3" borderId="0" applyNumberFormat="0" applyBorder="0" applyAlignment="0" applyProtection="0"/>
    <xf numFmtId="0" fontId="13" fillId="3" borderId="0" applyNumberFormat="0" applyBorder="0" applyAlignment="0" applyProtection="0"/>
    <xf numFmtId="0" fontId="13" fillId="4" borderId="0" applyNumberFormat="0" applyBorder="0" applyAlignment="0" applyProtection="0"/>
    <xf numFmtId="0" fontId="13" fillId="4" borderId="0" applyNumberFormat="0" applyBorder="0" applyAlignment="0" applyProtection="0"/>
    <xf numFmtId="0" fontId="13" fillId="5" borderId="0" applyNumberFormat="0" applyBorder="0" applyAlignment="0" applyProtection="0"/>
    <xf numFmtId="0" fontId="13" fillId="5" borderId="0" applyNumberFormat="0" applyBorder="0" applyAlignment="0" applyProtection="0"/>
    <xf numFmtId="0" fontId="13" fillId="6" borderId="0" applyNumberFormat="0" applyBorder="0" applyAlignment="0" applyProtection="0"/>
    <xf numFmtId="0" fontId="13" fillId="6" borderId="0" applyNumberFormat="0" applyBorder="0" applyAlignment="0" applyProtection="0"/>
    <xf numFmtId="0" fontId="13" fillId="7" borderId="0" applyNumberFormat="0" applyBorder="0" applyAlignment="0" applyProtection="0"/>
    <xf numFmtId="0" fontId="13" fillId="7" borderId="0" applyNumberFormat="0" applyBorder="0" applyAlignment="0" applyProtection="0"/>
    <xf numFmtId="0" fontId="13" fillId="8" borderId="0" applyNumberFormat="0" applyBorder="0" applyAlignment="0" applyProtection="0"/>
    <xf numFmtId="0" fontId="13" fillId="8" borderId="0" applyNumberFormat="0" applyBorder="0" applyAlignment="0" applyProtection="0"/>
    <xf numFmtId="0" fontId="13" fillId="9" borderId="0" applyNumberFormat="0" applyBorder="0" applyAlignment="0" applyProtection="0"/>
    <xf numFmtId="0" fontId="13" fillId="9" borderId="0" applyNumberFormat="0" applyBorder="0" applyAlignment="0" applyProtection="0"/>
    <xf numFmtId="0" fontId="13" fillId="10" borderId="0" applyNumberFormat="0" applyBorder="0" applyAlignment="0" applyProtection="0"/>
    <xf numFmtId="0" fontId="13" fillId="10" borderId="0" applyNumberFormat="0" applyBorder="0" applyAlignment="0" applyProtection="0"/>
    <xf numFmtId="0" fontId="13" fillId="5" borderId="0" applyNumberFormat="0" applyBorder="0" applyAlignment="0" applyProtection="0"/>
    <xf numFmtId="0" fontId="13" fillId="5" borderId="0" applyNumberFormat="0" applyBorder="0" applyAlignment="0" applyProtection="0"/>
    <xf numFmtId="0" fontId="13" fillId="8" borderId="0" applyNumberFormat="0" applyBorder="0" applyAlignment="0" applyProtection="0"/>
    <xf numFmtId="0" fontId="13" fillId="8" borderId="0" applyNumberFormat="0" applyBorder="0" applyAlignment="0" applyProtection="0"/>
    <xf numFmtId="0" fontId="13" fillId="11" borderId="0" applyNumberFormat="0" applyBorder="0" applyAlignment="0" applyProtection="0"/>
    <xf numFmtId="0" fontId="13" fillId="11" borderId="0" applyNumberFormat="0" applyBorder="0" applyAlignment="0" applyProtection="0"/>
    <xf numFmtId="0" fontId="14" fillId="12" borderId="0" applyNumberFormat="0" applyBorder="0" applyAlignment="0" applyProtection="0"/>
    <xf numFmtId="0" fontId="14" fillId="12" borderId="0" applyNumberFormat="0" applyBorder="0" applyAlignment="0" applyProtection="0"/>
    <xf numFmtId="0" fontId="14" fillId="9" borderId="0" applyNumberFormat="0" applyBorder="0" applyAlignment="0" applyProtection="0"/>
    <xf numFmtId="0" fontId="14" fillId="9" borderId="0" applyNumberFormat="0" applyBorder="0" applyAlignment="0" applyProtection="0"/>
    <xf numFmtId="0" fontId="14" fillId="10" borderId="0" applyNumberFormat="0" applyBorder="0" applyAlignment="0" applyProtection="0"/>
    <xf numFmtId="0" fontId="14" fillId="10" borderId="0" applyNumberFormat="0" applyBorder="0" applyAlignment="0" applyProtection="0"/>
    <xf numFmtId="0" fontId="14" fillId="13" borderId="0" applyNumberFormat="0" applyBorder="0" applyAlignment="0" applyProtection="0"/>
    <xf numFmtId="0" fontId="14" fillId="13" borderId="0" applyNumberFormat="0" applyBorder="0" applyAlignment="0" applyProtection="0"/>
    <xf numFmtId="0" fontId="14" fillId="14" borderId="0" applyNumberFormat="0" applyBorder="0" applyAlignment="0" applyProtection="0"/>
    <xf numFmtId="0" fontId="14" fillId="14" borderId="0" applyNumberFormat="0" applyBorder="0" applyAlignment="0" applyProtection="0"/>
    <xf numFmtId="0" fontId="14" fillId="15" borderId="0" applyNumberFormat="0" applyBorder="0" applyAlignment="0" applyProtection="0"/>
    <xf numFmtId="0" fontId="14" fillId="15" borderId="0" applyNumberFormat="0" applyBorder="0" applyAlignment="0" applyProtection="0"/>
    <xf numFmtId="0" fontId="14" fillId="16" borderId="0" applyNumberFormat="0" applyBorder="0" applyAlignment="0" applyProtection="0"/>
    <xf numFmtId="0" fontId="14" fillId="16" borderId="0" applyNumberFormat="0" applyBorder="0" applyAlignment="0" applyProtection="0"/>
    <xf numFmtId="0" fontId="14" fillId="17" borderId="0" applyNumberFormat="0" applyBorder="0" applyAlignment="0" applyProtection="0"/>
    <xf numFmtId="0" fontId="14" fillId="17" borderId="0" applyNumberFormat="0" applyBorder="0" applyAlignment="0" applyProtection="0"/>
    <xf numFmtId="0" fontId="14" fillId="18" borderId="0" applyNumberFormat="0" applyBorder="0" applyAlignment="0" applyProtection="0"/>
    <xf numFmtId="0" fontId="14" fillId="18" borderId="0" applyNumberFormat="0" applyBorder="0" applyAlignment="0" applyProtection="0"/>
    <xf numFmtId="0" fontId="14" fillId="13" borderId="0" applyNumberFormat="0" applyBorder="0" applyAlignment="0" applyProtection="0"/>
    <xf numFmtId="0" fontId="14" fillId="13" borderId="0" applyNumberFormat="0" applyBorder="0" applyAlignment="0" applyProtection="0"/>
    <xf numFmtId="0" fontId="14" fillId="14" borderId="0" applyNumberFormat="0" applyBorder="0" applyAlignment="0" applyProtection="0"/>
    <xf numFmtId="0" fontId="14" fillId="14" borderId="0" applyNumberFormat="0" applyBorder="0" applyAlignment="0" applyProtection="0"/>
    <xf numFmtId="0" fontId="14" fillId="19" borderId="0" applyNumberFormat="0" applyBorder="0" applyAlignment="0" applyProtection="0"/>
    <xf numFmtId="0" fontId="14" fillId="19" borderId="0" applyNumberFormat="0" applyBorder="0" applyAlignment="0" applyProtection="0"/>
    <xf numFmtId="0" fontId="15" fillId="7" borderId="1" applyNumberFormat="0" applyAlignment="0" applyProtection="0"/>
    <xf numFmtId="0" fontId="15" fillId="7" borderId="1" applyNumberFormat="0" applyAlignment="0" applyProtection="0"/>
    <xf numFmtId="0" fontId="16" fillId="20" borderId="2" applyNumberFormat="0" applyAlignment="0" applyProtection="0"/>
    <xf numFmtId="0" fontId="16" fillId="20" borderId="2" applyNumberFormat="0" applyAlignment="0" applyProtection="0"/>
    <xf numFmtId="0" fontId="17" fillId="20" borderId="1" applyNumberFormat="0" applyAlignment="0" applyProtection="0"/>
    <xf numFmtId="0" fontId="17" fillId="20" borderId="1" applyNumberFormat="0" applyAlignment="0" applyProtection="0"/>
    <xf numFmtId="0" fontId="18" fillId="0" borderId="3" applyNumberFormat="0" applyFill="0" applyAlignment="0" applyProtection="0"/>
    <xf numFmtId="0" fontId="18" fillId="0" borderId="3" applyNumberFormat="0" applyFill="0" applyAlignment="0" applyProtection="0"/>
    <xf numFmtId="0" fontId="19" fillId="0" borderId="4" applyNumberFormat="0" applyFill="0" applyAlignment="0" applyProtection="0"/>
    <xf numFmtId="0" fontId="19" fillId="0" borderId="4" applyNumberFormat="0" applyFill="0" applyAlignment="0" applyProtection="0"/>
    <xf numFmtId="0" fontId="20" fillId="0" borderId="5" applyNumberFormat="0" applyFill="0" applyAlignment="0" applyProtection="0"/>
    <xf numFmtId="0" fontId="20" fillId="0" borderId="5" applyNumberFormat="0" applyFill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1" fillId="0" borderId="6" applyNumberFormat="0" applyFill="0" applyAlignment="0" applyProtection="0"/>
    <xf numFmtId="0" fontId="21" fillId="0" borderId="6" applyNumberFormat="0" applyFill="0" applyAlignment="0" applyProtection="0"/>
    <xf numFmtId="0" fontId="22" fillId="21" borderId="7" applyNumberFormat="0" applyAlignment="0" applyProtection="0"/>
    <xf numFmtId="0" fontId="22" fillId="21" borderId="7" applyNumberFormat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4" fillId="22" borderId="0" applyNumberFormat="0" applyBorder="0" applyAlignment="0" applyProtection="0"/>
    <xf numFmtId="0" fontId="24" fillId="22" borderId="0" applyNumberFormat="0" applyBorder="0" applyAlignment="0" applyProtection="0"/>
    <xf numFmtId="0" fontId="1" fillId="0" borderId="0" applyAlignment="0"/>
    <xf numFmtId="0" fontId="30" fillId="0" borderId="0"/>
    <xf numFmtId="0" fontId="30" fillId="0" borderId="0"/>
    <xf numFmtId="0" fontId="25" fillId="3" borderId="0" applyNumberFormat="0" applyBorder="0" applyAlignment="0" applyProtection="0"/>
    <xf numFmtId="0" fontId="25" fillId="3" borderId="0" applyNumberFormat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1" fillId="23" borderId="8" applyNumberFormat="0" applyFont="0" applyAlignment="0" applyProtection="0"/>
    <xf numFmtId="0" fontId="1" fillId="23" borderId="8" applyNumberFormat="0" applyFont="0" applyAlignment="0" applyProtection="0"/>
    <xf numFmtId="0" fontId="27" fillId="0" borderId="9" applyNumberFormat="0" applyFill="0" applyAlignment="0" applyProtection="0"/>
    <xf numFmtId="0" fontId="27" fillId="0" borderId="9" applyNumberFormat="0" applyFill="0" applyAlignment="0" applyProtection="0"/>
    <xf numFmtId="0" fontId="30" fillId="0" borderId="0"/>
    <xf numFmtId="0" fontId="28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9" fillId="4" borderId="0" applyNumberFormat="0" applyBorder="0" applyAlignment="0" applyProtection="0"/>
    <xf numFmtId="0" fontId="29" fillId="4" borderId="0" applyNumberFormat="0" applyBorder="0" applyAlignment="0" applyProtection="0"/>
  </cellStyleXfs>
  <cellXfs count="297">
    <xf numFmtId="0" fontId="0" fillId="0" borderId="0" xfId="0"/>
    <xf numFmtId="49" fontId="3" fillId="0" borderId="0" xfId="0" applyNumberFormat="1" applyFont="1" applyAlignment="1">
      <alignment horizontal="left" vertical="top"/>
    </xf>
    <xf numFmtId="0" fontId="4" fillId="0" borderId="0" xfId="0" applyFont="1" applyAlignment="1">
      <alignment horizontal="left" vertical="top" wrapText="1"/>
    </xf>
    <xf numFmtId="0" fontId="4" fillId="0" borderId="0" xfId="0" applyFont="1" applyAlignment="1">
      <alignment horizontal="center" vertical="top" wrapText="1"/>
    </xf>
    <xf numFmtId="0" fontId="4" fillId="0" borderId="0" xfId="0" applyFont="1" applyAlignment="1">
      <alignment horizontal="center" vertical="top"/>
    </xf>
    <xf numFmtId="0" fontId="4" fillId="0" borderId="0" xfId="0" applyFont="1" applyAlignment="1">
      <alignment horizontal="right" vertical="top"/>
    </xf>
    <xf numFmtId="0" fontId="2" fillId="0" borderId="0" xfId="0" applyFont="1" applyAlignment="1">
      <alignment horizontal="left" vertical="top"/>
    </xf>
    <xf numFmtId="0" fontId="5" fillId="0" borderId="0" xfId="0" applyFont="1" applyAlignment="1">
      <alignment horizontal="right" vertical="top"/>
    </xf>
    <xf numFmtId="0" fontId="4" fillId="0" borderId="0" xfId="0" applyFont="1"/>
    <xf numFmtId="49" fontId="4" fillId="0" borderId="0" xfId="0" applyNumberFormat="1" applyFont="1" applyAlignment="1">
      <alignment horizontal="left" vertical="top"/>
    </xf>
    <xf numFmtId="0" fontId="4" fillId="0" borderId="0" xfId="0" applyFont="1" applyAlignment="1">
      <alignment horizontal="left" vertical="top"/>
    </xf>
    <xf numFmtId="0" fontId="4" fillId="0" borderId="10" xfId="0" applyFont="1" applyBorder="1" applyAlignment="1">
      <alignment horizontal="right" vertical="top"/>
    </xf>
    <xf numFmtId="0" fontId="4" fillId="0" borderId="11" xfId="0" applyFont="1" applyBorder="1" applyAlignment="1">
      <alignment horizontal="right" vertical="top"/>
    </xf>
    <xf numFmtId="0" fontId="6" fillId="0" borderId="11" xfId="0" applyFont="1" applyBorder="1" applyAlignment="1">
      <alignment horizontal="center" vertical="top"/>
    </xf>
    <xf numFmtId="0" fontId="4" fillId="0" borderId="0" xfId="0" applyFont="1" applyBorder="1" applyAlignment="1">
      <alignment horizontal="right" vertical="top"/>
    </xf>
    <xf numFmtId="0" fontId="2" fillId="0" borderId="0" xfId="0" applyFont="1" applyAlignment="1">
      <alignment horizontal="center" vertical="top"/>
    </xf>
    <xf numFmtId="0" fontId="4" fillId="0" borderId="0" xfId="0" applyFont="1" applyAlignment="1">
      <alignment horizontal="right" vertical="top" wrapText="1"/>
    </xf>
    <xf numFmtId="0" fontId="4" fillId="0" borderId="0" xfId="0" applyFont="1" applyAlignment="1">
      <alignment horizontal="left"/>
    </xf>
    <xf numFmtId="0" fontId="4" fillId="0" borderId="11" xfId="0" applyFont="1" applyBorder="1"/>
    <xf numFmtId="0" fontId="6" fillId="0" borderId="0" xfId="0" applyFont="1" applyAlignment="1">
      <alignment horizontal="center" vertical="top"/>
    </xf>
    <xf numFmtId="49" fontId="6" fillId="0" borderId="0" xfId="0" applyNumberFormat="1" applyFont="1" applyAlignment="1">
      <alignment horizontal="left" vertical="top"/>
    </xf>
    <xf numFmtId="0" fontId="3" fillId="0" borderId="12" xfId="0" applyFont="1" applyBorder="1" applyAlignment="1">
      <alignment horizontal="center" vertical="top"/>
    </xf>
    <xf numFmtId="0" fontId="3" fillId="0" borderId="0" xfId="0" applyFont="1" applyAlignment="1">
      <alignment horizontal="left" vertical="top" wrapText="1"/>
    </xf>
    <xf numFmtId="0" fontId="7" fillId="0" borderId="0" xfId="0" applyFont="1" applyAlignment="1">
      <alignment horizontal="right" vertical="top"/>
    </xf>
    <xf numFmtId="0" fontId="3" fillId="0" borderId="0" xfId="0" applyFont="1" applyAlignment="1">
      <alignment horizontal="center" vertical="top"/>
    </xf>
    <xf numFmtId="49" fontId="8" fillId="0" borderId="12" xfId="0" applyNumberFormat="1" applyFont="1" applyBorder="1" applyAlignment="1">
      <alignment horizontal="left" vertical="top" wrapText="1"/>
    </xf>
    <xf numFmtId="0" fontId="3" fillId="0" borderId="12" xfId="0" applyFont="1" applyBorder="1" applyAlignment="1">
      <alignment horizontal="center" vertical="top" wrapText="1"/>
    </xf>
    <xf numFmtId="0" fontId="5" fillId="0" borderId="12" xfId="0" applyFont="1" applyBorder="1" applyAlignment="1">
      <alignment horizontal="center" vertical="top"/>
    </xf>
    <xf numFmtId="0" fontId="7" fillId="0" borderId="12" xfId="0" applyFont="1" applyBorder="1" applyAlignment="1">
      <alignment horizontal="right" vertical="top" wrapText="1"/>
    </xf>
    <xf numFmtId="0" fontId="7" fillId="0" borderId="12" xfId="0" applyFont="1" applyBorder="1" applyAlignment="1">
      <alignment horizontal="right" vertical="top"/>
    </xf>
    <xf numFmtId="0" fontId="5" fillId="0" borderId="12" xfId="0" applyFont="1" applyBorder="1" applyAlignment="1">
      <alignment horizontal="center" vertical="top" wrapText="1"/>
    </xf>
    <xf numFmtId="0" fontId="10" fillId="0" borderId="12" xfId="0" applyFont="1" applyBorder="1" applyAlignment="1">
      <alignment horizontal="right" vertical="top" wrapText="1"/>
    </xf>
    <xf numFmtId="3" fontId="4" fillId="0" borderId="0" xfId="0" applyNumberFormat="1" applyFont="1" applyAlignment="1">
      <alignment horizontal="right" vertical="top"/>
    </xf>
    <xf numFmtId="3" fontId="4" fillId="0" borderId="0" xfId="0" applyNumberFormat="1" applyFont="1" applyAlignment="1">
      <alignment horizontal="left"/>
    </xf>
    <xf numFmtId="3" fontId="7" fillId="0" borderId="12" xfId="0" applyNumberFormat="1" applyFont="1" applyBorder="1" applyAlignment="1">
      <alignment horizontal="right" vertical="top"/>
    </xf>
    <xf numFmtId="3" fontId="7" fillId="0" borderId="12" xfId="0" applyNumberFormat="1" applyFont="1" applyBorder="1" applyAlignment="1">
      <alignment horizontal="right" vertical="top" wrapText="1"/>
    </xf>
    <xf numFmtId="3" fontId="10" fillId="0" borderId="12" xfId="0" applyNumberFormat="1" applyFont="1" applyBorder="1" applyAlignment="1">
      <alignment horizontal="right" vertical="top" wrapText="1"/>
    </xf>
    <xf numFmtId="3" fontId="7" fillId="0" borderId="0" xfId="0" applyNumberFormat="1" applyFont="1" applyAlignment="1">
      <alignment horizontal="right" vertical="top"/>
    </xf>
    <xf numFmtId="3" fontId="5" fillId="0" borderId="0" xfId="0" applyNumberFormat="1" applyFont="1" applyAlignment="1">
      <alignment horizontal="right" vertical="top"/>
    </xf>
    <xf numFmtId="3" fontId="4" fillId="0" borderId="10" xfId="0" applyNumberFormat="1" applyFont="1" applyBorder="1" applyAlignment="1">
      <alignment horizontal="right" vertical="top"/>
    </xf>
    <xf numFmtId="49" fontId="11" fillId="0" borderId="0" xfId="72" applyNumberFormat="1" applyFont="1" applyFill="1"/>
    <xf numFmtId="0" fontId="32" fillId="0" borderId="0" xfId="72" applyFont="1" applyFill="1" applyAlignment="1">
      <alignment horizontal="center" vertical="center"/>
    </xf>
    <xf numFmtId="49" fontId="11" fillId="0" borderId="0" xfId="72" applyNumberFormat="1" applyFont="1" applyFill="1" applyAlignment="1">
      <alignment horizontal="center" vertical="center"/>
    </xf>
    <xf numFmtId="0" fontId="33" fillId="0" borderId="0" xfId="72" applyFont="1" applyFill="1" applyAlignment="1">
      <alignment horizontal="center" vertical="center"/>
    </xf>
    <xf numFmtId="49" fontId="31" fillId="0" borderId="0" xfId="72" applyNumberFormat="1" applyFont="1" applyFill="1" applyAlignment="1">
      <alignment horizontal="center" vertical="center"/>
    </xf>
    <xf numFmtId="49" fontId="34" fillId="0" borderId="0" xfId="72" applyNumberFormat="1" applyFont="1" applyFill="1" applyAlignment="1">
      <alignment wrapText="1"/>
    </xf>
    <xf numFmtId="49" fontId="32" fillId="0" borderId="0" xfId="72" applyNumberFormat="1" applyFont="1" applyFill="1" applyAlignment="1">
      <alignment horizontal="center" vertical="center" wrapText="1"/>
    </xf>
    <xf numFmtId="0" fontId="31" fillId="0" borderId="0" xfId="72" applyFont="1" applyFill="1"/>
    <xf numFmtId="0" fontId="31" fillId="0" borderId="10" xfId="72" applyFont="1" applyFill="1" applyBorder="1"/>
    <xf numFmtId="0" fontId="31" fillId="0" borderId="0" xfId="72" applyFont="1" applyFill="1" applyAlignment="1">
      <alignment horizontal="center"/>
    </xf>
    <xf numFmtId="0" fontId="31" fillId="0" borderId="0" xfId="72" applyFont="1" applyFill="1" applyAlignment="1">
      <alignment horizontal="right"/>
    </xf>
    <xf numFmtId="49" fontId="31" fillId="0" borderId="0" xfId="72" applyNumberFormat="1" applyFont="1" applyFill="1"/>
    <xf numFmtId="49" fontId="11" fillId="0" borderId="0" xfId="72" applyNumberFormat="1" applyFont="1" applyFill="1" applyAlignment="1">
      <alignment horizontal="center"/>
    </xf>
    <xf numFmtId="49" fontId="31" fillId="0" borderId="12" xfId="72" applyNumberFormat="1" applyFont="1" applyFill="1" applyBorder="1" applyAlignment="1">
      <alignment horizontal="center"/>
    </xf>
    <xf numFmtId="49" fontId="31" fillId="0" borderId="13" xfId="72" applyNumberFormat="1" applyFont="1" applyFill="1" applyBorder="1" applyAlignment="1">
      <alignment horizontal="center"/>
    </xf>
    <xf numFmtId="4" fontId="31" fillId="0" borderId="14" xfId="72" applyNumberFormat="1" applyFont="1" applyFill="1" applyBorder="1" applyAlignment="1">
      <alignment horizontal="center" vertical="center"/>
    </xf>
    <xf numFmtId="4" fontId="31" fillId="0" borderId="15" xfId="72" applyNumberFormat="1" applyFont="1" applyFill="1" applyBorder="1" applyAlignment="1">
      <alignment horizontal="center" vertical="center"/>
    </xf>
    <xf numFmtId="0" fontId="11" fillId="0" borderId="0" xfId="72" applyFont="1" applyFill="1" applyAlignment="1">
      <alignment vertical="center"/>
    </xf>
    <xf numFmtId="4" fontId="35" fillId="0" borderId="14" xfId="72" applyNumberFormat="1" applyFont="1" applyFill="1" applyBorder="1" applyAlignment="1">
      <alignment horizontal="center" vertical="center"/>
    </xf>
    <xf numFmtId="4" fontId="35" fillId="0" borderId="15" xfId="72" applyNumberFormat="1" applyFont="1" applyFill="1" applyBorder="1" applyAlignment="1">
      <alignment horizontal="center" vertical="center"/>
    </xf>
    <xf numFmtId="49" fontId="35" fillId="0" borderId="16" xfId="72" applyNumberFormat="1" applyFont="1" applyFill="1" applyBorder="1" applyAlignment="1">
      <alignment horizontal="left" vertical="center"/>
    </xf>
    <xf numFmtId="49" fontId="31" fillId="0" borderId="0" xfId="72" applyNumberFormat="1" applyFont="1" applyFill="1" applyBorder="1" applyAlignment="1">
      <alignment horizontal="centerContinuous" vertical="center" wrapText="1"/>
    </xf>
    <xf numFmtId="164" fontId="35" fillId="0" borderId="14" xfId="72" applyNumberFormat="1" applyFont="1" applyFill="1" applyBorder="1" applyAlignment="1">
      <alignment horizontal="center" vertical="center"/>
    </xf>
    <xf numFmtId="49" fontId="32" fillId="0" borderId="17" xfId="72" applyNumberFormat="1" applyFont="1" applyFill="1" applyBorder="1" applyAlignment="1">
      <alignment horizontal="left" vertical="center"/>
    </xf>
    <xf numFmtId="164" fontId="35" fillId="0" borderId="18" xfId="72" applyNumberFormat="1" applyFont="1" applyFill="1" applyBorder="1" applyAlignment="1">
      <alignment horizontal="center" vertical="center"/>
    </xf>
    <xf numFmtId="4" fontId="35" fillId="0" borderId="19" xfId="72" applyNumberFormat="1" applyFont="1" applyFill="1" applyBorder="1" applyAlignment="1">
      <alignment horizontal="center" vertical="center"/>
    </xf>
    <xf numFmtId="49" fontId="35" fillId="0" borderId="0" xfId="72" applyNumberFormat="1" applyFont="1" applyFill="1" applyBorder="1" applyAlignment="1">
      <alignment horizontal="left" vertical="center"/>
    </xf>
    <xf numFmtId="164" fontId="35" fillId="0" borderId="0" xfId="72" applyNumberFormat="1" applyFont="1" applyFill="1" applyBorder="1" applyAlignment="1">
      <alignment horizontal="center" vertical="center"/>
    </xf>
    <xf numFmtId="0" fontId="31" fillId="0" borderId="0" xfId="72" applyFont="1" applyFill="1" applyAlignment="1">
      <alignment horizontal="center" vertical="center"/>
    </xf>
    <xf numFmtId="0" fontId="31" fillId="0" borderId="0" xfId="72" applyFont="1" applyFill="1" applyAlignment="1">
      <alignment horizontal="left" indent="1"/>
    </xf>
    <xf numFmtId="0" fontId="1" fillId="0" borderId="0" xfId="72" applyFont="1" applyFill="1"/>
    <xf numFmtId="0" fontId="1" fillId="0" borderId="0" xfId="72" applyFont="1" applyFill="1" applyAlignment="1">
      <alignment horizontal="center" vertical="center"/>
    </xf>
    <xf numFmtId="0" fontId="31" fillId="0" borderId="16" xfId="72" applyNumberFormat="1" applyFont="1" applyFill="1" applyBorder="1" applyAlignment="1">
      <alignment vertical="center" wrapText="1"/>
    </xf>
    <xf numFmtId="49" fontId="31" fillId="0" borderId="12" xfId="72" applyNumberFormat="1" applyFont="1" applyFill="1" applyBorder="1" applyAlignment="1">
      <alignment horizontal="center" vertical="center"/>
    </xf>
    <xf numFmtId="49" fontId="31" fillId="0" borderId="14" xfId="72" applyNumberFormat="1" applyFont="1" applyFill="1" applyBorder="1" applyAlignment="1">
      <alignment horizontal="center" vertical="center" wrapText="1"/>
    </xf>
    <xf numFmtId="49" fontId="31" fillId="0" borderId="14" xfId="72" applyNumberFormat="1" applyFont="1" applyFill="1" applyBorder="1" applyAlignment="1">
      <alignment horizontal="centerContinuous" vertical="center" wrapText="1"/>
    </xf>
    <xf numFmtId="49" fontId="31" fillId="0" borderId="18" xfId="72" applyNumberFormat="1" applyFont="1" applyFill="1" applyBorder="1" applyAlignment="1">
      <alignment horizontal="centerContinuous" vertical="center" wrapText="1"/>
    </xf>
    <xf numFmtId="49" fontId="31" fillId="0" borderId="20" xfId="72" applyNumberFormat="1" applyFont="1" applyFill="1" applyBorder="1" applyAlignment="1">
      <alignment horizontal="center"/>
    </xf>
    <xf numFmtId="0" fontId="35" fillId="0" borderId="16" xfId="72" applyNumberFormat="1" applyFont="1" applyFill="1" applyBorder="1" applyAlignment="1">
      <alignment horizontal="left" vertical="center" wrapText="1"/>
    </xf>
    <xf numFmtId="49" fontId="36" fillId="0" borderId="14" xfId="72" applyNumberFormat="1" applyFont="1" applyFill="1" applyBorder="1" applyAlignment="1">
      <alignment horizontal="center" vertical="center" wrapText="1"/>
    </xf>
    <xf numFmtId="3" fontId="4" fillId="0" borderId="0" xfId="0" applyNumberFormat="1" applyFont="1" applyBorder="1" applyAlignment="1">
      <alignment horizontal="right" vertical="top"/>
    </xf>
    <xf numFmtId="49" fontId="34" fillId="0" borderId="16" xfId="72" applyNumberFormat="1" applyFont="1" applyFill="1" applyBorder="1" applyAlignment="1">
      <alignment horizontal="left" vertical="center" wrapText="1"/>
    </xf>
    <xf numFmtId="164" fontId="31" fillId="0" borderId="14" xfId="72" applyNumberFormat="1" applyFont="1" applyFill="1" applyBorder="1" applyAlignment="1">
      <alignment horizontal="center" vertical="center"/>
    </xf>
    <xf numFmtId="0" fontId="11" fillId="24" borderId="0" xfId="73" applyFont="1" applyFill="1"/>
    <xf numFmtId="49" fontId="11" fillId="24" borderId="0" xfId="73" applyNumberFormat="1" applyFont="1" applyFill="1"/>
    <xf numFmtId="49" fontId="34" fillId="24" borderId="0" xfId="73" applyNumberFormat="1" applyFont="1" applyFill="1" applyAlignment="1">
      <alignment wrapText="1"/>
    </xf>
    <xf numFmtId="0" fontId="31" fillId="24" borderId="10" xfId="73" applyFont="1" applyFill="1" applyBorder="1" applyAlignment="1">
      <alignment horizontal="left" vertical="center"/>
    </xf>
    <xf numFmtId="0" fontId="31" fillId="24" borderId="10" xfId="73" applyFont="1" applyFill="1" applyBorder="1"/>
    <xf numFmtId="0" fontId="31" fillId="24" borderId="10" xfId="73" applyFont="1" applyFill="1" applyBorder="1" applyAlignment="1">
      <alignment horizontal="right"/>
    </xf>
    <xf numFmtId="49" fontId="31" fillId="24" borderId="0" xfId="73" applyNumberFormat="1" applyFont="1" applyFill="1"/>
    <xf numFmtId="49" fontId="31" fillId="24" borderId="12" xfId="73" applyNumberFormat="1" applyFont="1" applyFill="1" applyBorder="1" applyAlignment="1">
      <alignment horizontal="center" vertical="center" wrapText="1"/>
    </xf>
    <xf numFmtId="49" fontId="11" fillId="24" borderId="0" xfId="73" applyNumberFormat="1" applyFont="1" applyFill="1" applyAlignment="1">
      <alignment horizontal="center"/>
    </xf>
    <xf numFmtId="49" fontId="31" fillId="24" borderId="12" xfId="73" applyNumberFormat="1" applyFont="1" applyFill="1" applyBorder="1" applyAlignment="1">
      <alignment horizontal="center" vertical="center"/>
    </xf>
    <xf numFmtId="49" fontId="31" fillId="24" borderId="12" xfId="73" applyNumberFormat="1" applyFont="1" applyFill="1" applyBorder="1" applyAlignment="1">
      <alignment horizontal="center"/>
    </xf>
    <xf numFmtId="0" fontId="31" fillId="24" borderId="12" xfId="73" applyNumberFormat="1" applyFont="1" applyFill="1" applyBorder="1" applyAlignment="1">
      <alignment horizontal="center" vertical="center"/>
    </xf>
    <xf numFmtId="49" fontId="36" fillId="24" borderId="12" xfId="73" applyNumberFormat="1" applyFont="1" applyFill="1" applyBorder="1" applyAlignment="1">
      <alignment horizontal="center" vertical="center" wrapText="1"/>
    </xf>
    <xf numFmtId="4" fontId="31" fillId="24" borderId="12" xfId="73" applyNumberFormat="1" applyFont="1" applyFill="1" applyBorder="1" applyAlignment="1">
      <alignment horizontal="center" vertical="center"/>
    </xf>
    <xf numFmtId="49" fontId="35" fillId="24" borderId="22" xfId="73" applyNumberFormat="1" applyFont="1" applyFill="1" applyBorder="1" applyAlignment="1">
      <alignment horizontal="left" vertical="center" wrapText="1"/>
    </xf>
    <xf numFmtId="4" fontId="35" fillId="24" borderId="12" xfId="73" applyNumberFormat="1" applyFont="1" applyFill="1" applyBorder="1" applyAlignment="1">
      <alignment horizontal="center" vertical="center"/>
    </xf>
    <xf numFmtId="0" fontId="11" fillId="24" borderId="0" xfId="73" applyFont="1" applyFill="1" applyAlignment="1">
      <alignment vertical="center"/>
    </xf>
    <xf numFmtId="0" fontId="37" fillId="24" borderId="12" xfId="73" applyFont="1" applyFill="1" applyBorder="1" applyAlignment="1">
      <alignment horizontal="center" vertical="center"/>
    </xf>
    <xf numFmtId="0" fontId="35" fillId="24" borderId="12" xfId="73" applyFont="1" applyFill="1" applyBorder="1" applyAlignment="1">
      <alignment horizontal="left" vertical="center" wrapText="1"/>
    </xf>
    <xf numFmtId="0" fontId="12" fillId="24" borderId="0" xfId="73" applyFont="1" applyFill="1"/>
    <xf numFmtId="0" fontId="31" fillId="24" borderId="12" xfId="73" applyFont="1" applyFill="1" applyBorder="1" applyAlignment="1">
      <alignment horizontal="center" vertical="center"/>
    </xf>
    <xf numFmtId="0" fontId="31" fillId="24" borderId="0" xfId="73" applyFont="1" applyFill="1"/>
    <xf numFmtId="0" fontId="31" fillId="24" borderId="18" xfId="73" applyFont="1" applyFill="1" applyBorder="1" applyAlignment="1">
      <alignment horizontal="center" vertical="center"/>
    </xf>
    <xf numFmtId="0" fontId="35" fillId="24" borderId="10" xfId="73" applyFont="1" applyFill="1" applyBorder="1" applyAlignment="1">
      <alignment horizontal="left" vertical="center"/>
    </xf>
    <xf numFmtId="4" fontId="35" fillId="24" borderId="18" xfId="73" applyNumberFormat="1" applyFont="1" applyFill="1" applyBorder="1" applyAlignment="1">
      <alignment horizontal="center" vertical="center"/>
    </xf>
    <xf numFmtId="0" fontId="11" fillId="24" borderId="0" xfId="73" applyFont="1" applyFill="1" applyAlignment="1">
      <alignment horizontal="center" vertical="center"/>
    </xf>
    <xf numFmtId="0" fontId="11" fillId="24" borderId="0" xfId="73" applyFont="1" applyFill="1" applyBorder="1" applyAlignment="1">
      <alignment horizontal="center" vertical="center"/>
    </xf>
    <xf numFmtId="0" fontId="35" fillId="24" borderId="0" xfId="73" applyFont="1" applyFill="1" applyAlignment="1">
      <alignment horizontal="center" vertical="center"/>
    </xf>
    <xf numFmtId="0" fontId="35" fillId="24" borderId="0" xfId="73" applyFont="1" applyFill="1"/>
    <xf numFmtId="0" fontId="31" fillId="24" borderId="0" xfId="73" applyFont="1" applyFill="1" applyAlignment="1">
      <alignment horizontal="center" vertical="center"/>
    </xf>
    <xf numFmtId="0" fontId="31" fillId="24" borderId="12" xfId="73" applyFont="1" applyFill="1" applyBorder="1" applyAlignment="1">
      <alignment horizontal="left" vertical="center"/>
    </xf>
    <xf numFmtId="0" fontId="31" fillId="0" borderId="0" xfId="72" applyFont="1" applyFill="1" applyAlignment="1">
      <alignment horizontal="center" vertical="center"/>
    </xf>
    <xf numFmtId="0" fontId="5" fillId="0" borderId="0" xfId="0" applyFont="1" applyAlignment="1">
      <alignment horizontal="center" vertical="top"/>
    </xf>
    <xf numFmtId="0" fontId="39" fillId="0" borderId="0" xfId="0" applyFont="1" applyAlignment="1">
      <alignment horizontal="right" vertical="top"/>
    </xf>
    <xf numFmtId="3" fontId="4" fillId="0" borderId="11" xfId="0" applyNumberFormat="1" applyFont="1" applyBorder="1" applyAlignment="1">
      <alignment horizontal="right" vertical="top"/>
    </xf>
    <xf numFmtId="49" fontId="31" fillId="24" borderId="22" xfId="73" applyNumberFormat="1" applyFont="1" applyFill="1" applyBorder="1" applyAlignment="1">
      <alignment horizontal="center" vertical="center" wrapText="1"/>
    </xf>
    <xf numFmtId="0" fontId="3" fillId="0" borderId="12" xfId="0" applyFont="1" applyBorder="1" applyAlignment="1">
      <alignment horizontal="center" vertical="center" wrapText="1"/>
    </xf>
    <xf numFmtId="3" fontId="3" fillId="0" borderId="12" xfId="0" applyNumberFormat="1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49" fontId="3" fillId="0" borderId="12" xfId="0" applyNumberFormat="1" applyFont="1" applyBorder="1" applyAlignment="1">
      <alignment horizontal="center" vertical="center"/>
    </xf>
    <xf numFmtId="0" fontId="3" fillId="0" borderId="12" xfId="0" applyFont="1" applyBorder="1" applyAlignment="1">
      <alignment horizontal="left" vertical="top" wrapText="1"/>
    </xf>
    <xf numFmtId="0" fontId="3" fillId="0" borderId="0" xfId="0" applyFont="1" applyAlignment="1">
      <alignment horizontal="center" vertical="top" wrapText="1"/>
    </xf>
    <xf numFmtId="0" fontId="5" fillId="0" borderId="0" xfId="0" applyFont="1" applyAlignment="1">
      <alignment horizontal="center" vertical="top" wrapText="1"/>
    </xf>
    <xf numFmtId="0" fontId="11" fillId="0" borderId="0" xfId="0" applyFont="1" applyAlignment="1">
      <alignment horizontal="left" vertical="top"/>
    </xf>
    <xf numFmtId="0" fontId="11" fillId="0" borderId="0" xfId="0" applyFont="1" applyAlignment="1">
      <alignment horizontal="right" vertical="top"/>
    </xf>
    <xf numFmtId="0" fontId="11" fillId="0" borderId="0" xfId="0" applyFont="1" applyAlignment="1">
      <alignment horizontal="center" vertical="top" wrapText="1"/>
    </xf>
    <xf numFmtId="0" fontId="11" fillId="0" borderId="0" xfId="0" applyFont="1" applyAlignment="1">
      <alignment horizontal="center" vertical="top"/>
    </xf>
    <xf numFmtId="0" fontId="40" fillId="0" borderId="0" xfId="0" applyFont="1" applyAlignment="1">
      <alignment horizontal="left"/>
    </xf>
    <xf numFmtId="0" fontId="8" fillId="0" borderId="0" xfId="0" applyFont="1" applyAlignment="1">
      <alignment horizontal="left" vertical="top" wrapText="1"/>
    </xf>
    <xf numFmtId="49" fontId="11" fillId="0" borderId="0" xfId="0" applyNumberFormat="1" applyFont="1" applyAlignment="1">
      <alignment horizontal="left" vertical="top"/>
    </xf>
    <xf numFmtId="0" fontId="1" fillId="0" borderId="0" xfId="0" applyFont="1"/>
    <xf numFmtId="165" fontId="2" fillId="0" borderId="0" xfId="0" applyNumberFormat="1" applyFont="1" applyAlignment="1">
      <alignment horizontal="right" vertical="top"/>
    </xf>
    <xf numFmtId="0" fontId="41" fillId="0" borderId="0" xfId="0" applyFont="1" applyAlignment="1">
      <alignment horizontal="right" vertical="top"/>
    </xf>
    <xf numFmtId="0" fontId="2" fillId="0" borderId="0" xfId="0" applyFont="1" applyAlignment="1">
      <alignment vertical="top"/>
    </xf>
    <xf numFmtId="0" fontId="11" fillId="0" borderId="0" xfId="0" applyFont="1" applyAlignment="1">
      <alignment horizontal="left"/>
    </xf>
    <xf numFmtId="0" fontId="11" fillId="0" borderId="0" xfId="0" applyFont="1" applyAlignment="1">
      <alignment horizontal="left" vertical="top" wrapText="1"/>
    </xf>
    <xf numFmtId="0" fontId="2" fillId="0" borderId="0" xfId="0" applyFont="1" applyAlignment="1">
      <alignment horizontal="right" vertical="top"/>
    </xf>
    <xf numFmtId="0" fontId="42" fillId="0" borderId="0" xfId="0" applyFont="1" applyAlignment="1">
      <alignment vertical="top"/>
    </xf>
    <xf numFmtId="3" fontId="11" fillId="0" borderId="0" xfId="0" applyNumberFormat="1" applyFont="1" applyAlignment="1">
      <alignment horizontal="right" vertical="top"/>
    </xf>
    <xf numFmtId="0" fontId="11" fillId="0" borderId="0" xfId="0" applyFont="1"/>
    <xf numFmtId="0" fontId="43" fillId="0" borderId="10" xfId="0" applyFont="1" applyBorder="1" applyAlignment="1">
      <alignment horizontal="right" vertical="top"/>
    </xf>
    <xf numFmtId="0" fontId="41" fillId="0" borderId="0" xfId="0" applyFont="1" applyAlignment="1">
      <alignment horizontal="center" vertical="top"/>
    </xf>
    <xf numFmtId="0" fontId="11" fillId="0" borderId="0" xfId="0" applyFont="1" applyBorder="1" applyAlignment="1">
      <alignment horizontal="right" vertical="top"/>
    </xf>
    <xf numFmtId="0" fontId="44" fillId="0" borderId="11" xfId="0" applyFont="1" applyBorder="1" applyAlignment="1">
      <alignment horizontal="center" vertical="top"/>
    </xf>
    <xf numFmtId="0" fontId="11" fillId="0" borderId="11" xfId="0" applyFont="1" applyBorder="1" applyAlignment="1">
      <alignment horizontal="right" vertical="top"/>
    </xf>
    <xf numFmtId="0" fontId="6" fillId="0" borderId="11" xfId="0" applyFont="1" applyBorder="1"/>
    <xf numFmtId="0" fontId="4" fillId="0" borderId="10" xfId="0" applyFont="1" applyBorder="1" applyAlignment="1">
      <alignment horizontal="center" vertical="top"/>
    </xf>
    <xf numFmtId="0" fontId="4" fillId="0" borderId="10" xfId="0" applyFont="1" applyBorder="1" applyAlignment="1">
      <alignment horizontal="left"/>
    </xf>
    <xf numFmtId="0" fontId="4" fillId="0" borderId="10" xfId="0" applyFont="1" applyBorder="1" applyAlignment="1">
      <alignment horizontal="left" vertical="top"/>
    </xf>
    <xf numFmtId="165" fontId="11" fillId="0" borderId="0" xfId="0" applyNumberFormat="1" applyFont="1" applyAlignment="1">
      <alignment horizontal="right" vertical="top"/>
    </xf>
    <xf numFmtId="165" fontId="4" fillId="0" borderId="0" xfId="0" applyNumberFormat="1" applyFont="1" applyAlignment="1">
      <alignment horizontal="right"/>
    </xf>
    <xf numFmtId="0" fontId="6" fillId="0" borderId="0" xfId="0" applyFont="1" applyBorder="1" applyAlignment="1">
      <alignment horizontal="center" vertical="top"/>
    </xf>
    <xf numFmtId="0" fontId="4" fillId="0" borderId="0" xfId="0" applyFont="1" applyBorder="1" applyAlignment="1"/>
    <xf numFmtId="0" fontId="4" fillId="0" borderId="22" xfId="0" applyFont="1" applyBorder="1" applyAlignment="1"/>
    <xf numFmtId="3" fontId="4" fillId="0" borderId="0" xfId="0" applyNumberFormat="1" applyFont="1" applyAlignment="1">
      <alignment horizontal="right"/>
    </xf>
    <xf numFmtId="0" fontId="3" fillId="0" borderId="12" xfId="0" applyFont="1" applyBorder="1" applyAlignment="1">
      <alignment horizontal="center" vertical="center" wrapText="1"/>
    </xf>
    <xf numFmtId="3" fontId="3" fillId="0" borderId="12" xfId="0" applyNumberFormat="1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49" fontId="3" fillId="0" borderId="12" xfId="0" applyNumberFormat="1" applyFont="1" applyBorder="1" applyAlignment="1">
      <alignment horizontal="center" vertical="center"/>
    </xf>
    <xf numFmtId="0" fontId="3" fillId="0" borderId="12" xfId="0" applyFont="1" applyBorder="1" applyAlignment="1">
      <alignment horizontal="left" vertical="top" wrapText="1"/>
    </xf>
    <xf numFmtId="0" fontId="47" fillId="0" borderId="12" xfId="0" applyFont="1" applyBorder="1" applyAlignment="1">
      <alignment horizontal="right" vertical="top"/>
    </xf>
    <xf numFmtId="0" fontId="9" fillId="0" borderId="12" xfId="0" applyFont="1" applyBorder="1" applyAlignment="1">
      <alignment horizontal="center" vertical="top" wrapText="1"/>
    </xf>
    <xf numFmtId="0" fontId="48" fillId="0" borderId="12" xfId="0" applyFont="1" applyBorder="1" applyAlignment="1">
      <alignment horizontal="center" vertical="top" wrapText="1"/>
    </xf>
    <xf numFmtId="0" fontId="48" fillId="0" borderId="12" xfId="0" applyFont="1" applyBorder="1" applyAlignment="1">
      <alignment horizontal="left" vertical="top" wrapText="1"/>
    </xf>
    <xf numFmtId="49" fontId="48" fillId="0" borderId="12" xfId="0" applyNumberFormat="1" applyFont="1" applyBorder="1" applyAlignment="1">
      <alignment horizontal="left" vertical="top" wrapText="1"/>
    </xf>
    <xf numFmtId="3" fontId="46" fillId="0" borderId="12" xfId="0" applyNumberFormat="1" applyFont="1" applyBorder="1" applyAlignment="1">
      <alignment horizontal="right" vertical="top"/>
    </xf>
    <xf numFmtId="49" fontId="31" fillId="24" borderId="12" xfId="73" applyNumberFormat="1" applyFont="1" applyFill="1" applyBorder="1" applyAlignment="1">
      <alignment horizontal="center" vertical="center" wrapText="1"/>
    </xf>
    <xf numFmtId="0" fontId="49" fillId="0" borderId="0" xfId="0" applyFont="1" applyAlignment="1">
      <alignment horizontal="right" vertical="top"/>
    </xf>
    <xf numFmtId="3" fontId="49" fillId="0" borderId="0" xfId="0" applyNumberFormat="1" applyFont="1" applyAlignment="1">
      <alignment horizontal="right" vertical="top"/>
    </xf>
    <xf numFmtId="0" fontId="49" fillId="0" borderId="0" xfId="0" applyFont="1" applyAlignment="1">
      <alignment horizontal="center" vertical="top" wrapText="1"/>
    </xf>
    <xf numFmtId="0" fontId="12" fillId="0" borderId="0" xfId="0" applyFont="1" applyAlignment="1">
      <alignment horizontal="center" vertical="top" wrapText="1"/>
    </xf>
    <xf numFmtId="0" fontId="12" fillId="0" borderId="0" xfId="0" applyFont="1" applyAlignment="1">
      <alignment horizontal="left" vertical="top" wrapText="1"/>
    </xf>
    <xf numFmtId="49" fontId="12" fillId="0" borderId="0" xfId="0" applyNumberFormat="1" applyFont="1" applyAlignment="1">
      <alignment horizontal="left" vertical="top"/>
    </xf>
    <xf numFmtId="0" fontId="12" fillId="0" borderId="0" xfId="0" applyFont="1" applyAlignment="1">
      <alignment horizontal="center" vertical="top"/>
    </xf>
    <xf numFmtId="0" fontId="49" fillId="0" borderId="12" xfId="0" applyFont="1" applyBorder="1" applyAlignment="1">
      <alignment horizontal="right" vertical="top"/>
    </xf>
    <xf numFmtId="3" fontId="50" fillId="0" borderId="12" xfId="0" applyNumberFormat="1" applyFont="1" applyBorder="1" applyAlignment="1">
      <alignment horizontal="right" vertical="top" wrapText="1"/>
    </xf>
    <xf numFmtId="3" fontId="49" fillId="0" borderId="12" xfId="0" applyNumberFormat="1" applyFont="1" applyBorder="1" applyAlignment="1">
      <alignment horizontal="right" vertical="top" wrapText="1"/>
    </xf>
    <xf numFmtId="3" fontId="49" fillId="0" borderId="12" xfId="0" applyNumberFormat="1" applyFont="1" applyBorder="1" applyAlignment="1">
      <alignment horizontal="right" vertical="top"/>
    </xf>
    <xf numFmtId="0" fontId="49" fillId="0" borderId="12" xfId="0" applyFont="1" applyBorder="1" applyAlignment="1">
      <alignment horizontal="right" vertical="top" wrapText="1"/>
    </xf>
    <xf numFmtId="0" fontId="49" fillId="0" borderId="12" xfId="0" applyFont="1" applyBorder="1" applyAlignment="1">
      <alignment horizontal="center" vertical="top"/>
    </xf>
    <xf numFmtId="0" fontId="12" fillId="0" borderId="12" xfId="0" applyFont="1" applyBorder="1" applyAlignment="1">
      <alignment horizontal="center" vertical="top" wrapText="1"/>
    </xf>
    <xf numFmtId="0" fontId="12" fillId="0" borderId="12" xfId="0" applyFont="1" applyBorder="1" applyAlignment="1">
      <alignment horizontal="left" vertical="top" wrapText="1"/>
    </xf>
    <xf numFmtId="49" fontId="51" fillId="0" borderId="12" xfId="0" applyNumberFormat="1" applyFont="1" applyBorder="1" applyAlignment="1">
      <alignment horizontal="left" vertical="top" wrapText="1"/>
    </xf>
    <xf numFmtId="0" fontId="12" fillId="0" borderId="12" xfId="0" applyFont="1" applyBorder="1" applyAlignment="1">
      <alignment horizontal="center" vertical="top"/>
    </xf>
    <xf numFmtId="0" fontId="49" fillId="0" borderId="12" xfId="0" applyFont="1" applyBorder="1" applyAlignment="1">
      <alignment horizontal="center" vertical="top" wrapText="1"/>
    </xf>
    <xf numFmtId="0" fontId="12" fillId="0" borderId="12" xfId="0" applyFont="1" applyBorder="1" applyAlignment="1">
      <alignment horizontal="center" vertical="center"/>
    </xf>
    <xf numFmtId="3" fontId="12" fillId="0" borderId="12" xfId="0" applyNumberFormat="1" applyFont="1" applyBorder="1" applyAlignment="1">
      <alignment horizontal="center" vertical="center"/>
    </xf>
    <xf numFmtId="0" fontId="12" fillId="0" borderId="12" xfId="0" applyFont="1" applyBorder="1" applyAlignment="1">
      <alignment horizontal="center" vertical="center" wrapText="1"/>
    </xf>
    <xf numFmtId="49" fontId="12" fillId="0" borderId="12" xfId="0" applyNumberFormat="1" applyFont="1" applyBorder="1" applyAlignment="1">
      <alignment horizontal="center" vertical="center"/>
    </xf>
    <xf numFmtId="0" fontId="49" fillId="0" borderId="0" xfId="0" applyFont="1" applyAlignment="1">
      <alignment horizontal="center" vertical="top"/>
    </xf>
    <xf numFmtId="0" fontId="12" fillId="0" borderId="0" xfId="0" applyFont="1" applyAlignment="1">
      <alignment horizontal="left" vertical="top"/>
    </xf>
    <xf numFmtId="0" fontId="54" fillId="0" borderId="0" xfId="0" applyFont="1" applyAlignment="1"/>
    <xf numFmtId="0" fontId="55" fillId="0" borderId="0" xfId="0" applyFont="1"/>
    <xf numFmtId="0" fontId="54" fillId="0" borderId="0" xfId="0" applyFont="1" applyAlignment="1">
      <alignment horizontal="right" vertical="top"/>
    </xf>
    <xf numFmtId="3" fontId="54" fillId="0" borderId="0" xfId="0" applyNumberFormat="1" applyFont="1" applyAlignment="1">
      <alignment horizontal="left"/>
    </xf>
    <xf numFmtId="0" fontId="54" fillId="0" borderId="0" xfId="0" applyFont="1" applyAlignment="1">
      <alignment horizontal="left"/>
    </xf>
    <xf numFmtId="0" fontId="54" fillId="0" borderId="0" xfId="0" applyFont="1" applyAlignment="1">
      <alignment horizontal="left" vertical="top"/>
    </xf>
    <xf numFmtId="0" fontId="54" fillId="0" borderId="0" xfId="0" applyFont="1" applyAlignment="1">
      <alignment horizontal="center" vertical="top"/>
    </xf>
    <xf numFmtId="49" fontId="54" fillId="0" borderId="0" xfId="0" applyNumberFormat="1" applyFont="1" applyAlignment="1">
      <alignment horizontal="left" vertical="top"/>
    </xf>
    <xf numFmtId="0" fontId="55" fillId="0" borderId="0" xfId="0" applyFont="1" applyAlignment="1">
      <alignment horizontal="right" vertical="top"/>
    </xf>
    <xf numFmtId="0" fontId="49" fillId="0" borderId="0" xfId="0" applyFont="1" applyAlignment="1"/>
    <xf numFmtId="49" fontId="37" fillId="0" borderId="0" xfId="0" applyNumberFormat="1" applyFont="1" applyAlignment="1">
      <alignment horizontal="left" vertical="top"/>
    </xf>
    <xf numFmtId="0" fontId="37" fillId="0" borderId="0" xfId="0" applyFont="1" applyAlignment="1">
      <alignment horizontal="center" vertical="top"/>
    </xf>
    <xf numFmtId="3" fontId="49" fillId="0" borderId="0" xfId="0" applyNumberFormat="1" applyFont="1" applyBorder="1" applyAlignment="1">
      <alignment horizontal="right" vertical="top"/>
    </xf>
    <xf numFmtId="0" fontId="49" fillId="0" borderId="0" xfId="0" applyFont="1" applyBorder="1" applyAlignment="1">
      <alignment horizontal="right" vertical="top"/>
    </xf>
    <xf numFmtId="0" fontId="44" fillId="0" borderId="0" xfId="0" applyFont="1" applyBorder="1" applyAlignment="1">
      <alignment horizontal="center" vertical="top"/>
    </xf>
    <xf numFmtId="0" fontId="12" fillId="0" borderId="0" xfId="0" applyFont="1" applyBorder="1" applyAlignment="1">
      <alignment horizontal="left" vertical="top"/>
    </xf>
    <xf numFmtId="3" fontId="49" fillId="0" borderId="10" xfId="0" applyNumberFormat="1" applyFont="1" applyBorder="1" applyAlignment="1">
      <alignment horizontal="right" vertical="top"/>
    </xf>
    <xf numFmtId="0" fontId="49" fillId="0" borderId="10" xfId="0" applyFont="1" applyBorder="1" applyAlignment="1">
      <alignment horizontal="right" vertical="top"/>
    </xf>
    <xf numFmtId="0" fontId="54" fillId="0" borderId="10" xfId="0" applyFont="1" applyBorder="1" applyAlignment="1">
      <alignment horizontal="right" vertical="top"/>
    </xf>
    <xf numFmtId="0" fontId="54" fillId="0" borderId="10" xfId="0" applyFont="1" applyFill="1" applyBorder="1" applyAlignment="1">
      <alignment horizontal="right" vertical="top"/>
    </xf>
    <xf numFmtId="0" fontId="54" fillId="0" borderId="10" xfId="0" applyFont="1" applyFill="1" applyBorder="1" applyAlignment="1">
      <alignment horizontal="center" vertical="top"/>
    </xf>
    <xf numFmtId="0" fontId="54" fillId="0" borderId="10" xfId="0" applyFont="1" applyBorder="1" applyAlignment="1">
      <alignment horizontal="center" vertical="top"/>
    </xf>
    <xf numFmtId="0" fontId="54" fillId="0" borderId="10" xfId="0" applyFont="1" applyBorder="1" applyAlignment="1">
      <alignment horizontal="left" vertical="top"/>
    </xf>
    <xf numFmtId="0" fontId="54" fillId="0" borderId="0" xfId="0" applyFont="1" applyFill="1" applyBorder="1" applyAlignment="1">
      <alignment horizontal="right" vertical="top"/>
    </xf>
    <xf numFmtId="0" fontId="49" fillId="0" borderId="0" xfId="0" applyFont="1" applyFill="1" applyBorder="1" applyAlignment="1">
      <alignment horizontal="right" vertical="top"/>
    </xf>
    <xf numFmtId="0" fontId="12" fillId="0" borderId="0" xfId="0" applyFont="1" applyFill="1" applyBorder="1" applyAlignment="1">
      <alignment horizontal="center" vertical="top"/>
    </xf>
    <xf numFmtId="0" fontId="12" fillId="0" borderId="0" xfId="0" applyFont="1" applyFill="1" applyBorder="1" applyAlignment="1">
      <alignment horizontal="left" vertical="top"/>
    </xf>
    <xf numFmtId="0" fontId="50" fillId="0" borderId="0" xfId="0" applyFont="1" applyAlignment="1">
      <alignment horizontal="center" vertical="top"/>
    </xf>
    <xf numFmtId="0" fontId="35" fillId="0" borderId="0" xfId="0" applyFont="1" applyAlignment="1">
      <alignment horizontal="center" vertical="top"/>
    </xf>
    <xf numFmtId="0" fontId="56" fillId="0" borderId="0" xfId="0" applyFont="1" applyBorder="1" applyAlignment="1">
      <alignment horizontal="center" vertical="top"/>
    </xf>
    <xf numFmtId="0" fontId="57" fillId="0" borderId="0" xfId="0" applyFont="1" applyBorder="1" applyAlignment="1">
      <alignment horizontal="center" vertical="top"/>
    </xf>
    <xf numFmtId="3" fontId="12" fillId="0" borderId="0" xfId="0" applyNumberFormat="1" applyFont="1" applyAlignment="1">
      <alignment horizontal="left" vertical="top"/>
    </xf>
    <xf numFmtId="3" fontId="11" fillId="0" borderId="0" xfId="0" applyNumberFormat="1" applyFont="1" applyAlignment="1">
      <alignment horizontal="left" vertical="top"/>
    </xf>
    <xf numFmtId="3" fontId="41" fillId="0" borderId="0" xfId="0" applyNumberFormat="1" applyFont="1" applyAlignment="1">
      <alignment horizontal="left" vertical="top"/>
    </xf>
    <xf numFmtId="0" fontId="41" fillId="0" borderId="0" xfId="0" applyFont="1" applyAlignment="1">
      <alignment horizontal="left" vertical="top"/>
    </xf>
    <xf numFmtId="49" fontId="31" fillId="0" borderId="16" xfId="72" applyNumberFormat="1" applyFont="1" applyFill="1" applyBorder="1" applyAlignment="1">
      <alignment horizontal="left" vertical="center"/>
    </xf>
    <xf numFmtId="4" fontId="11" fillId="24" borderId="0" xfId="73" applyNumberFormat="1" applyFont="1" applyFill="1"/>
    <xf numFmtId="4" fontId="34" fillId="24" borderId="0" xfId="73" applyNumberFormat="1" applyFont="1" applyFill="1" applyAlignment="1">
      <alignment wrapText="1"/>
    </xf>
    <xf numFmtId="4" fontId="31" fillId="24" borderId="0" xfId="73" applyNumberFormat="1" applyFont="1" applyFill="1"/>
    <xf numFmtId="4" fontId="11" fillId="24" borderId="0" xfId="73" applyNumberFormat="1" applyFont="1" applyFill="1" applyAlignment="1">
      <alignment horizontal="center"/>
    </xf>
    <xf numFmtId="4" fontId="11" fillId="24" borderId="0" xfId="73" applyNumberFormat="1" applyFont="1" applyFill="1" applyAlignment="1">
      <alignment vertical="center"/>
    </xf>
    <xf numFmtId="4" fontId="12" fillId="24" borderId="0" xfId="73" applyNumberFormat="1" applyFont="1" applyFill="1"/>
    <xf numFmtId="4" fontId="35" fillId="24" borderId="0" xfId="73" applyNumberFormat="1" applyFont="1" applyFill="1"/>
    <xf numFmtId="0" fontId="5" fillId="0" borderId="12" xfId="0" applyFont="1" applyBorder="1" applyAlignment="1">
      <alignment horizontal="center" vertical="center" textRotation="90" wrapText="1" readingOrder="1"/>
    </xf>
    <xf numFmtId="0" fontId="3" fillId="0" borderId="12" xfId="0" applyFont="1" applyBorder="1" applyAlignment="1">
      <alignment horizontal="center" vertical="center" wrapText="1"/>
    </xf>
    <xf numFmtId="0" fontId="3" fillId="0" borderId="12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center"/>
    </xf>
    <xf numFmtId="3" fontId="3" fillId="0" borderId="12" xfId="0" applyNumberFormat="1" applyFont="1" applyBorder="1" applyAlignment="1">
      <alignment horizontal="center" vertical="center" wrapText="1"/>
    </xf>
    <xf numFmtId="3" fontId="3" fillId="0" borderId="12" xfId="0" applyNumberFormat="1" applyFont="1" applyBorder="1" applyAlignment="1">
      <alignment horizontal="center" vertical="center"/>
    </xf>
    <xf numFmtId="49" fontId="3" fillId="0" borderId="12" xfId="0" applyNumberFormat="1" applyFont="1" applyBorder="1" applyAlignment="1">
      <alignment horizontal="center" vertical="center" wrapText="1"/>
    </xf>
    <xf numFmtId="49" fontId="3" fillId="0" borderId="12" xfId="0" applyNumberFormat="1" applyFont="1" applyBorder="1" applyAlignment="1">
      <alignment horizontal="center" vertical="center"/>
    </xf>
    <xf numFmtId="0" fontId="3" fillId="0" borderId="12" xfId="0" applyFont="1" applyBorder="1" applyAlignment="1">
      <alignment horizontal="left" vertical="top" wrapText="1"/>
    </xf>
    <xf numFmtId="0" fontId="0" fillId="0" borderId="12" xfId="0" applyBorder="1" applyAlignment="1">
      <alignment vertical="top" wrapText="1"/>
    </xf>
    <xf numFmtId="0" fontId="2" fillId="0" borderId="12" xfId="0" applyFont="1" applyBorder="1" applyAlignment="1">
      <alignment horizontal="left" vertical="top" wrapText="1"/>
    </xf>
    <xf numFmtId="0" fontId="8" fillId="0" borderId="12" xfId="0" applyFont="1" applyBorder="1" applyAlignment="1">
      <alignment horizontal="left" vertical="top" wrapText="1"/>
    </xf>
    <xf numFmtId="0" fontId="4" fillId="0" borderId="0" xfId="0" applyFont="1" applyAlignment="1">
      <alignment horizontal="right"/>
    </xf>
    <xf numFmtId="0" fontId="0" fillId="0" borderId="0" xfId="0" applyAlignment="1">
      <alignment horizontal="right"/>
    </xf>
    <xf numFmtId="0" fontId="4" fillId="0" borderId="10" xfId="0" applyFont="1" applyBorder="1" applyAlignment="1">
      <alignment horizontal="center" vertical="top" wrapText="1"/>
    </xf>
    <xf numFmtId="0" fontId="11" fillId="0" borderId="10" xfId="0" applyFont="1" applyBorder="1" applyAlignment="1">
      <alignment horizontal="center" vertical="top" wrapText="1"/>
    </xf>
    <xf numFmtId="165" fontId="4" fillId="0" borderId="0" xfId="0" applyNumberFormat="1" applyFont="1" applyAlignment="1">
      <alignment horizontal="right"/>
    </xf>
    <xf numFmtId="0" fontId="4" fillId="0" borderId="10" xfId="0" applyFont="1" applyBorder="1" applyAlignment="1">
      <alignment horizontal="center"/>
    </xf>
    <xf numFmtId="0" fontId="6" fillId="0" borderId="11" xfId="0" applyFont="1" applyBorder="1" applyAlignment="1">
      <alignment horizontal="center" vertical="top"/>
    </xf>
    <xf numFmtId="0" fontId="45" fillId="0" borderId="12" xfId="0" applyFont="1" applyBorder="1" applyAlignment="1">
      <alignment vertical="top" wrapText="1"/>
    </xf>
    <xf numFmtId="49" fontId="12" fillId="0" borderId="12" xfId="0" applyNumberFormat="1" applyFont="1" applyBorder="1" applyAlignment="1">
      <alignment horizontal="center" vertical="center" wrapText="1"/>
    </xf>
    <xf numFmtId="49" fontId="12" fillId="0" borderId="12" xfId="0" applyNumberFormat="1" applyFont="1" applyBorder="1" applyAlignment="1">
      <alignment horizontal="center" vertical="center"/>
    </xf>
    <xf numFmtId="0" fontId="54" fillId="0" borderId="10" xfId="0" applyFont="1" applyBorder="1" applyAlignment="1">
      <alignment horizontal="center" vertical="top"/>
    </xf>
    <xf numFmtId="0" fontId="57" fillId="0" borderId="11" xfId="0" applyFont="1" applyBorder="1" applyAlignment="1">
      <alignment horizontal="center" vertical="top"/>
    </xf>
    <xf numFmtId="3" fontId="12" fillId="0" borderId="12" xfId="0" applyNumberFormat="1" applyFont="1" applyBorder="1" applyAlignment="1">
      <alignment horizontal="center" vertical="center" wrapText="1"/>
    </xf>
    <xf numFmtId="3" fontId="12" fillId="0" borderId="12" xfId="0" applyNumberFormat="1" applyFont="1" applyBorder="1" applyAlignment="1">
      <alignment horizontal="center" vertical="center"/>
    </xf>
    <xf numFmtId="0" fontId="12" fillId="0" borderId="12" xfId="0" applyFont="1" applyBorder="1" applyAlignment="1">
      <alignment horizontal="center" vertical="center" wrapText="1"/>
    </xf>
    <xf numFmtId="0" fontId="12" fillId="0" borderId="12" xfId="0" applyFont="1" applyBorder="1" applyAlignment="1">
      <alignment horizontal="center" vertical="center"/>
    </xf>
    <xf numFmtId="0" fontId="12" fillId="0" borderId="12" xfId="0" applyFont="1" applyBorder="1" applyAlignment="1">
      <alignment horizontal="left" vertical="top" wrapText="1"/>
    </xf>
    <xf numFmtId="0" fontId="11" fillId="0" borderId="12" xfId="0" applyFont="1" applyBorder="1" applyAlignment="1">
      <alignment horizontal="center" vertical="center" wrapText="1"/>
    </xf>
    <xf numFmtId="0" fontId="51" fillId="0" borderId="12" xfId="0" applyFont="1" applyBorder="1" applyAlignment="1">
      <alignment horizontal="left" vertical="top" wrapText="1"/>
    </xf>
    <xf numFmtId="0" fontId="41" fillId="0" borderId="12" xfId="0" applyFont="1" applyBorder="1" applyAlignment="1">
      <alignment horizontal="left" vertical="top" wrapText="1"/>
    </xf>
    <xf numFmtId="0" fontId="51" fillId="0" borderId="12" xfId="0" applyFont="1" applyBorder="1" applyAlignment="1">
      <alignment horizontal="center" vertical="top"/>
    </xf>
    <xf numFmtId="0" fontId="0" fillId="0" borderId="12" xfId="0" applyBorder="1" applyAlignment="1">
      <alignment vertical="top"/>
    </xf>
    <xf numFmtId="49" fontId="12" fillId="0" borderId="12" xfId="0" applyNumberFormat="1" applyFont="1" applyBorder="1" applyAlignment="1">
      <alignment horizontal="left" vertical="top" wrapText="1"/>
    </xf>
    <xf numFmtId="0" fontId="12" fillId="0" borderId="12" xfId="0" applyFont="1" applyBorder="1" applyAlignment="1">
      <alignment horizontal="center" vertical="top" wrapText="1"/>
    </xf>
    <xf numFmtId="0" fontId="49" fillId="0" borderId="12" xfId="0" applyFont="1" applyBorder="1" applyAlignment="1">
      <alignment horizontal="center" vertical="top" wrapText="1"/>
    </xf>
    <xf numFmtId="0" fontId="49" fillId="0" borderId="12" xfId="0" applyFont="1" applyBorder="1" applyAlignment="1">
      <alignment horizontal="right" vertical="top" wrapText="1"/>
    </xf>
    <xf numFmtId="0" fontId="54" fillId="0" borderId="0" xfId="0" applyFont="1" applyAlignment="1">
      <alignment horizontal="right"/>
    </xf>
    <xf numFmtId="49" fontId="31" fillId="0" borderId="21" xfId="72" applyNumberFormat="1" applyFont="1" applyFill="1" applyBorder="1" applyAlignment="1">
      <alignment horizontal="center" vertical="center" wrapText="1"/>
    </xf>
    <xf numFmtId="49" fontId="31" fillId="0" borderId="16" xfId="72" applyNumberFormat="1" applyFont="1" applyFill="1" applyBorder="1" applyAlignment="1">
      <alignment horizontal="center" vertical="center" wrapText="1"/>
    </xf>
    <xf numFmtId="49" fontId="31" fillId="0" borderId="17" xfId="72" applyNumberFormat="1" applyFont="1" applyFill="1" applyBorder="1" applyAlignment="1">
      <alignment horizontal="center" vertical="center" wrapText="1"/>
    </xf>
    <xf numFmtId="49" fontId="31" fillId="0" borderId="23" xfId="72" applyNumberFormat="1" applyFont="1" applyFill="1" applyBorder="1" applyAlignment="1">
      <alignment horizontal="center" vertical="center" wrapText="1"/>
    </xf>
    <xf numFmtId="49" fontId="31" fillId="0" borderId="14" xfId="72" applyNumberFormat="1" applyFont="1" applyFill="1" applyBorder="1" applyAlignment="1">
      <alignment horizontal="center" vertical="center" wrapText="1"/>
    </xf>
    <xf numFmtId="49" fontId="31" fillId="0" borderId="18" xfId="72" applyNumberFormat="1" applyFont="1" applyFill="1" applyBorder="1" applyAlignment="1">
      <alignment horizontal="center" vertical="center" wrapText="1"/>
    </xf>
    <xf numFmtId="0" fontId="1" fillId="0" borderId="14" xfId="72" applyFont="1" applyBorder="1"/>
    <xf numFmtId="0" fontId="1" fillId="0" borderId="18" xfId="72" applyFont="1" applyBorder="1"/>
    <xf numFmtId="0" fontId="31" fillId="0" borderId="0" xfId="72" applyFont="1" applyFill="1" applyAlignment="1">
      <alignment horizontal="center" vertical="center"/>
    </xf>
    <xf numFmtId="49" fontId="32" fillId="0" borderId="0" xfId="72" applyNumberFormat="1" applyFont="1" applyFill="1" applyAlignment="1">
      <alignment horizontal="center" vertical="center"/>
    </xf>
    <xf numFmtId="49" fontId="32" fillId="0" borderId="0" xfId="72" applyNumberFormat="1" applyFont="1" applyFill="1" applyAlignment="1">
      <alignment horizontal="center" vertical="center" wrapText="1"/>
    </xf>
    <xf numFmtId="0" fontId="11" fillId="24" borderId="0" xfId="73" applyFont="1" applyFill="1" applyAlignment="1">
      <alignment horizontal="right"/>
    </xf>
    <xf numFmtId="49" fontId="31" fillId="24" borderId="12" xfId="73" applyNumberFormat="1" applyFont="1" applyFill="1" applyBorder="1" applyAlignment="1">
      <alignment horizontal="center" vertical="center" wrapText="1"/>
    </xf>
    <xf numFmtId="49" fontId="32" fillId="24" borderId="0" xfId="73" applyNumberFormat="1" applyFont="1" applyFill="1" applyAlignment="1">
      <alignment horizontal="center" vertical="center" wrapText="1"/>
    </xf>
    <xf numFmtId="49" fontId="34" fillId="24" borderId="0" xfId="73" applyNumberFormat="1" applyFont="1" applyFill="1" applyAlignment="1">
      <alignment horizontal="left" vertical="top" wrapText="1"/>
    </xf>
    <xf numFmtId="0" fontId="11" fillId="24" borderId="0" xfId="73" applyFont="1" applyFill="1" applyAlignment="1">
      <alignment horizontal="center" vertical="center"/>
    </xf>
    <xf numFmtId="0" fontId="31" fillId="24" borderId="0" xfId="73" applyFont="1" applyFill="1" applyBorder="1" applyAlignment="1">
      <alignment horizontal="center" vertical="center"/>
    </xf>
    <xf numFmtId="0" fontId="32" fillId="24" borderId="0" xfId="73" applyFont="1" applyFill="1" applyAlignment="1">
      <alignment horizontal="center"/>
    </xf>
    <xf numFmtId="49" fontId="32" fillId="24" borderId="0" xfId="73" applyNumberFormat="1" applyFont="1" applyFill="1" applyAlignment="1">
      <alignment horizontal="center" vertical="top"/>
    </xf>
    <xf numFmtId="49" fontId="31" fillId="24" borderId="12" xfId="73" applyNumberFormat="1" applyFont="1" applyFill="1" applyBorder="1" applyAlignment="1">
      <alignment horizontal="center" vertical="center"/>
    </xf>
  </cellXfs>
  <cellStyles count="87">
    <cellStyle name="20% - Акцент1 2" xfId="1"/>
    <cellStyle name="20% - Акцент1 3" xfId="2"/>
    <cellStyle name="20% - Акцент2 2" xfId="3"/>
    <cellStyle name="20% - Акцент2 3" xfId="4"/>
    <cellStyle name="20% - Акцент3 2" xfId="5"/>
    <cellStyle name="20% - Акцент3 3" xfId="6"/>
    <cellStyle name="20% - Акцент4 2" xfId="7"/>
    <cellStyle name="20% - Акцент4 3" xfId="8"/>
    <cellStyle name="20% - Акцент5 2" xfId="9"/>
    <cellStyle name="20% - Акцент5 3" xfId="10"/>
    <cellStyle name="20% - Акцент6 2" xfId="11"/>
    <cellStyle name="20% - Акцент6 3" xfId="12"/>
    <cellStyle name="40% - Акцент1 2" xfId="13"/>
    <cellStyle name="40% - Акцент1 3" xfId="14"/>
    <cellStyle name="40% - Акцент2 2" xfId="15"/>
    <cellStyle name="40% - Акцент2 3" xfId="16"/>
    <cellStyle name="40% - Акцент3 2" xfId="17"/>
    <cellStyle name="40% - Акцент3 3" xfId="18"/>
    <cellStyle name="40% - Акцент4 2" xfId="19"/>
    <cellStyle name="40% - Акцент4 3" xfId="20"/>
    <cellStyle name="40% - Акцент5 2" xfId="21"/>
    <cellStyle name="40% - Акцент5 3" xfId="22"/>
    <cellStyle name="40% - Акцент6 2" xfId="23"/>
    <cellStyle name="40% - Акцент6 3" xfId="24"/>
    <cellStyle name="60% - Акцент1 2" xfId="25"/>
    <cellStyle name="60% - Акцент1 3" xfId="26"/>
    <cellStyle name="60% - Акцент2 2" xfId="27"/>
    <cellStyle name="60% - Акцент2 3" xfId="28"/>
    <cellStyle name="60% - Акцент3 2" xfId="29"/>
    <cellStyle name="60% - Акцент3 3" xfId="30"/>
    <cellStyle name="60% - Акцент4 2" xfId="31"/>
    <cellStyle name="60% - Акцент4 3" xfId="32"/>
    <cellStyle name="60% - Акцент5 2" xfId="33"/>
    <cellStyle name="60% - Акцент5 3" xfId="34"/>
    <cellStyle name="60% - Акцент6 2" xfId="35"/>
    <cellStyle name="60% - Акцент6 3" xfId="36"/>
    <cellStyle name="Акцент1 2" xfId="37"/>
    <cellStyle name="Акцент1 3" xfId="38"/>
    <cellStyle name="Акцент2 2" xfId="39"/>
    <cellStyle name="Акцент2 3" xfId="40"/>
    <cellStyle name="Акцент3 2" xfId="41"/>
    <cellStyle name="Акцент3 3" xfId="42"/>
    <cellStyle name="Акцент4 2" xfId="43"/>
    <cellStyle name="Акцент4 3" xfId="44"/>
    <cellStyle name="Акцент5 2" xfId="45"/>
    <cellStyle name="Акцент5 3" xfId="46"/>
    <cellStyle name="Акцент6 2" xfId="47"/>
    <cellStyle name="Акцент6 3" xfId="48"/>
    <cellStyle name="Ввод  2" xfId="49"/>
    <cellStyle name="Ввод  3" xfId="50"/>
    <cellStyle name="Вывод 2" xfId="51"/>
    <cellStyle name="Вывод 3" xfId="52"/>
    <cellStyle name="Вычисление 2" xfId="53"/>
    <cellStyle name="Вычисление 3" xfId="54"/>
    <cellStyle name="Заголовок 1 2" xfId="55"/>
    <cellStyle name="Заголовок 1 3" xfId="56"/>
    <cellStyle name="Заголовок 2 2" xfId="57"/>
    <cellStyle name="Заголовок 2 3" xfId="58"/>
    <cellStyle name="Заголовок 3 2" xfId="59"/>
    <cellStyle name="Заголовок 3 3" xfId="60"/>
    <cellStyle name="Заголовок 4 2" xfId="61"/>
    <cellStyle name="Заголовок 4 3" xfId="62"/>
    <cellStyle name="Итог 2" xfId="63"/>
    <cellStyle name="Итог 3" xfId="64"/>
    <cellStyle name="Контрольная ячейка 2" xfId="65"/>
    <cellStyle name="Контрольная ячейка 3" xfId="66"/>
    <cellStyle name="Название 2" xfId="67"/>
    <cellStyle name="Название 3" xfId="68"/>
    <cellStyle name="Нейтральный 2" xfId="69"/>
    <cellStyle name="Нейтральный 3" xfId="70"/>
    <cellStyle name="Обычный" xfId="0" builtinId="0"/>
    <cellStyle name="Обычный 2" xfId="71"/>
    <cellStyle name="Обычный_Сводка затрат 153 с НМЦ для Катаева" xfId="72"/>
    <cellStyle name="Обычный_Сводка затрат 2012" xfId="73"/>
    <cellStyle name="Плохой 2" xfId="74"/>
    <cellStyle name="Плохой 3" xfId="75"/>
    <cellStyle name="Пояснение 2" xfId="76"/>
    <cellStyle name="Пояснение 3" xfId="77"/>
    <cellStyle name="Примечание 2" xfId="78"/>
    <cellStyle name="Примечание 3" xfId="79"/>
    <cellStyle name="Связанная ячейка 2" xfId="80"/>
    <cellStyle name="Связанная ячейка 3" xfId="81"/>
    <cellStyle name="Стиль 1" xfId="82"/>
    <cellStyle name="Текст предупреждения 2" xfId="83"/>
    <cellStyle name="Текст предупреждения 3" xfId="84"/>
    <cellStyle name="Хороший 2" xfId="85"/>
    <cellStyle name="Хороший 3" xfId="86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0090-210\work\&#1051;&#1072;&#1093;&#1090;&#1080;&#1086;&#1085;&#1086;&#1074;&#1072;\428%20&#1079;&#1076;\&#1047;&#1076;%20_428%2005.04.05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ССР"/>
      <sheetName val="подг терр"/>
      <sheetName val=" 428"/>
      <sheetName val=" пристр428"/>
      <sheetName val="Набл.скважины"/>
      <sheetName val="Зд 428 А"/>
      <sheetName val="Зд 449 А"/>
      <sheetName val=" ИТСО СФЗ"/>
      <sheetName val="ж д пути"/>
      <sheetName val="Зд 490"/>
      <sheetName val="Зд 428 Б"/>
      <sheetName val="нар сети"/>
      <sheetName val=" дороги"/>
      <sheetName val=" тротуар"/>
      <sheetName val=" Верт.план."/>
      <sheetName val="каб каналы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 fitToPage="1"/>
  </sheetPr>
  <dimension ref="A1:R131"/>
  <sheetViews>
    <sheetView showGridLines="0" zoomScaleNormal="100" zoomScaleSheetLayoutView="75" workbookViewId="0"/>
  </sheetViews>
  <sheetFormatPr defaultColWidth="9.140625" defaultRowHeight="12.75" outlineLevelRow="2" x14ac:dyDescent="0.2"/>
  <cols>
    <col min="1" max="1" width="3.28515625" style="24" customWidth="1"/>
    <col min="2" max="2" width="9" style="1" customWidth="1"/>
    <col min="3" max="3" width="34.28515625" style="22" customWidth="1"/>
    <col min="4" max="4" width="7.7109375" style="124" customWidth="1"/>
    <col min="5" max="5" width="16.42578125" style="125" customWidth="1"/>
    <col min="6" max="6" width="7.28515625" style="7" customWidth="1"/>
    <col min="7" max="10" width="6.7109375" style="7" customWidth="1"/>
    <col min="11" max="11" width="7.28515625" style="38" customWidth="1"/>
    <col min="12" max="14" width="6.7109375" style="7" customWidth="1"/>
    <col min="15" max="15" width="5.7109375" style="7" customWidth="1"/>
    <col min="16" max="16" width="7.85546875" style="7" customWidth="1"/>
    <col min="17" max="17" width="5.7109375" style="8" customWidth="1"/>
    <col min="18" max="16384" width="9.140625" style="8"/>
  </cols>
  <sheetData>
    <row r="1" spans="1:17" outlineLevel="2" x14ac:dyDescent="0.2">
      <c r="A1" s="6" t="s">
        <v>35</v>
      </c>
      <c r="B1" s="132"/>
      <c r="C1" s="138"/>
      <c r="D1" s="128"/>
      <c r="E1" s="252" t="s">
        <v>65</v>
      </c>
      <c r="F1" s="253"/>
      <c r="G1" s="253"/>
      <c r="H1" s="253"/>
      <c r="I1" s="253"/>
      <c r="J1" s="253"/>
      <c r="K1" s="141"/>
      <c r="L1" s="127"/>
      <c r="M1" s="6" t="s">
        <v>36</v>
      </c>
      <c r="N1" s="5"/>
      <c r="O1" s="5"/>
      <c r="P1" s="5"/>
      <c r="Q1"/>
    </row>
    <row r="2" spans="1:17" outlineLevel="1" x14ac:dyDescent="0.2">
      <c r="A2" s="126"/>
      <c r="B2" s="132"/>
      <c r="C2" s="138"/>
      <c r="D2" s="128"/>
      <c r="E2" s="147"/>
      <c r="F2" s="147"/>
      <c r="G2" s="13" t="s">
        <v>21</v>
      </c>
      <c r="H2" s="146"/>
      <c r="I2" s="145"/>
      <c r="J2" s="127"/>
      <c r="K2" s="141"/>
      <c r="L2" s="127"/>
      <c r="M2" s="10" t="s">
        <v>239</v>
      </c>
      <c r="N2" s="5"/>
      <c r="O2" s="5"/>
      <c r="P2" s="5"/>
      <c r="Q2"/>
    </row>
    <row r="3" spans="1:17" outlineLevel="1" x14ac:dyDescent="0.2">
      <c r="A3" s="126" t="s">
        <v>238</v>
      </c>
      <c r="B3" s="132"/>
      <c r="C3" s="138"/>
      <c r="D3" s="128"/>
      <c r="E3" s="127"/>
      <c r="F3" s="127"/>
      <c r="G3" s="127"/>
      <c r="H3" s="127"/>
      <c r="I3" s="127"/>
      <c r="J3" s="127"/>
      <c r="K3" s="141"/>
      <c r="L3" s="127"/>
      <c r="M3" s="10" t="s">
        <v>237</v>
      </c>
      <c r="N3" s="5"/>
      <c r="O3" s="5"/>
      <c r="P3" s="5"/>
      <c r="Q3"/>
    </row>
    <row r="4" spans="1:17" outlineLevel="1" x14ac:dyDescent="0.2">
      <c r="A4" s="10" t="s">
        <v>236</v>
      </c>
      <c r="B4" s="132"/>
      <c r="C4" s="138"/>
      <c r="D4" s="128"/>
      <c r="E4" s="127"/>
      <c r="F4" s="127"/>
      <c r="G4" s="15" t="s">
        <v>235</v>
      </c>
      <c r="H4" s="144"/>
      <c r="I4" s="127"/>
      <c r="J4" s="127"/>
      <c r="K4" s="141"/>
      <c r="L4" s="127"/>
      <c r="M4" s="11"/>
      <c r="N4" s="11"/>
      <c r="O4" s="143"/>
      <c r="P4" s="5"/>
      <c r="Q4"/>
    </row>
    <row r="5" spans="1:17" outlineLevel="1" x14ac:dyDescent="0.2">
      <c r="A5" s="129"/>
      <c r="B5" s="132"/>
      <c r="C5" s="128"/>
      <c r="D5" s="142"/>
      <c r="E5" s="127"/>
      <c r="F5" s="127"/>
      <c r="G5" s="129" t="s">
        <v>833</v>
      </c>
      <c r="H5" s="129"/>
      <c r="I5" s="129"/>
      <c r="J5" s="127"/>
      <c r="K5" s="141"/>
      <c r="L5" s="127"/>
      <c r="M5" s="10" t="s">
        <v>234</v>
      </c>
      <c r="N5" s="5"/>
      <c r="O5" s="5"/>
      <c r="P5" s="5"/>
    </row>
    <row r="6" spans="1:17" x14ac:dyDescent="0.2">
      <c r="A6" s="129"/>
      <c r="B6" s="132"/>
      <c r="C6" s="128"/>
      <c r="D6" s="142"/>
      <c r="E6" s="127"/>
      <c r="F6" s="127"/>
      <c r="G6" s="127"/>
      <c r="H6" s="127"/>
      <c r="I6" s="127"/>
      <c r="J6" s="127"/>
      <c r="K6" s="141"/>
      <c r="L6" s="127"/>
      <c r="M6" s="5"/>
      <c r="N6" s="5"/>
      <c r="O6" s="5"/>
      <c r="P6" s="5"/>
    </row>
    <row r="7" spans="1:17" x14ac:dyDescent="0.2">
      <c r="A7" s="4"/>
      <c r="B7" s="9"/>
      <c r="C7" s="16" t="s">
        <v>233</v>
      </c>
      <c r="D7" s="17" t="s">
        <v>832</v>
      </c>
      <c r="E7" s="5"/>
      <c r="F7" s="5"/>
      <c r="G7" s="4"/>
      <c r="H7" s="5"/>
      <c r="I7" s="5"/>
      <c r="J7" s="5"/>
      <c r="K7" s="39"/>
      <c r="L7" s="11"/>
      <c r="M7" s="11"/>
      <c r="N7" s="5"/>
      <c r="O7" s="5"/>
      <c r="P7" s="5"/>
      <c r="Q7"/>
    </row>
    <row r="8" spans="1:17" x14ac:dyDescent="0.2">
      <c r="A8" s="4"/>
      <c r="B8" s="9"/>
      <c r="C8" s="3"/>
      <c r="D8" s="18"/>
      <c r="E8" s="12"/>
      <c r="F8" s="12"/>
      <c r="G8" s="13" t="s">
        <v>23</v>
      </c>
      <c r="H8" s="13"/>
      <c r="I8" s="13"/>
      <c r="J8" s="12"/>
      <c r="K8" s="80"/>
      <c r="L8" s="5"/>
      <c r="M8" s="5"/>
      <c r="N8" s="5"/>
      <c r="O8" s="5"/>
      <c r="P8" s="5"/>
      <c r="Q8"/>
    </row>
    <row r="9" spans="1:17" x14ac:dyDescent="0.2">
      <c r="A9" s="19"/>
      <c r="B9" s="20"/>
      <c r="C9" s="3"/>
      <c r="D9" s="8"/>
      <c r="E9" s="5"/>
      <c r="F9" s="5"/>
      <c r="G9" s="5"/>
      <c r="H9" s="5"/>
      <c r="I9" s="5"/>
      <c r="J9" s="5"/>
      <c r="K9" s="32"/>
      <c r="L9" s="5"/>
      <c r="M9" s="5"/>
      <c r="N9" s="5"/>
      <c r="O9" s="5"/>
      <c r="P9" s="5"/>
      <c r="Q9"/>
    </row>
    <row r="10" spans="1:17" x14ac:dyDescent="0.2">
      <c r="A10" s="4"/>
      <c r="B10" s="9"/>
      <c r="C10" s="3"/>
      <c r="D10" s="17" t="s">
        <v>232</v>
      </c>
      <c r="E10" s="5"/>
      <c r="F10" s="5"/>
      <c r="G10" s="5"/>
      <c r="H10" s="17"/>
      <c r="I10" s="17"/>
      <c r="J10" s="17"/>
      <c r="K10" s="32"/>
      <c r="L10" s="5"/>
      <c r="M10" s="5"/>
      <c r="N10" s="140" t="s">
        <v>231</v>
      </c>
      <c r="O10" s="139"/>
      <c r="P10" s="139"/>
      <c r="Q10" s="5"/>
    </row>
    <row r="11" spans="1:17" x14ac:dyDescent="0.2">
      <c r="A11" s="4"/>
      <c r="B11" s="9"/>
      <c r="C11" s="3"/>
      <c r="D11" s="17" t="s">
        <v>62</v>
      </c>
      <c r="E11" s="5"/>
      <c r="F11" s="5"/>
      <c r="G11" s="5"/>
      <c r="H11" s="17"/>
      <c r="I11" s="17"/>
      <c r="J11" s="250" t="s">
        <v>831</v>
      </c>
      <c r="K11" s="251"/>
      <c r="L11" s="10" t="s">
        <v>59</v>
      </c>
      <c r="M11" s="5"/>
      <c r="N11" s="136" t="s">
        <v>223</v>
      </c>
      <c r="O11" s="139"/>
      <c r="P11" s="134">
        <f>ROUND(P12+P13+P14,3)</f>
        <v>551.04600000000005</v>
      </c>
      <c r="Q11" s="5"/>
    </row>
    <row r="12" spans="1:17" outlineLevel="1" x14ac:dyDescent="0.2">
      <c r="A12" s="4"/>
      <c r="B12" s="9"/>
      <c r="C12" s="3"/>
      <c r="D12" s="17" t="s">
        <v>64</v>
      </c>
      <c r="E12" s="5"/>
      <c r="F12" s="5"/>
      <c r="G12" s="5"/>
      <c r="H12" s="17"/>
      <c r="I12" s="17"/>
      <c r="J12" s="250" t="s">
        <v>830</v>
      </c>
      <c r="K12" s="251"/>
      <c r="L12" s="10" t="s">
        <v>59</v>
      </c>
      <c r="M12" s="5"/>
      <c r="N12" s="136" t="s">
        <v>223</v>
      </c>
      <c r="O12" s="139"/>
      <c r="P12" s="134">
        <f>ROUND(52.375*5.56,3)</f>
        <v>291.20499999999998</v>
      </c>
      <c r="Q12" s="5"/>
    </row>
    <row r="13" spans="1:17" outlineLevel="1" x14ac:dyDescent="0.2">
      <c r="A13" s="4"/>
      <c r="B13" s="9"/>
      <c r="C13" s="3"/>
      <c r="D13" s="17" t="s">
        <v>63</v>
      </c>
      <c r="E13" s="5"/>
      <c r="F13" s="5"/>
      <c r="G13" s="5"/>
      <c r="H13" s="17"/>
      <c r="I13" s="17"/>
      <c r="J13" s="250" t="s">
        <v>229</v>
      </c>
      <c r="K13" s="251"/>
      <c r="L13" s="10" t="s">
        <v>59</v>
      </c>
      <c r="M13" s="5"/>
      <c r="N13" s="136" t="s">
        <v>223</v>
      </c>
      <c r="O13" s="139"/>
      <c r="P13" s="134">
        <f>ROUND(1.867*5.56,3)</f>
        <v>10.381</v>
      </c>
    </row>
    <row r="14" spans="1:17" outlineLevel="1" x14ac:dyDescent="0.2">
      <c r="A14" s="4"/>
      <c r="B14" s="9"/>
      <c r="C14" s="3"/>
      <c r="D14" s="17" t="s">
        <v>19</v>
      </c>
      <c r="E14" s="5"/>
      <c r="F14" s="5"/>
      <c r="G14" s="5"/>
      <c r="H14" s="17"/>
      <c r="I14" s="17"/>
      <c r="J14" s="250" t="s">
        <v>228</v>
      </c>
      <c r="K14" s="251"/>
      <c r="L14" s="10" t="s">
        <v>59</v>
      </c>
      <c r="M14" s="5"/>
      <c r="N14" s="136" t="s">
        <v>227</v>
      </c>
      <c r="O14" s="139"/>
      <c r="P14" s="134">
        <f>ROUND(59.537*4.19,3)</f>
        <v>249.46</v>
      </c>
    </row>
    <row r="15" spans="1:17" x14ac:dyDescent="0.2">
      <c r="A15" s="4"/>
      <c r="B15" s="9"/>
      <c r="C15" s="3"/>
      <c r="D15" s="17" t="s">
        <v>226</v>
      </c>
      <c r="E15" s="5"/>
      <c r="F15" s="5"/>
      <c r="G15" s="5"/>
      <c r="H15" s="17"/>
      <c r="I15" s="17"/>
      <c r="J15" s="250" t="s">
        <v>829</v>
      </c>
      <c r="K15" s="251"/>
      <c r="L15" s="10" t="s">
        <v>59</v>
      </c>
      <c r="M15" s="5"/>
      <c r="N15" s="136" t="s">
        <v>223</v>
      </c>
      <c r="O15" s="139"/>
      <c r="P15" s="139">
        <f>ROUND(3.683*5.56,3)</f>
        <v>20.477</v>
      </c>
    </row>
    <row r="16" spans="1:17" outlineLevel="1" x14ac:dyDescent="0.2">
      <c r="A16" s="4"/>
      <c r="B16" s="9"/>
      <c r="C16" s="3"/>
      <c r="D16" s="17" t="s">
        <v>60</v>
      </c>
      <c r="E16" s="5"/>
      <c r="F16" s="5"/>
      <c r="G16" s="5"/>
      <c r="H16" s="17"/>
      <c r="I16" s="17"/>
      <c r="J16" s="250" t="s">
        <v>828</v>
      </c>
      <c r="K16" s="251"/>
      <c r="L16" s="10" t="s">
        <v>61</v>
      </c>
      <c r="M16" s="5"/>
      <c r="N16" s="5"/>
      <c r="O16" s="5"/>
      <c r="P16" s="5"/>
    </row>
    <row r="17" spans="1:18" x14ac:dyDescent="0.2">
      <c r="A17" s="129"/>
      <c r="B17" s="132"/>
      <c r="C17" s="138"/>
      <c r="D17" s="17" t="s">
        <v>225</v>
      </c>
      <c r="E17" s="129"/>
      <c r="F17" s="127"/>
      <c r="G17" s="127"/>
      <c r="H17" s="127"/>
      <c r="I17" s="137"/>
      <c r="J17" s="254">
        <f>K124/1000</f>
        <v>42.131</v>
      </c>
      <c r="K17" s="254"/>
      <c r="L17" s="126" t="s">
        <v>224</v>
      </c>
      <c r="M17" s="127"/>
      <c r="N17" s="136" t="s">
        <v>223</v>
      </c>
      <c r="O17" s="135"/>
      <c r="P17" s="134">
        <f>ROUND(42.131*5.56,3)</f>
        <v>234.24799999999999</v>
      </c>
      <c r="Q17" s="133"/>
      <c r="R17"/>
    </row>
    <row r="18" spans="1:18" x14ac:dyDescent="0.2">
      <c r="A18" s="129"/>
      <c r="B18" s="132"/>
      <c r="C18" s="131"/>
      <c r="D18" s="130" t="s">
        <v>222</v>
      </c>
      <c r="E18" s="17"/>
      <c r="F18" s="17"/>
      <c r="G18" s="17"/>
      <c r="H18" s="17"/>
      <c r="I18" s="17"/>
      <c r="J18" s="17"/>
      <c r="K18" s="33"/>
      <c r="L18" s="17"/>
      <c r="M18" s="127"/>
      <c r="N18" s="127"/>
      <c r="O18" s="127"/>
      <c r="P18" s="127"/>
      <c r="Q18"/>
      <c r="R18"/>
    </row>
    <row r="19" spans="1:18" x14ac:dyDescent="0.2">
      <c r="A19" s="4"/>
      <c r="B19" s="9"/>
      <c r="C19" s="2"/>
      <c r="D19" s="3"/>
      <c r="E19" s="4"/>
      <c r="F19" s="5"/>
      <c r="G19" s="5"/>
      <c r="H19" s="5"/>
      <c r="I19" s="5"/>
      <c r="J19" s="5"/>
      <c r="K19" s="32"/>
      <c r="L19" s="5"/>
      <c r="M19" s="5"/>
      <c r="N19" s="5"/>
      <c r="O19" s="5"/>
      <c r="P19" s="5"/>
    </row>
    <row r="20" spans="1:18" ht="19.5" customHeight="1" x14ac:dyDescent="0.2">
      <c r="A20" s="238" t="s">
        <v>24</v>
      </c>
      <c r="B20" s="244" t="s">
        <v>221</v>
      </c>
      <c r="C20" s="238" t="s">
        <v>25</v>
      </c>
      <c r="D20" s="238" t="s">
        <v>26</v>
      </c>
      <c r="E20" s="238" t="s">
        <v>27</v>
      </c>
      <c r="F20" s="238" t="s">
        <v>37</v>
      </c>
      <c r="G20" s="239"/>
      <c r="H20" s="239"/>
      <c r="I20" s="239"/>
      <c r="J20" s="238" t="s">
        <v>38</v>
      </c>
      <c r="K20" s="241"/>
      <c r="L20" s="241"/>
      <c r="M20" s="241"/>
      <c r="N20" s="241"/>
      <c r="O20" s="238" t="s">
        <v>32</v>
      </c>
      <c r="P20" s="238" t="s">
        <v>33</v>
      </c>
      <c r="Q20" s="237" t="s">
        <v>220</v>
      </c>
    </row>
    <row r="21" spans="1:18" ht="18.75" customHeight="1" x14ac:dyDescent="0.2">
      <c r="A21" s="239"/>
      <c r="B21" s="245"/>
      <c r="C21" s="240"/>
      <c r="D21" s="238"/>
      <c r="E21" s="238"/>
      <c r="F21" s="238" t="s">
        <v>28</v>
      </c>
      <c r="G21" s="238" t="s">
        <v>30</v>
      </c>
      <c r="H21" s="239"/>
      <c r="I21" s="239"/>
      <c r="J21" s="238" t="s">
        <v>219</v>
      </c>
      <c r="K21" s="242" t="s">
        <v>28</v>
      </c>
      <c r="L21" s="238" t="s">
        <v>30</v>
      </c>
      <c r="M21" s="239"/>
      <c r="N21" s="239"/>
      <c r="O21" s="238"/>
      <c r="P21" s="238"/>
      <c r="Q21" s="237"/>
    </row>
    <row r="22" spans="1:18" ht="22.5" customHeight="1" x14ac:dyDescent="0.2">
      <c r="A22" s="239"/>
      <c r="B22" s="245"/>
      <c r="C22" s="240"/>
      <c r="D22" s="238"/>
      <c r="E22" s="238"/>
      <c r="F22" s="239"/>
      <c r="G22" s="158" t="s">
        <v>29</v>
      </c>
      <c r="H22" s="158" t="s">
        <v>34</v>
      </c>
      <c r="I22" s="158" t="s">
        <v>31</v>
      </c>
      <c r="J22" s="240"/>
      <c r="K22" s="243"/>
      <c r="L22" s="158" t="s">
        <v>29</v>
      </c>
      <c r="M22" s="158" t="s">
        <v>34</v>
      </c>
      <c r="N22" s="158" t="s">
        <v>31</v>
      </c>
      <c r="O22" s="238"/>
      <c r="P22" s="238"/>
      <c r="Q22" s="237"/>
    </row>
    <row r="23" spans="1:18" x14ac:dyDescent="0.2">
      <c r="A23" s="21">
        <v>1</v>
      </c>
      <c r="B23" s="161">
        <v>2</v>
      </c>
      <c r="C23" s="158">
        <v>3</v>
      </c>
      <c r="D23" s="158">
        <v>4</v>
      </c>
      <c r="E23" s="26">
        <v>5</v>
      </c>
      <c r="F23" s="160">
        <v>6</v>
      </c>
      <c r="G23" s="160">
        <v>7</v>
      </c>
      <c r="H23" s="160">
        <v>8</v>
      </c>
      <c r="I23" s="160">
        <v>9</v>
      </c>
      <c r="J23" s="160">
        <v>10</v>
      </c>
      <c r="K23" s="159">
        <v>11</v>
      </c>
      <c r="L23" s="160">
        <v>12</v>
      </c>
      <c r="M23" s="160">
        <v>13</v>
      </c>
      <c r="N23" s="160">
        <v>14</v>
      </c>
      <c r="O23" s="160">
        <v>15</v>
      </c>
      <c r="P23" s="160">
        <v>16</v>
      </c>
      <c r="Q23" s="160">
        <v>17</v>
      </c>
    </row>
    <row r="24" spans="1:18" ht="19.899999999999999" customHeight="1" x14ac:dyDescent="0.2">
      <c r="A24" s="248" t="s">
        <v>218</v>
      </c>
      <c r="B24" s="247"/>
      <c r="C24" s="247"/>
      <c r="D24" s="247"/>
      <c r="E24" s="247"/>
      <c r="F24" s="247"/>
      <c r="G24" s="247"/>
      <c r="H24" s="247"/>
      <c r="I24" s="247"/>
      <c r="J24" s="247"/>
      <c r="K24" s="247"/>
      <c r="L24" s="247"/>
      <c r="M24" s="247"/>
      <c r="N24" s="247"/>
      <c r="O24" s="247"/>
      <c r="P24" s="247"/>
      <c r="Q24" s="247"/>
    </row>
    <row r="25" spans="1:18" ht="40.9" customHeight="1" x14ac:dyDescent="0.2">
      <c r="A25" s="21">
        <v>1</v>
      </c>
      <c r="B25" s="25" t="s">
        <v>217</v>
      </c>
      <c r="C25" s="162" t="s">
        <v>216</v>
      </c>
      <c r="D25" s="26" t="s">
        <v>108</v>
      </c>
      <c r="E25" s="27">
        <v>2</v>
      </c>
      <c r="F25" s="28">
        <v>965.62</v>
      </c>
      <c r="G25" s="28">
        <v>565.61</v>
      </c>
      <c r="H25" s="28">
        <v>115.2</v>
      </c>
      <c r="I25" s="28">
        <v>4</v>
      </c>
      <c r="J25" s="29"/>
      <c r="K25" s="34">
        <v>1931</v>
      </c>
      <c r="L25" s="29">
        <v>1131</v>
      </c>
      <c r="M25" s="29">
        <v>230</v>
      </c>
      <c r="N25" s="29">
        <v>8</v>
      </c>
      <c r="O25" s="29">
        <v>43.71</v>
      </c>
      <c r="P25" s="29">
        <v>87.42</v>
      </c>
      <c r="Q25" s="29"/>
    </row>
    <row r="26" spans="1:18" ht="40.9" customHeight="1" x14ac:dyDescent="0.2">
      <c r="A26" s="21">
        <v>2</v>
      </c>
      <c r="B26" s="25" t="s">
        <v>215</v>
      </c>
      <c r="C26" s="162" t="s">
        <v>214</v>
      </c>
      <c r="D26" s="26" t="s">
        <v>108</v>
      </c>
      <c r="E26" s="27">
        <v>2</v>
      </c>
      <c r="F26" s="28">
        <v>569.9</v>
      </c>
      <c r="G26" s="28">
        <v>197.83</v>
      </c>
      <c r="H26" s="28">
        <v>233.8</v>
      </c>
      <c r="I26" s="28">
        <v>14.56</v>
      </c>
      <c r="J26" s="29"/>
      <c r="K26" s="34">
        <v>1140</v>
      </c>
      <c r="L26" s="29">
        <v>396</v>
      </c>
      <c r="M26" s="29">
        <v>468</v>
      </c>
      <c r="N26" s="29">
        <v>29</v>
      </c>
      <c r="O26" s="29">
        <v>14.6</v>
      </c>
      <c r="P26" s="29">
        <v>29.2</v>
      </c>
      <c r="Q26" s="29"/>
    </row>
    <row r="27" spans="1:18" ht="27.6" customHeight="1" x14ac:dyDescent="0.2">
      <c r="A27" s="21">
        <v>3</v>
      </c>
      <c r="B27" s="25" t="s">
        <v>213</v>
      </c>
      <c r="C27" s="162" t="s">
        <v>212</v>
      </c>
      <c r="D27" s="26" t="s">
        <v>40</v>
      </c>
      <c r="E27" s="27">
        <v>1</v>
      </c>
      <c r="F27" s="28">
        <v>38.44</v>
      </c>
      <c r="G27" s="28">
        <v>23.24</v>
      </c>
      <c r="H27" s="28">
        <v>2.2400000000000002</v>
      </c>
      <c r="I27" s="29"/>
      <c r="J27" s="29"/>
      <c r="K27" s="34">
        <v>38</v>
      </c>
      <c r="L27" s="29">
        <v>23</v>
      </c>
      <c r="M27" s="29">
        <v>2</v>
      </c>
      <c r="N27" s="29"/>
      <c r="O27" s="29">
        <v>1.84</v>
      </c>
      <c r="P27" s="29">
        <v>1.84</v>
      </c>
      <c r="Q27" s="29"/>
    </row>
    <row r="28" spans="1:18" ht="30" customHeight="1" x14ac:dyDescent="0.2">
      <c r="A28" s="21">
        <v>4</v>
      </c>
      <c r="B28" s="25" t="s">
        <v>211</v>
      </c>
      <c r="C28" s="162" t="s">
        <v>210</v>
      </c>
      <c r="D28" s="26" t="s">
        <v>209</v>
      </c>
      <c r="E28" s="27">
        <v>1</v>
      </c>
      <c r="F28" s="28">
        <v>189.88</v>
      </c>
      <c r="G28" s="28">
        <v>137.66999999999999</v>
      </c>
      <c r="H28" s="28">
        <v>13.46</v>
      </c>
      <c r="I28" s="28">
        <v>0.36</v>
      </c>
      <c r="J28" s="29"/>
      <c r="K28" s="34">
        <v>190</v>
      </c>
      <c r="L28" s="29">
        <v>138</v>
      </c>
      <c r="M28" s="29">
        <v>13</v>
      </c>
      <c r="N28" s="29"/>
      <c r="O28" s="29">
        <v>10.16</v>
      </c>
      <c r="P28" s="29">
        <v>10.16</v>
      </c>
      <c r="Q28" s="29"/>
    </row>
    <row r="29" spans="1:18" ht="48" x14ac:dyDescent="0.2">
      <c r="A29" s="21">
        <v>5</v>
      </c>
      <c r="B29" s="25" t="s">
        <v>208</v>
      </c>
      <c r="C29" s="162" t="s">
        <v>207</v>
      </c>
      <c r="D29" s="26" t="s">
        <v>827</v>
      </c>
      <c r="E29" s="27">
        <v>1</v>
      </c>
      <c r="F29" s="28">
        <v>241.84</v>
      </c>
      <c r="G29" s="28">
        <v>108.4</v>
      </c>
      <c r="H29" s="28">
        <v>17.96</v>
      </c>
      <c r="I29" s="28">
        <v>0.73</v>
      </c>
      <c r="J29" s="29"/>
      <c r="K29" s="34">
        <v>242</v>
      </c>
      <c r="L29" s="29">
        <v>108</v>
      </c>
      <c r="M29" s="29">
        <v>18</v>
      </c>
      <c r="N29" s="29">
        <v>1</v>
      </c>
      <c r="O29" s="29">
        <v>8</v>
      </c>
      <c r="P29" s="29">
        <v>8</v>
      </c>
      <c r="Q29" s="29"/>
    </row>
    <row r="30" spans="1:18" ht="36" x14ac:dyDescent="0.2">
      <c r="A30" s="21">
        <v>6</v>
      </c>
      <c r="B30" s="25" t="s">
        <v>182</v>
      </c>
      <c r="C30" s="162" t="s">
        <v>206</v>
      </c>
      <c r="D30" s="26" t="s">
        <v>818</v>
      </c>
      <c r="E30" s="27">
        <v>1</v>
      </c>
      <c r="F30" s="28">
        <v>100.35</v>
      </c>
      <c r="G30" s="28">
        <v>78.55</v>
      </c>
      <c r="H30" s="28">
        <v>6.66</v>
      </c>
      <c r="I30" s="28">
        <v>0.18</v>
      </c>
      <c r="J30" s="29"/>
      <c r="K30" s="34">
        <v>100</v>
      </c>
      <c r="L30" s="29">
        <v>79</v>
      </c>
      <c r="M30" s="29">
        <v>7</v>
      </c>
      <c r="N30" s="29"/>
      <c r="O30" s="29">
        <v>6.54</v>
      </c>
      <c r="P30" s="29">
        <v>6.54</v>
      </c>
      <c r="Q30" s="29"/>
    </row>
    <row r="31" spans="1:18" ht="40.15" customHeight="1" x14ac:dyDescent="0.2">
      <c r="A31" s="21">
        <v>7</v>
      </c>
      <c r="B31" s="25" t="s">
        <v>115</v>
      </c>
      <c r="C31" s="162" t="s">
        <v>205</v>
      </c>
      <c r="D31" s="26" t="s">
        <v>104</v>
      </c>
      <c r="E31" s="27">
        <v>2</v>
      </c>
      <c r="F31" s="29"/>
      <c r="G31" s="29"/>
      <c r="H31" s="29"/>
      <c r="I31" s="29"/>
      <c r="J31" s="29">
        <v>59537</v>
      </c>
      <c r="K31" s="34">
        <v>59537</v>
      </c>
      <c r="L31" s="29"/>
      <c r="M31" s="29"/>
      <c r="N31" s="29"/>
      <c r="O31" s="29"/>
      <c r="P31" s="29"/>
      <c r="Q31" s="29"/>
    </row>
    <row r="32" spans="1:18" ht="36" x14ac:dyDescent="0.2">
      <c r="A32" s="21">
        <v>8</v>
      </c>
      <c r="B32" s="25" t="s">
        <v>204</v>
      </c>
      <c r="C32" s="162" t="s">
        <v>203</v>
      </c>
      <c r="D32" s="26" t="s">
        <v>109</v>
      </c>
      <c r="E32" s="27">
        <v>1</v>
      </c>
      <c r="F32" s="28">
        <v>21.93</v>
      </c>
      <c r="G32" s="28">
        <v>14.78</v>
      </c>
      <c r="H32" s="28">
        <v>2.94</v>
      </c>
      <c r="I32" s="29"/>
      <c r="J32" s="29"/>
      <c r="K32" s="34">
        <v>22</v>
      </c>
      <c r="L32" s="29">
        <v>15</v>
      </c>
      <c r="M32" s="29">
        <v>3</v>
      </c>
      <c r="N32" s="29"/>
      <c r="O32" s="29">
        <v>1.17</v>
      </c>
      <c r="P32" s="29">
        <v>1.17</v>
      </c>
      <c r="Q32" s="29"/>
    </row>
    <row r="33" spans="1:17" ht="33.75" outlineLevel="1" x14ac:dyDescent="0.2">
      <c r="A33" s="165" t="s">
        <v>814</v>
      </c>
      <c r="B33" s="167" t="s">
        <v>826</v>
      </c>
      <c r="C33" s="166" t="s">
        <v>825</v>
      </c>
      <c r="D33" s="165" t="s">
        <v>98</v>
      </c>
      <c r="E33" s="164" t="s">
        <v>824</v>
      </c>
      <c r="F33" s="163">
        <v>630.70000000000005</v>
      </c>
      <c r="G33" s="29"/>
      <c r="H33" s="29"/>
      <c r="I33" s="29"/>
      <c r="J33" s="29"/>
      <c r="K33" s="168">
        <v>56.76</v>
      </c>
      <c r="L33" s="29"/>
      <c r="M33" s="29"/>
      <c r="N33" s="29"/>
      <c r="O33" s="29"/>
      <c r="P33" s="29"/>
      <c r="Q33" s="29"/>
    </row>
    <row r="34" spans="1:17" ht="36" x14ac:dyDescent="0.2">
      <c r="A34" s="21">
        <v>9</v>
      </c>
      <c r="B34" s="25" t="s">
        <v>202</v>
      </c>
      <c r="C34" s="162" t="s">
        <v>201</v>
      </c>
      <c r="D34" s="26" t="s">
        <v>98</v>
      </c>
      <c r="E34" s="30">
        <v>9.5000000000000001E-2</v>
      </c>
      <c r="F34" s="28">
        <v>40.71</v>
      </c>
      <c r="G34" s="29"/>
      <c r="H34" s="29"/>
      <c r="I34" s="29"/>
      <c r="J34" s="29"/>
      <c r="K34" s="34">
        <v>4</v>
      </c>
      <c r="L34" s="29"/>
      <c r="M34" s="29"/>
      <c r="N34" s="29"/>
      <c r="O34" s="29"/>
      <c r="P34" s="29"/>
      <c r="Q34" s="29"/>
    </row>
    <row r="35" spans="1:17" ht="28.9" customHeight="1" x14ac:dyDescent="0.2">
      <c r="A35" s="21">
        <v>10</v>
      </c>
      <c r="B35" s="25" t="s">
        <v>130</v>
      </c>
      <c r="C35" s="162" t="s">
        <v>129</v>
      </c>
      <c r="D35" s="26" t="s">
        <v>109</v>
      </c>
      <c r="E35" s="30">
        <v>8</v>
      </c>
      <c r="F35" s="28">
        <v>24.67</v>
      </c>
      <c r="G35" s="28">
        <v>18.440000000000001</v>
      </c>
      <c r="H35" s="28">
        <v>2.94</v>
      </c>
      <c r="I35" s="29"/>
      <c r="J35" s="29"/>
      <c r="K35" s="34">
        <v>197</v>
      </c>
      <c r="L35" s="29">
        <v>148</v>
      </c>
      <c r="M35" s="29">
        <v>24</v>
      </c>
      <c r="N35" s="29"/>
      <c r="O35" s="29">
        <v>1.46</v>
      </c>
      <c r="P35" s="29">
        <v>11.68</v>
      </c>
      <c r="Q35" s="29"/>
    </row>
    <row r="36" spans="1:17" ht="36" x14ac:dyDescent="0.2">
      <c r="A36" s="21">
        <v>11</v>
      </c>
      <c r="B36" s="25" t="s">
        <v>115</v>
      </c>
      <c r="C36" s="162" t="s">
        <v>200</v>
      </c>
      <c r="D36" s="26" t="s">
        <v>42</v>
      </c>
      <c r="E36" s="27">
        <v>1</v>
      </c>
      <c r="F36" s="28">
        <v>405.02</v>
      </c>
      <c r="G36" s="29"/>
      <c r="H36" s="29"/>
      <c r="I36" s="29"/>
      <c r="J36" s="29"/>
      <c r="K36" s="34">
        <v>405</v>
      </c>
      <c r="L36" s="29"/>
      <c r="M36" s="29"/>
      <c r="N36" s="29"/>
      <c r="O36" s="29"/>
      <c r="P36" s="29"/>
      <c r="Q36" s="29"/>
    </row>
    <row r="37" spans="1:17" ht="36" x14ac:dyDescent="0.2">
      <c r="A37" s="21">
        <v>12</v>
      </c>
      <c r="B37" s="25" t="s">
        <v>115</v>
      </c>
      <c r="C37" s="162" t="s">
        <v>128</v>
      </c>
      <c r="D37" s="26" t="s">
        <v>42</v>
      </c>
      <c r="E37" s="30">
        <v>6</v>
      </c>
      <c r="F37" s="28">
        <v>44.98</v>
      </c>
      <c r="G37" s="29"/>
      <c r="H37" s="29"/>
      <c r="I37" s="29"/>
      <c r="J37" s="29"/>
      <c r="K37" s="34">
        <v>270</v>
      </c>
      <c r="L37" s="29"/>
      <c r="M37" s="29"/>
      <c r="N37" s="29"/>
      <c r="O37" s="29"/>
      <c r="P37" s="29"/>
      <c r="Q37" s="29"/>
    </row>
    <row r="38" spans="1:17" ht="36" x14ac:dyDescent="0.2">
      <c r="A38" s="21">
        <v>13</v>
      </c>
      <c r="B38" s="25" t="s">
        <v>127</v>
      </c>
      <c r="C38" s="162" t="s">
        <v>199</v>
      </c>
      <c r="D38" s="26" t="s">
        <v>98</v>
      </c>
      <c r="E38" s="30">
        <v>2.5000000000000001E-2</v>
      </c>
      <c r="F38" s="28">
        <v>164.22</v>
      </c>
      <c r="G38" s="29"/>
      <c r="H38" s="29"/>
      <c r="I38" s="29"/>
      <c r="J38" s="29"/>
      <c r="K38" s="34">
        <v>4</v>
      </c>
      <c r="L38" s="29"/>
      <c r="M38" s="29"/>
      <c r="N38" s="29"/>
      <c r="O38" s="29"/>
      <c r="P38" s="29"/>
      <c r="Q38" s="29"/>
    </row>
    <row r="39" spans="1:17" ht="36" x14ac:dyDescent="0.2">
      <c r="A39" s="21">
        <v>14</v>
      </c>
      <c r="B39" s="25" t="s">
        <v>125</v>
      </c>
      <c r="C39" s="162" t="s">
        <v>124</v>
      </c>
      <c r="D39" s="26" t="s">
        <v>40</v>
      </c>
      <c r="E39" s="27">
        <v>1</v>
      </c>
      <c r="F39" s="28">
        <v>39.9</v>
      </c>
      <c r="G39" s="28">
        <v>20.59</v>
      </c>
      <c r="H39" s="28">
        <v>2.09</v>
      </c>
      <c r="I39" s="29"/>
      <c r="J39" s="29"/>
      <c r="K39" s="34">
        <v>40</v>
      </c>
      <c r="L39" s="29">
        <v>21</v>
      </c>
      <c r="M39" s="29">
        <v>2</v>
      </c>
      <c r="N39" s="29"/>
      <c r="O39" s="29">
        <v>1.63</v>
      </c>
      <c r="P39" s="29">
        <v>1.63</v>
      </c>
      <c r="Q39" s="29"/>
    </row>
    <row r="40" spans="1:17" ht="40.15" customHeight="1" x14ac:dyDescent="0.2">
      <c r="A40" s="21">
        <v>15</v>
      </c>
      <c r="B40" s="25" t="s">
        <v>115</v>
      </c>
      <c r="C40" s="162" t="s">
        <v>198</v>
      </c>
      <c r="D40" s="26" t="s">
        <v>122</v>
      </c>
      <c r="E40" s="27">
        <v>1</v>
      </c>
      <c r="F40" s="28">
        <v>2778.46</v>
      </c>
      <c r="G40" s="29"/>
      <c r="H40" s="29"/>
      <c r="I40" s="29"/>
      <c r="J40" s="29"/>
      <c r="K40" s="34">
        <v>2778</v>
      </c>
      <c r="L40" s="29"/>
      <c r="M40" s="29"/>
      <c r="N40" s="29"/>
      <c r="O40" s="29"/>
      <c r="P40" s="29"/>
      <c r="Q40" s="29"/>
    </row>
    <row r="41" spans="1:17" ht="51.6" customHeight="1" x14ac:dyDescent="0.2">
      <c r="A41" s="21">
        <v>16</v>
      </c>
      <c r="B41" s="25" t="s">
        <v>158</v>
      </c>
      <c r="C41" s="162" t="s">
        <v>157</v>
      </c>
      <c r="D41" s="26" t="s">
        <v>40</v>
      </c>
      <c r="E41" s="27">
        <v>1</v>
      </c>
      <c r="F41" s="28">
        <v>21.17</v>
      </c>
      <c r="G41" s="28">
        <v>13.6</v>
      </c>
      <c r="H41" s="28">
        <v>1.86</v>
      </c>
      <c r="I41" s="29"/>
      <c r="J41" s="29"/>
      <c r="K41" s="34">
        <v>21</v>
      </c>
      <c r="L41" s="29">
        <v>14</v>
      </c>
      <c r="M41" s="29">
        <v>2</v>
      </c>
      <c r="N41" s="29"/>
      <c r="O41" s="29">
        <v>1.0900000000000001</v>
      </c>
      <c r="P41" s="29">
        <v>1.0900000000000001</v>
      </c>
      <c r="Q41" s="29"/>
    </row>
    <row r="42" spans="1:17" ht="36" x14ac:dyDescent="0.2">
      <c r="A42" s="21">
        <v>17</v>
      </c>
      <c r="B42" s="25" t="s">
        <v>115</v>
      </c>
      <c r="C42" s="162" t="s">
        <v>156</v>
      </c>
      <c r="D42" s="26" t="s">
        <v>42</v>
      </c>
      <c r="E42" s="27">
        <v>1</v>
      </c>
      <c r="F42" s="28">
        <v>374.14</v>
      </c>
      <c r="G42" s="29"/>
      <c r="H42" s="29"/>
      <c r="I42" s="29"/>
      <c r="J42" s="29"/>
      <c r="K42" s="34">
        <v>374</v>
      </c>
      <c r="L42" s="29"/>
      <c r="M42" s="29"/>
      <c r="N42" s="29"/>
      <c r="O42" s="29"/>
      <c r="P42" s="29"/>
      <c r="Q42" s="29"/>
    </row>
    <row r="43" spans="1:17" ht="26.45" customHeight="1" x14ac:dyDescent="0.2">
      <c r="A43" s="21">
        <v>18</v>
      </c>
      <c r="B43" s="25" t="s">
        <v>162</v>
      </c>
      <c r="C43" s="162" t="s">
        <v>161</v>
      </c>
      <c r="D43" s="26" t="s">
        <v>160</v>
      </c>
      <c r="E43" s="27">
        <v>3</v>
      </c>
      <c r="F43" s="28">
        <v>24.14</v>
      </c>
      <c r="G43" s="28">
        <v>12.85</v>
      </c>
      <c r="H43" s="28">
        <v>1.84</v>
      </c>
      <c r="I43" s="29"/>
      <c r="J43" s="29"/>
      <c r="K43" s="34">
        <v>72</v>
      </c>
      <c r="L43" s="29">
        <v>39</v>
      </c>
      <c r="M43" s="29">
        <v>6</v>
      </c>
      <c r="N43" s="29"/>
      <c r="O43" s="29">
        <v>1.03</v>
      </c>
      <c r="P43" s="29">
        <v>3.09</v>
      </c>
      <c r="Q43" s="29"/>
    </row>
    <row r="44" spans="1:17" ht="36" x14ac:dyDescent="0.2">
      <c r="A44" s="21">
        <v>19</v>
      </c>
      <c r="B44" s="25" t="s">
        <v>115</v>
      </c>
      <c r="C44" s="162" t="s">
        <v>159</v>
      </c>
      <c r="D44" s="26" t="s">
        <v>42</v>
      </c>
      <c r="E44" s="27">
        <v>3</v>
      </c>
      <c r="F44" s="28">
        <v>215.17</v>
      </c>
      <c r="G44" s="29"/>
      <c r="H44" s="29"/>
      <c r="I44" s="29"/>
      <c r="J44" s="29"/>
      <c r="K44" s="34">
        <v>646</v>
      </c>
      <c r="L44" s="29"/>
      <c r="M44" s="29"/>
      <c r="N44" s="29"/>
      <c r="O44" s="29"/>
      <c r="P44" s="29"/>
      <c r="Q44" s="29"/>
    </row>
    <row r="45" spans="1:17" ht="28.9" customHeight="1" x14ac:dyDescent="0.2">
      <c r="A45" s="21">
        <v>20</v>
      </c>
      <c r="B45" s="25" t="s">
        <v>197</v>
      </c>
      <c r="C45" s="162" t="s">
        <v>196</v>
      </c>
      <c r="D45" s="26" t="s">
        <v>40</v>
      </c>
      <c r="E45" s="27">
        <v>2</v>
      </c>
      <c r="F45" s="28">
        <v>34.49</v>
      </c>
      <c r="G45" s="28">
        <v>15.41</v>
      </c>
      <c r="H45" s="28">
        <v>1.86</v>
      </c>
      <c r="I45" s="29"/>
      <c r="J45" s="29"/>
      <c r="K45" s="34">
        <v>69</v>
      </c>
      <c r="L45" s="29">
        <v>31</v>
      </c>
      <c r="M45" s="29">
        <v>4</v>
      </c>
      <c r="N45" s="29"/>
      <c r="O45" s="29">
        <v>1.22</v>
      </c>
      <c r="P45" s="29">
        <v>2.44</v>
      </c>
      <c r="Q45" s="29"/>
    </row>
    <row r="46" spans="1:17" ht="36" x14ac:dyDescent="0.2">
      <c r="A46" s="21">
        <v>21</v>
      </c>
      <c r="B46" s="25" t="s">
        <v>115</v>
      </c>
      <c r="C46" s="162" t="s">
        <v>823</v>
      </c>
      <c r="D46" s="26" t="s">
        <v>42</v>
      </c>
      <c r="E46" s="27">
        <v>2</v>
      </c>
      <c r="F46" s="28">
        <v>231.75</v>
      </c>
      <c r="G46" s="29"/>
      <c r="H46" s="29"/>
      <c r="I46" s="29"/>
      <c r="J46" s="29"/>
      <c r="K46" s="34">
        <v>464</v>
      </c>
      <c r="L46" s="29"/>
      <c r="M46" s="29"/>
      <c r="N46" s="29"/>
      <c r="O46" s="29"/>
      <c r="P46" s="29"/>
      <c r="Q46" s="29"/>
    </row>
    <row r="47" spans="1:17" ht="39.6" customHeight="1" x14ac:dyDescent="0.2">
      <c r="A47" s="21">
        <v>22</v>
      </c>
      <c r="B47" s="25" t="s">
        <v>149</v>
      </c>
      <c r="C47" s="162" t="s">
        <v>195</v>
      </c>
      <c r="D47" s="26" t="s">
        <v>135</v>
      </c>
      <c r="E47" s="30">
        <v>6.9999999999999999E-4</v>
      </c>
      <c r="F47" s="28">
        <v>2601.5300000000002</v>
      </c>
      <c r="G47" s="28">
        <v>1893.46</v>
      </c>
      <c r="H47" s="28">
        <v>136.19999999999999</v>
      </c>
      <c r="I47" s="28">
        <v>7.46</v>
      </c>
      <c r="J47" s="29"/>
      <c r="K47" s="34">
        <v>2</v>
      </c>
      <c r="L47" s="29">
        <v>1</v>
      </c>
      <c r="M47" s="29"/>
      <c r="N47" s="29"/>
      <c r="O47" s="29">
        <v>153.69</v>
      </c>
      <c r="P47" s="29">
        <v>0.11</v>
      </c>
      <c r="Q47" s="29"/>
    </row>
    <row r="48" spans="1:17" ht="36" x14ac:dyDescent="0.2">
      <c r="A48" s="21">
        <v>23</v>
      </c>
      <c r="B48" s="25" t="s">
        <v>147</v>
      </c>
      <c r="C48" s="162" t="s">
        <v>146</v>
      </c>
      <c r="D48" s="26" t="s">
        <v>98</v>
      </c>
      <c r="E48" s="27">
        <v>7.0000000000000007E-2</v>
      </c>
      <c r="F48" s="28">
        <v>347.48</v>
      </c>
      <c r="G48" s="29"/>
      <c r="H48" s="29"/>
      <c r="I48" s="29"/>
      <c r="J48" s="29"/>
      <c r="K48" s="34">
        <v>24</v>
      </c>
      <c r="L48" s="29"/>
      <c r="M48" s="29"/>
      <c r="N48" s="29"/>
      <c r="O48" s="29"/>
      <c r="P48" s="29"/>
      <c r="Q48" s="29"/>
    </row>
    <row r="49" spans="1:17" ht="36" x14ac:dyDescent="0.2">
      <c r="A49" s="21">
        <v>24</v>
      </c>
      <c r="B49" s="25" t="s">
        <v>194</v>
      </c>
      <c r="C49" s="162" t="s">
        <v>193</v>
      </c>
      <c r="D49" s="26" t="s">
        <v>135</v>
      </c>
      <c r="E49" s="30">
        <v>1.04E-2</v>
      </c>
      <c r="F49" s="28">
        <v>1514.36</v>
      </c>
      <c r="G49" s="28">
        <v>917.22</v>
      </c>
      <c r="H49" s="28">
        <v>122.03</v>
      </c>
      <c r="I49" s="28">
        <v>5.0999999999999996</v>
      </c>
      <c r="J49" s="29"/>
      <c r="K49" s="34">
        <v>16</v>
      </c>
      <c r="L49" s="29">
        <v>10</v>
      </c>
      <c r="M49" s="29">
        <v>1</v>
      </c>
      <c r="N49" s="29"/>
      <c r="O49" s="29">
        <v>74.45</v>
      </c>
      <c r="P49" s="29">
        <v>0.77</v>
      </c>
      <c r="Q49" s="29"/>
    </row>
    <row r="50" spans="1:17" ht="36" x14ac:dyDescent="0.2">
      <c r="A50" s="21">
        <v>25</v>
      </c>
      <c r="B50" s="25" t="s">
        <v>192</v>
      </c>
      <c r="C50" s="162" t="s">
        <v>191</v>
      </c>
      <c r="D50" s="26" t="s">
        <v>98</v>
      </c>
      <c r="E50" s="27">
        <v>1.04</v>
      </c>
      <c r="F50" s="28">
        <v>272.33</v>
      </c>
      <c r="G50" s="29"/>
      <c r="H50" s="29"/>
      <c r="I50" s="29"/>
      <c r="J50" s="29"/>
      <c r="K50" s="34">
        <v>283</v>
      </c>
      <c r="L50" s="29"/>
      <c r="M50" s="29"/>
      <c r="N50" s="29"/>
      <c r="O50" s="29"/>
      <c r="P50" s="29"/>
      <c r="Q50" s="29"/>
    </row>
    <row r="51" spans="1:17" ht="48" x14ac:dyDescent="0.2">
      <c r="A51" s="21">
        <v>26</v>
      </c>
      <c r="B51" s="25" t="s">
        <v>145</v>
      </c>
      <c r="C51" s="162" t="s">
        <v>144</v>
      </c>
      <c r="D51" s="26" t="s">
        <v>135</v>
      </c>
      <c r="E51" s="30">
        <v>4.1000000000000002E-2</v>
      </c>
      <c r="F51" s="28">
        <v>2810.67</v>
      </c>
      <c r="G51" s="28">
        <v>2068.04</v>
      </c>
      <c r="H51" s="28">
        <v>170.31</v>
      </c>
      <c r="I51" s="28">
        <v>9.4600000000000009</v>
      </c>
      <c r="J51" s="29"/>
      <c r="K51" s="34">
        <v>115</v>
      </c>
      <c r="L51" s="29">
        <v>85</v>
      </c>
      <c r="M51" s="29">
        <v>7</v>
      </c>
      <c r="N51" s="29"/>
      <c r="O51" s="29">
        <v>167.86</v>
      </c>
      <c r="P51" s="29">
        <v>6.88</v>
      </c>
      <c r="Q51" s="29"/>
    </row>
    <row r="52" spans="1:17" ht="25.9" customHeight="1" x14ac:dyDescent="0.2">
      <c r="A52" s="21">
        <v>27</v>
      </c>
      <c r="B52" s="25" t="s">
        <v>143</v>
      </c>
      <c r="C52" s="162" t="s">
        <v>142</v>
      </c>
      <c r="D52" s="26" t="s">
        <v>98</v>
      </c>
      <c r="E52" s="27">
        <v>4.0999999999999996</v>
      </c>
      <c r="F52" s="28">
        <v>347.48</v>
      </c>
      <c r="G52" s="29"/>
      <c r="H52" s="29"/>
      <c r="I52" s="29"/>
      <c r="J52" s="29"/>
      <c r="K52" s="34">
        <v>1425</v>
      </c>
      <c r="L52" s="29"/>
      <c r="M52" s="29"/>
      <c r="N52" s="29"/>
      <c r="O52" s="29"/>
      <c r="P52" s="29"/>
      <c r="Q52" s="29"/>
    </row>
    <row r="53" spans="1:17" ht="48" x14ac:dyDescent="0.2">
      <c r="A53" s="21">
        <v>28</v>
      </c>
      <c r="B53" s="25" t="s">
        <v>141</v>
      </c>
      <c r="C53" s="162" t="s">
        <v>190</v>
      </c>
      <c r="D53" s="26" t="s">
        <v>135</v>
      </c>
      <c r="E53" s="30">
        <v>5.6000000000000001E-2</v>
      </c>
      <c r="F53" s="28">
        <v>2601.5300000000002</v>
      </c>
      <c r="G53" s="28">
        <v>1893.46</v>
      </c>
      <c r="H53" s="28">
        <v>136.19999999999999</v>
      </c>
      <c r="I53" s="28">
        <v>7.46</v>
      </c>
      <c r="J53" s="29"/>
      <c r="K53" s="34">
        <v>146</v>
      </c>
      <c r="L53" s="29">
        <v>106</v>
      </c>
      <c r="M53" s="29">
        <v>8</v>
      </c>
      <c r="N53" s="29"/>
      <c r="O53" s="29">
        <v>153.69</v>
      </c>
      <c r="P53" s="29">
        <v>8.61</v>
      </c>
      <c r="Q53" s="29"/>
    </row>
    <row r="54" spans="1:17" ht="36" x14ac:dyDescent="0.2">
      <c r="A54" s="21">
        <v>29</v>
      </c>
      <c r="B54" s="25" t="s">
        <v>139</v>
      </c>
      <c r="C54" s="162" t="s">
        <v>138</v>
      </c>
      <c r="D54" s="26" t="s">
        <v>98</v>
      </c>
      <c r="E54" s="27">
        <v>5.6</v>
      </c>
      <c r="F54" s="28">
        <v>267.29000000000002</v>
      </c>
      <c r="G54" s="29"/>
      <c r="H54" s="29"/>
      <c r="I54" s="29"/>
      <c r="J54" s="29"/>
      <c r="K54" s="34">
        <v>1497</v>
      </c>
      <c r="L54" s="29"/>
      <c r="M54" s="29"/>
      <c r="N54" s="29"/>
      <c r="O54" s="29"/>
      <c r="P54" s="29"/>
      <c r="Q54" s="29"/>
    </row>
    <row r="55" spans="1:17" ht="24" x14ac:dyDescent="0.2">
      <c r="A55" s="21">
        <v>30</v>
      </c>
      <c r="B55" s="25" t="s">
        <v>189</v>
      </c>
      <c r="C55" s="162" t="s">
        <v>188</v>
      </c>
      <c r="D55" s="26" t="s">
        <v>105</v>
      </c>
      <c r="E55" s="30">
        <v>0.01</v>
      </c>
      <c r="F55" s="28">
        <v>8739.36</v>
      </c>
      <c r="G55" s="29"/>
      <c r="H55" s="29"/>
      <c r="I55" s="29"/>
      <c r="J55" s="29"/>
      <c r="K55" s="34">
        <v>87</v>
      </c>
      <c r="L55" s="29"/>
      <c r="M55" s="29"/>
      <c r="N55" s="29"/>
      <c r="O55" s="29"/>
      <c r="P55" s="29"/>
      <c r="Q55" s="29"/>
    </row>
    <row r="56" spans="1:17" ht="36" x14ac:dyDescent="0.2">
      <c r="A56" s="21">
        <v>31</v>
      </c>
      <c r="B56" s="25" t="s">
        <v>166</v>
      </c>
      <c r="C56" s="162" t="s">
        <v>165</v>
      </c>
      <c r="D56" s="26" t="s">
        <v>103</v>
      </c>
      <c r="E56" s="27">
        <v>2</v>
      </c>
      <c r="F56" s="28">
        <v>6.5</v>
      </c>
      <c r="G56" s="29"/>
      <c r="H56" s="29"/>
      <c r="I56" s="29"/>
      <c r="J56" s="29"/>
      <c r="K56" s="34">
        <v>13</v>
      </c>
      <c r="L56" s="29"/>
      <c r="M56" s="29"/>
      <c r="N56" s="29"/>
      <c r="O56" s="29"/>
      <c r="P56" s="29"/>
      <c r="Q56" s="29"/>
    </row>
    <row r="57" spans="1:17" ht="29.45" customHeight="1" x14ac:dyDescent="0.2">
      <c r="A57" s="21">
        <v>32</v>
      </c>
      <c r="B57" s="25" t="s">
        <v>187</v>
      </c>
      <c r="C57" s="162" t="s">
        <v>186</v>
      </c>
      <c r="D57" s="26" t="s">
        <v>40</v>
      </c>
      <c r="E57" s="27">
        <v>1</v>
      </c>
      <c r="F57" s="28">
        <v>1277.5999999999999</v>
      </c>
      <c r="G57" s="28">
        <v>28.76</v>
      </c>
      <c r="H57" s="28">
        <v>14.09</v>
      </c>
      <c r="I57" s="29"/>
      <c r="J57" s="29"/>
      <c r="K57" s="34">
        <v>1278</v>
      </c>
      <c r="L57" s="29">
        <v>29</v>
      </c>
      <c r="M57" s="29">
        <v>14</v>
      </c>
      <c r="N57" s="29"/>
      <c r="O57" s="29">
        <v>2</v>
      </c>
      <c r="P57" s="29">
        <v>2</v>
      </c>
      <c r="Q57" s="29"/>
    </row>
    <row r="58" spans="1:17" ht="42" customHeight="1" x14ac:dyDescent="0.2">
      <c r="A58" s="21">
        <v>33</v>
      </c>
      <c r="B58" s="25" t="s">
        <v>185</v>
      </c>
      <c r="C58" s="162" t="s">
        <v>184</v>
      </c>
      <c r="D58" s="26" t="s">
        <v>97</v>
      </c>
      <c r="E58" s="30">
        <v>4.3999999999999997E-2</v>
      </c>
      <c r="F58" s="28">
        <v>993.04</v>
      </c>
      <c r="G58" s="28">
        <v>259.38</v>
      </c>
      <c r="H58" s="28">
        <v>71.42</v>
      </c>
      <c r="I58" s="29"/>
      <c r="J58" s="29"/>
      <c r="K58" s="34">
        <v>44</v>
      </c>
      <c r="L58" s="29">
        <v>11</v>
      </c>
      <c r="M58" s="29">
        <v>3</v>
      </c>
      <c r="N58" s="29"/>
      <c r="O58" s="29">
        <v>18.850000000000001</v>
      </c>
      <c r="P58" s="29">
        <v>0.83</v>
      </c>
      <c r="Q58" s="29"/>
    </row>
    <row r="59" spans="1:17" ht="22.5" outlineLevel="1" x14ac:dyDescent="0.2">
      <c r="A59" s="165" t="s">
        <v>814</v>
      </c>
      <c r="B59" s="167" t="s">
        <v>822</v>
      </c>
      <c r="C59" s="166" t="s">
        <v>821</v>
      </c>
      <c r="D59" s="165" t="s">
        <v>271</v>
      </c>
      <c r="E59" s="164" t="s">
        <v>820</v>
      </c>
      <c r="F59" s="163">
        <v>414.12</v>
      </c>
      <c r="G59" s="29"/>
      <c r="H59" s="29"/>
      <c r="I59" s="29"/>
      <c r="J59" s="29"/>
      <c r="K59" s="168">
        <v>28.06</v>
      </c>
      <c r="L59" s="29"/>
      <c r="M59" s="29"/>
      <c r="N59" s="29"/>
      <c r="O59" s="29"/>
      <c r="P59" s="29"/>
      <c r="Q59" s="29"/>
    </row>
    <row r="60" spans="1:17" ht="37.9" customHeight="1" x14ac:dyDescent="0.2">
      <c r="A60" s="21">
        <v>34</v>
      </c>
      <c r="B60" s="25" t="s">
        <v>115</v>
      </c>
      <c r="C60" s="162" t="s">
        <v>819</v>
      </c>
      <c r="D60" s="26" t="s">
        <v>98</v>
      </c>
      <c r="E60" s="30">
        <v>4.3959999999999999</v>
      </c>
      <c r="F60" s="28">
        <v>59.71</v>
      </c>
      <c r="G60" s="29"/>
      <c r="H60" s="29"/>
      <c r="I60" s="29"/>
      <c r="J60" s="29"/>
      <c r="K60" s="34">
        <v>262</v>
      </c>
      <c r="L60" s="29"/>
      <c r="M60" s="29"/>
      <c r="N60" s="29"/>
      <c r="O60" s="29"/>
      <c r="P60" s="29"/>
      <c r="Q60" s="29"/>
    </row>
    <row r="61" spans="1:17" ht="19.899999999999999" customHeight="1" x14ac:dyDescent="0.2">
      <c r="A61" s="248" t="s">
        <v>183</v>
      </c>
      <c r="B61" s="247"/>
      <c r="C61" s="247"/>
      <c r="D61" s="247"/>
      <c r="E61" s="247"/>
      <c r="F61" s="247"/>
      <c r="G61" s="247"/>
      <c r="H61" s="247"/>
      <c r="I61" s="247"/>
      <c r="J61" s="247"/>
      <c r="K61" s="247"/>
      <c r="L61" s="247"/>
      <c r="M61" s="247"/>
      <c r="N61" s="247"/>
      <c r="O61" s="247"/>
      <c r="P61" s="247"/>
      <c r="Q61" s="247"/>
    </row>
    <row r="62" spans="1:17" ht="36" x14ac:dyDescent="0.2">
      <c r="A62" s="21">
        <v>35</v>
      </c>
      <c r="B62" s="25" t="s">
        <v>182</v>
      </c>
      <c r="C62" s="162" t="s">
        <v>181</v>
      </c>
      <c r="D62" s="26" t="s">
        <v>818</v>
      </c>
      <c r="E62" s="27">
        <v>2</v>
      </c>
      <c r="F62" s="28">
        <v>100.35</v>
      </c>
      <c r="G62" s="28">
        <v>78.55</v>
      </c>
      <c r="H62" s="28">
        <v>6.66</v>
      </c>
      <c r="I62" s="28">
        <v>0.18</v>
      </c>
      <c r="J62" s="29"/>
      <c r="K62" s="34">
        <v>201</v>
      </c>
      <c r="L62" s="29">
        <v>157</v>
      </c>
      <c r="M62" s="29">
        <v>13</v>
      </c>
      <c r="N62" s="29"/>
      <c r="O62" s="29">
        <v>6.54</v>
      </c>
      <c r="P62" s="29">
        <v>13.08</v>
      </c>
      <c r="Q62" s="29"/>
    </row>
    <row r="63" spans="1:17" ht="36" x14ac:dyDescent="0.2">
      <c r="A63" s="21">
        <v>36</v>
      </c>
      <c r="B63" s="25" t="s">
        <v>180</v>
      </c>
      <c r="C63" s="162" t="s">
        <v>179</v>
      </c>
      <c r="D63" s="26" t="s">
        <v>103</v>
      </c>
      <c r="E63" s="27">
        <v>2</v>
      </c>
      <c r="F63" s="28">
        <v>1775.62</v>
      </c>
      <c r="G63" s="29"/>
      <c r="H63" s="29"/>
      <c r="I63" s="29"/>
      <c r="J63" s="29"/>
      <c r="K63" s="34">
        <v>3551</v>
      </c>
      <c r="L63" s="29"/>
      <c r="M63" s="29"/>
      <c r="N63" s="29"/>
      <c r="O63" s="29"/>
      <c r="P63" s="29"/>
      <c r="Q63" s="29"/>
    </row>
    <row r="64" spans="1:17" ht="24" x14ac:dyDescent="0.2">
      <c r="A64" s="21">
        <v>37</v>
      </c>
      <c r="B64" s="25" t="s">
        <v>178</v>
      </c>
      <c r="C64" s="162" t="s">
        <v>177</v>
      </c>
      <c r="D64" s="26" t="s">
        <v>176</v>
      </c>
      <c r="E64" s="30">
        <v>0.06</v>
      </c>
      <c r="F64" s="28">
        <v>1155.74</v>
      </c>
      <c r="G64" s="28">
        <v>77.900000000000006</v>
      </c>
      <c r="H64" s="28">
        <v>14.44</v>
      </c>
      <c r="I64" s="29"/>
      <c r="J64" s="29"/>
      <c r="K64" s="34">
        <v>69</v>
      </c>
      <c r="L64" s="29">
        <v>5</v>
      </c>
      <c r="M64" s="29">
        <v>1</v>
      </c>
      <c r="N64" s="29"/>
      <c r="O64" s="29">
        <v>6.02</v>
      </c>
      <c r="P64" s="29">
        <v>0.36</v>
      </c>
      <c r="Q64" s="29"/>
    </row>
    <row r="65" spans="1:17" ht="48" x14ac:dyDescent="0.2">
      <c r="A65" s="21">
        <v>38</v>
      </c>
      <c r="B65" s="25" t="s">
        <v>175</v>
      </c>
      <c r="C65" s="162" t="s">
        <v>174</v>
      </c>
      <c r="D65" s="26" t="s">
        <v>817</v>
      </c>
      <c r="E65" s="30">
        <v>0.8</v>
      </c>
      <c r="F65" s="28">
        <v>86.73</v>
      </c>
      <c r="G65" s="28">
        <v>51.69</v>
      </c>
      <c r="H65" s="28">
        <v>1.0900000000000001</v>
      </c>
      <c r="I65" s="29"/>
      <c r="J65" s="29"/>
      <c r="K65" s="34">
        <v>69</v>
      </c>
      <c r="L65" s="29">
        <v>41</v>
      </c>
      <c r="M65" s="29">
        <v>1</v>
      </c>
      <c r="N65" s="29"/>
      <c r="O65" s="29">
        <v>3.7</v>
      </c>
      <c r="P65" s="29">
        <v>2.96</v>
      </c>
      <c r="Q65" s="29"/>
    </row>
    <row r="66" spans="1:17" ht="24" x14ac:dyDescent="0.2">
      <c r="A66" s="21">
        <v>39</v>
      </c>
      <c r="B66" s="25" t="s">
        <v>173</v>
      </c>
      <c r="C66" s="162" t="s">
        <v>172</v>
      </c>
      <c r="D66" s="26" t="s">
        <v>103</v>
      </c>
      <c r="E66" s="27">
        <v>8</v>
      </c>
      <c r="F66" s="28">
        <v>55.34</v>
      </c>
      <c r="G66" s="29"/>
      <c r="H66" s="29"/>
      <c r="I66" s="29"/>
      <c r="J66" s="29"/>
      <c r="K66" s="34">
        <v>443</v>
      </c>
      <c r="L66" s="29"/>
      <c r="M66" s="29"/>
      <c r="N66" s="29"/>
      <c r="O66" s="29"/>
      <c r="P66" s="29"/>
      <c r="Q66" s="29"/>
    </row>
    <row r="67" spans="1:17" ht="24" x14ac:dyDescent="0.2">
      <c r="A67" s="21">
        <v>40</v>
      </c>
      <c r="B67" s="25" t="s">
        <v>171</v>
      </c>
      <c r="C67" s="162" t="s">
        <v>170</v>
      </c>
      <c r="D67" s="26" t="s">
        <v>169</v>
      </c>
      <c r="E67" s="30">
        <v>2.52</v>
      </c>
      <c r="F67" s="28">
        <v>77.27</v>
      </c>
      <c r="G67" s="28">
        <v>70.84</v>
      </c>
      <c r="H67" s="28">
        <v>1.0900000000000001</v>
      </c>
      <c r="I67" s="29"/>
      <c r="J67" s="29"/>
      <c r="K67" s="34">
        <v>195</v>
      </c>
      <c r="L67" s="29">
        <v>179</v>
      </c>
      <c r="M67" s="29">
        <v>3</v>
      </c>
      <c r="N67" s="29"/>
      <c r="O67" s="29">
        <v>5.75</v>
      </c>
      <c r="P67" s="29">
        <v>14.49</v>
      </c>
      <c r="Q67" s="29"/>
    </row>
    <row r="68" spans="1:17" ht="36" x14ac:dyDescent="0.2">
      <c r="A68" s="21">
        <v>41</v>
      </c>
      <c r="B68" s="25" t="s">
        <v>168</v>
      </c>
      <c r="C68" s="162" t="s">
        <v>167</v>
      </c>
      <c r="D68" s="26" t="s">
        <v>103</v>
      </c>
      <c r="E68" s="30">
        <v>4</v>
      </c>
      <c r="F68" s="28">
        <v>9.93</v>
      </c>
      <c r="G68" s="29"/>
      <c r="H68" s="29"/>
      <c r="I68" s="29"/>
      <c r="J68" s="29"/>
      <c r="K68" s="34">
        <v>40</v>
      </c>
      <c r="L68" s="29"/>
      <c r="M68" s="29"/>
      <c r="N68" s="29"/>
      <c r="O68" s="29"/>
      <c r="P68" s="29"/>
      <c r="Q68" s="29"/>
    </row>
    <row r="69" spans="1:17" ht="36" x14ac:dyDescent="0.2">
      <c r="A69" s="21">
        <v>42</v>
      </c>
      <c r="B69" s="25" t="s">
        <v>166</v>
      </c>
      <c r="C69" s="162" t="s">
        <v>165</v>
      </c>
      <c r="D69" s="26" t="s">
        <v>103</v>
      </c>
      <c r="E69" s="27">
        <v>3</v>
      </c>
      <c r="F69" s="28">
        <v>6.5</v>
      </c>
      <c r="G69" s="29"/>
      <c r="H69" s="29"/>
      <c r="I69" s="29"/>
      <c r="J69" s="29"/>
      <c r="K69" s="34">
        <v>20</v>
      </c>
      <c r="L69" s="29"/>
      <c r="M69" s="29"/>
      <c r="N69" s="29"/>
      <c r="O69" s="29"/>
      <c r="P69" s="29"/>
      <c r="Q69" s="29"/>
    </row>
    <row r="70" spans="1:17" ht="37.15" customHeight="1" x14ac:dyDescent="0.2">
      <c r="A70" s="21">
        <v>43</v>
      </c>
      <c r="B70" s="25" t="s">
        <v>164</v>
      </c>
      <c r="C70" s="162" t="s">
        <v>163</v>
      </c>
      <c r="D70" s="26" t="s">
        <v>103</v>
      </c>
      <c r="E70" s="27">
        <v>2</v>
      </c>
      <c r="F70" s="28">
        <v>112.13</v>
      </c>
      <c r="G70" s="29"/>
      <c r="H70" s="29"/>
      <c r="I70" s="29"/>
      <c r="J70" s="29"/>
      <c r="K70" s="34">
        <v>224</v>
      </c>
      <c r="L70" s="29"/>
      <c r="M70" s="29"/>
      <c r="N70" s="29"/>
      <c r="O70" s="29"/>
      <c r="P70" s="29"/>
      <c r="Q70" s="29"/>
    </row>
    <row r="71" spans="1:17" ht="27" customHeight="1" x14ac:dyDescent="0.2">
      <c r="A71" s="21">
        <v>44</v>
      </c>
      <c r="B71" s="25" t="s">
        <v>162</v>
      </c>
      <c r="C71" s="162" t="s">
        <v>161</v>
      </c>
      <c r="D71" s="26" t="s">
        <v>160</v>
      </c>
      <c r="E71" s="27">
        <v>3</v>
      </c>
      <c r="F71" s="28">
        <v>24.14</v>
      </c>
      <c r="G71" s="28">
        <v>12.85</v>
      </c>
      <c r="H71" s="28">
        <v>1.84</v>
      </c>
      <c r="I71" s="29"/>
      <c r="J71" s="29"/>
      <c r="K71" s="34">
        <v>72</v>
      </c>
      <c r="L71" s="29">
        <v>39</v>
      </c>
      <c r="M71" s="29">
        <v>6</v>
      </c>
      <c r="N71" s="29"/>
      <c r="O71" s="29">
        <v>1.03</v>
      </c>
      <c r="P71" s="29">
        <v>3.09</v>
      </c>
      <c r="Q71" s="29"/>
    </row>
    <row r="72" spans="1:17" ht="36" x14ac:dyDescent="0.2">
      <c r="A72" s="21">
        <v>45</v>
      </c>
      <c r="B72" s="25" t="s">
        <v>115</v>
      </c>
      <c r="C72" s="162" t="s">
        <v>159</v>
      </c>
      <c r="D72" s="26" t="s">
        <v>42</v>
      </c>
      <c r="E72" s="27">
        <v>3</v>
      </c>
      <c r="F72" s="28">
        <v>215.17</v>
      </c>
      <c r="G72" s="29"/>
      <c r="H72" s="29"/>
      <c r="I72" s="29"/>
      <c r="J72" s="29"/>
      <c r="K72" s="34">
        <v>646</v>
      </c>
      <c r="L72" s="29"/>
      <c r="M72" s="29"/>
      <c r="N72" s="29"/>
      <c r="O72" s="29"/>
      <c r="P72" s="29"/>
      <c r="Q72" s="29"/>
    </row>
    <row r="73" spans="1:17" ht="50.45" customHeight="1" x14ac:dyDescent="0.2">
      <c r="A73" s="21">
        <v>46</v>
      </c>
      <c r="B73" s="25" t="s">
        <v>158</v>
      </c>
      <c r="C73" s="162" t="s">
        <v>157</v>
      </c>
      <c r="D73" s="26" t="s">
        <v>40</v>
      </c>
      <c r="E73" s="27">
        <v>1</v>
      </c>
      <c r="F73" s="28">
        <v>21.17</v>
      </c>
      <c r="G73" s="28">
        <v>13.6</v>
      </c>
      <c r="H73" s="28">
        <v>1.86</v>
      </c>
      <c r="I73" s="29"/>
      <c r="J73" s="29"/>
      <c r="K73" s="34">
        <v>21</v>
      </c>
      <c r="L73" s="29">
        <v>14</v>
      </c>
      <c r="M73" s="29">
        <v>2</v>
      </c>
      <c r="N73" s="29"/>
      <c r="O73" s="29">
        <v>1.0900000000000001</v>
      </c>
      <c r="P73" s="29">
        <v>1.0900000000000001</v>
      </c>
      <c r="Q73" s="29"/>
    </row>
    <row r="74" spans="1:17" ht="36" x14ac:dyDescent="0.2">
      <c r="A74" s="21">
        <v>47</v>
      </c>
      <c r="B74" s="25" t="s">
        <v>115</v>
      </c>
      <c r="C74" s="162" t="s">
        <v>156</v>
      </c>
      <c r="D74" s="26" t="s">
        <v>42</v>
      </c>
      <c r="E74" s="27">
        <v>1</v>
      </c>
      <c r="F74" s="28">
        <v>374.14</v>
      </c>
      <c r="G74" s="29"/>
      <c r="H74" s="29"/>
      <c r="I74" s="29"/>
      <c r="J74" s="29"/>
      <c r="K74" s="34">
        <v>374</v>
      </c>
      <c r="L74" s="29"/>
      <c r="M74" s="29"/>
      <c r="N74" s="29"/>
      <c r="O74" s="29"/>
      <c r="P74" s="29"/>
      <c r="Q74" s="29"/>
    </row>
    <row r="75" spans="1:17" ht="40.15" customHeight="1" x14ac:dyDescent="0.2">
      <c r="A75" s="21">
        <v>48</v>
      </c>
      <c r="B75" s="25" t="s">
        <v>149</v>
      </c>
      <c r="C75" s="162" t="s">
        <v>155</v>
      </c>
      <c r="D75" s="26" t="s">
        <v>135</v>
      </c>
      <c r="E75" s="30">
        <v>1.6000000000000001E-3</v>
      </c>
      <c r="F75" s="28">
        <v>2601.5300000000002</v>
      </c>
      <c r="G75" s="28">
        <v>1893.46</v>
      </c>
      <c r="H75" s="28">
        <v>136.19999999999999</v>
      </c>
      <c r="I75" s="28">
        <v>7.46</v>
      </c>
      <c r="J75" s="29"/>
      <c r="K75" s="34">
        <v>4</v>
      </c>
      <c r="L75" s="29">
        <v>3</v>
      </c>
      <c r="M75" s="29"/>
      <c r="N75" s="29"/>
      <c r="O75" s="29">
        <v>153.69</v>
      </c>
      <c r="P75" s="29">
        <v>0.25</v>
      </c>
      <c r="Q75" s="29"/>
    </row>
    <row r="76" spans="1:17" ht="36" x14ac:dyDescent="0.2">
      <c r="A76" s="21">
        <v>49</v>
      </c>
      <c r="B76" s="25" t="s">
        <v>147</v>
      </c>
      <c r="C76" s="162" t="s">
        <v>154</v>
      </c>
      <c r="D76" s="26" t="s">
        <v>98</v>
      </c>
      <c r="E76" s="27">
        <v>0.16</v>
      </c>
      <c r="F76" s="28">
        <v>347.48</v>
      </c>
      <c r="G76" s="29"/>
      <c r="H76" s="29"/>
      <c r="I76" s="29"/>
      <c r="J76" s="29"/>
      <c r="K76" s="34">
        <v>56</v>
      </c>
      <c r="L76" s="29"/>
      <c r="M76" s="29"/>
      <c r="N76" s="29"/>
      <c r="O76" s="29"/>
      <c r="P76" s="29"/>
      <c r="Q76" s="29"/>
    </row>
    <row r="77" spans="1:17" ht="36" x14ac:dyDescent="0.2">
      <c r="A77" s="21">
        <v>50</v>
      </c>
      <c r="B77" s="25" t="s">
        <v>153</v>
      </c>
      <c r="C77" s="162" t="s">
        <v>152</v>
      </c>
      <c r="D77" s="26" t="s">
        <v>135</v>
      </c>
      <c r="E77" s="30">
        <v>1.6000000000000001E-3</v>
      </c>
      <c r="F77" s="28">
        <v>2537.9699999999998</v>
      </c>
      <c r="G77" s="28">
        <v>1893.46</v>
      </c>
      <c r="H77" s="28">
        <v>139.84</v>
      </c>
      <c r="I77" s="28">
        <v>7.83</v>
      </c>
      <c r="J77" s="29"/>
      <c r="K77" s="34">
        <v>4</v>
      </c>
      <c r="L77" s="29">
        <v>3</v>
      </c>
      <c r="M77" s="29"/>
      <c r="N77" s="29"/>
      <c r="O77" s="29">
        <v>153.69</v>
      </c>
      <c r="P77" s="29">
        <v>0.25</v>
      </c>
      <c r="Q77" s="29"/>
    </row>
    <row r="78" spans="1:17" ht="36" x14ac:dyDescent="0.2">
      <c r="A78" s="21">
        <v>51</v>
      </c>
      <c r="B78" s="25" t="s">
        <v>151</v>
      </c>
      <c r="C78" s="162" t="s">
        <v>150</v>
      </c>
      <c r="D78" s="26" t="s">
        <v>98</v>
      </c>
      <c r="E78" s="30">
        <v>0.16200000000000001</v>
      </c>
      <c r="F78" s="28">
        <v>214.85</v>
      </c>
      <c r="G78" s="29"/>
      <c r="H78" s="29"/>
      <c r="I78" s="29"/>
      <c r="J78" s="29"/>
      <c r="K78" s="34">
        <v>35</v>
      </c>
      <c r="L78" s="29"/>
      <c r="M78" s="29"/>
      <c r="N78" s="29"/>
      <c r="O78" s="29"/>
      <c r="P78" s="29"/>
      <c r="Q78" s="29"/>
    </row>
    <row r="79" spans="1:17" ht="36" x14ac:dyDescent="0.2">
      <c r="A79" s="21">
        <v>52</v>
      </c>
      <c r="B79" s="25" t="s">
        <v>149</v>
      </c>
      <c r="C79" s="162" t="s">
        <v>148</v>
      </c>
      <c r="D79" s="26" t="s">
        <v>135</v>
      </c>
      <c r="E79" s="30">
        <v>6.9999999999999999E-4</v>
      </c>
      <c r="F79" s="28">
        <v>2601.5300000000002</v>
      </c>
      <c r="G79" s="28">
        <v>1893.46</v>
      </c>
      <c r="H79" s="28">
        <v>136.19999999999999</v>
      </c>
      <c r="I79" s="28">
        <v>7.46</v>
      </c>
      <c r="J79" s="29"/>
      <c r="K79" s="34">
        <v>2</v>
      </c>
      <c r="L79" s="29">
        <v>1</v>
      </c>
      <c r="M79" s="29"/>
      <c r="N79" s="29"/>
      <c r="O79" s="29">
        <v>153.69</v>
      </c>
      <c r="P79" s="29">
        <v>0.11</v>
      </c>
      <c r="Q79" s="29"/>
    </row>
    <row r="80" spans="1:17" ht="36" x14ac:dyDescent="0.2">
      <c r="A80" s="21">
        <v>53</v>
      </c>
      <c r="B80" s="25" t="s">
        <v>147</v>
      </c>
      <c r="C80" s="162" t="s">
        <v>146</v>
      </c>
      <c r="D80" s="26" t="s">
        <v>98</v>
      </c>
      <c r="E80" s="27">
        <v>7.0000000000000007E-2</v>
      </c>
      <c r="F80" s="28">
        <v>347.48</v>
      </c>
      <c r="G80" s="29"/>
      <c r="H80" s="29"/>
      <c r="I80" s="29"/>
      <c r="J80" s="29"/>
      <c r="K80" s="34">
        <v>24</v>
      </c>
      <c r="L80" s="29"/>
      <c r="M80" s="29"/>
      <c r="N80" s="29"/>
      <c r="O80" s="29"/>
      <c r="P80" s="29"/>
      <c r="Q80" s="29"/>
    </row>
    <row r="81" spans="1:17" ht="51" customHeight="1" x14ac:dyDescent="0.2">
      <c r="A81" s="21">
        <v>54</v>
      </c>
      <c r="B81" s="25" t="s">
        <v>145</v>
      </c>
      <c r="C81" s="162" t="s">
        <v>144</v>
      </c>
      <c r="D81" s="26" t="s">
        <v>135</v>
      </c>
      <c r="E81" s="30">
        <v>8.7999999999999995E-2</v>
      </c>
      <c r="F81" s="28">
        <v>2810.67</v>
      </c>
      <c r="G81" s="28">
        <v>2068.04</v>
      </c>
      <c r="H81" s="28">
        <v>170.31</v>
      </c>
      <c r="I81" s="28">
        <v>9.4600000000000009</v>
      </c>
      <c r="J81" s="29"/>
      <c r="K81" s="34">
        <v>247</v>
      </c>
      <c r="L81" s="29">
        <v>182</v>
      </c>
      <c r="M81" s="29">
        <v>15</v>
      </c>
      <c r="N81" s="29">
        <v>1</v>
      </c>
      <c r="O81" s="29">
        <v>167.86</v>
      </c>
      <c r="P81" s="29">
        <v>14.77</v>
      </c>
      <c r="Q81" s="29"/>
    </row>
    <row r="82" spans="1:17" ht="29.45" customHeight="1" x14ac:dyDescent="0.2">
      <c r="A82" s="21">
        <v>55</v>
      </c>
      <c r="B82" s="25" t="s">
        <v>143</v>
      </c>
      <c r="C82" s="162" t="s">
        <v>142</v>
      </c>
      <c r="D82" s="26" t="s">
        <v>98</v>
      </c>
      <c r="E82" s="27">
        <v>8.8000000000000007</v>
      </c>
      <c r="F82" s="28">
        <v>347.48</v>
      </c>
      <c r="G82" s="29"/>
      <c r="H82" s="29"/>
      <c r="I82" s="29"/>
      <c r="J82" s="29"/>
      <c r="K82" s="34">
        <v>3058</v>
      </c>
      <c r="L82" s="29"/>
      <c r="M82" s="29"/>
      <c r="N82" s="29"/>
      <c r="O82" s="29"/>
      <c r="P82" s="29"/>
      <c r="Q82" s="29"/>
    </row>
    <row r="83" spans="1:17" ht="51.6" customHeight="1" x14ac:dyDescent="0.2">
      <c r="A83" s="21">
        <v>56</v>
      </c>
      <c r="B83" s="25" t="s">
        <v>141</v>
      </c>
      <c r="C83" s="162" t="s">
        <v>140</v>
      </c>
      <c r="D83" s="26" t="s">
        <v>135</v>
      </c>
      <c r="E83" s="30">
        <v>5.1999999999999998E-2</v>
      </c>
      <c r="F83" s="28">
        <v>2601.5300000000002</v>
      </c>
      <c r="G83" s="28">
        <v>1893.46</v>
      </c>
      <c r="H83" s="28">
        <v>136.19999999999999</v>
      </c>
      <c r="I83" s="28">
        <v>7.46</v>
      </c>
      <c r="J83" s="29"/>
      <c r="K83" s="34">
        <v>135</v>
      </c>
      <c r="L83" s="29">
        <v>98</v>
      </c>
      <c r="M83" s="29">
        <v>7</v>
      </c>
      <c r="N83" s="29"/>
      <c r="O83" s="29">
        <v>153.69</v>
      </c>
      <c r="P83" s="29">
        <v>7.99</v>
      </c>
      <c r="Q83" s="29"/>
    </row>
    <row r="84" spans="1:17" ht="36" x14ac:dyDescent="0.2">
      <c r="A84" s="21">
        <v>57</v>
      </c>
      <c r="B84" s="25" t="s">
        <v>139</v>
      </c>
      <c r="C84" s="162" t="s">
        <v>138</v>
      </c>
      <c r="D84" s="26" t="s">
        <v>98</v>
      </c>
      <c r="E84" s="27">
        <v>5.2</v>
      </c>
      <c r="F84" s="28">
        <v>267.29000000000002</v>
      </c>
      <c r="G84" s="29"/>
      <c r="H84" s="29"/>
      <c r="I84" s="29"/>
      <c r="J84" s="29"/>
      <c r="K84" s="34">
        <v>1390</v>
      </c>
      <c r="L84" s="29"/>
      <c r="M84" s="29"/>
      <c r="N84" s="29"/>
      <c r="O84" s="29"/>
      <c r="P84" s="29"/>
      <c r="Q84" s="29"/>
    </row>
    <row r="85" spans="1:17" ht="36" x14ac:dyDescent="0.2">
      <c r="A85" s="21">
        <v>58</v>
      </c>
      <c r="B85" s="25" t="s">
        <v>137</v>
      </c>
      <c r="C85" s="162" t="s">
        <v>136</v>
      </c>
      <c r="D85" s="26" t="s">
        <v>135</v>
      </c>
      <c r="E85" s="30">
        <v>6.3E-2</v>
      </c>
      <c r="F85" s="28">
        <v>1459.57</v>
      </c>
      <c r="G85" s="28">
        <v>663.43</v>
      </c>
      <c r="H85" s="28">
        <v>147.61000000000001</v>
      </c>
      <c r="I85" s="28">
        <v>7.28</v>
      </c>
      <c r="J85" s="29"/>
      <c r="K85" s="34">
        <v>92</v>
      </c>
      <c r="L85" s="29">
        <v>42</v>
      </c>
      <c r="M85" s="29">
        <v>9</v>
      </c>
      <c r="N85" s="29"/>
      <c r="O85" s="29">
        <v>53.85</v>
      </c>
      <c r="P85" s="29">
        <v>3.39</v>
      </c>
      <c r="Q85" s="29"/>
    </row>
    <row r="86" spans="1:17" ht="36" x14ac:dyDescent="0.2">
      <c r="A86" s="21">
        <v>59</v>
      </c>
      <c r="B86" s="25" t="s">
        <v>134</v>
      </c>
      <c r="C86" s="162" t="s">
        <v>133</v>
      </c>
      <c r="D86" s="26" t="s">
        <v>98</v>
      </c>
      <c r="E86" s="27">
        <v>6.3</v>
      </c>
      <c r="F86" s="28">
        <v>272.33</v>
      </c>
      <c r="G86" s="29"/>
      <c r="H86" s="29"/>
      <c r="I86" s="29"/>
      <c r="J86" s="29"/>
      <c r="K86" s="34">
        <v>1716</v>
      </c>
      <c r="L86" s="29"/>
      <c r="M86" s="29"/>
      <c r="N86" s="29"/>
      <c r="O86" s="29"/>
      <c r="P86" s="29"/>
      <c r="Q86" s="29"/>
    </row>
    <row r="87" spans="1:17" ht="36" x14ac:dyDescent="0.2">
      <c r="A87" s="21">
        <v>60</v>
      </c>
      <c r="B87" s="25" t="s">
        <v>132</v>
      </c>
      <c r="C87" s="162" t="s">
        <v>131</v>
      </c>
      <c r="D87" s="26" t="s">
        <v>105</v>
      </c>
      <c r="E87" s="30">
        <v>0.02</v>
      </c>
      <c r="F87" s="28">
        <v>8739.36</v>
      </c>
      <c r="G87" s="29"/>
      <c r="H87" s="29"/>
      <c r="I87" s="29"/>
      <c r="J87" s="29"/>
      <c r="K87" s="34">
        <v>175</v>
      </c>
      <c r="L87" s="29"/>
      <c r="M87" s="29"/>
      <c r="N87" s="29"/>
      <c r="O87" s="29"/>
      <c r="P87" s="29"/>
      <c r="Q87" s="29"/>
    </row>
    <row r="88" spans="1:17" ht="36" x14ac:dyDescent="0.2">
      <c r="A88" s="21">
        <v>61</v>
      </c>
      <c r="B88" s="25" t="s">
        <v>130</v>
      </c>
      <c r="C88" s="162" t="s">
        <v>129</v>
      </c>
      <c r="D88" s="26" t="s">
        <v>109</v>
      </c>
      <c r="E88" s="30">
        <v>7</v>
      </c>
      <c r="F88" s="28">
        <v>24.67</v>
      </c>
      <c r="G88" s="28">
        <v>18.440000000000001</v>
      </c>
      <c r="H88" s="28">
        <v>2.94</v>
      </c>
      <c r="I88" s="29"/>
      <c r="J88" s="29"/>
      <c r="K88" s="34">
        <v>173</v>
      </c>
      <c r="L88" s="29">
        <v>129</v>
      </c>
      <c r="M88" s="29">
        <v>21</v>
      </c>
      <c r="N88" s="29"/>
      <c r="O88" s="29">
        <v>1.46</v>
      </c>
      <c r="P88" s="29">
        <v>10.220000000000001</v>
      </c>
      <c r="Q88" s="29"/>
    </row>
    <row r="89" spans="1:17" ht="36" x14ac:dyDescent="0.2">
      <c r="A89" s="21">
        <v>62</v>
      </c>
      <c r="B89" s="25" t="s">
        <v>115</v>
      </c>
      <c r="C89" s="162" t="s">
        <v>128</v>
      </c>
      <c r="D89" s="26" t="s">
        <v>42</v>
      </c>
      <c r="E89" s="30">
        <v>6</v>
      </c>
      <c r="F89" s="28">
        <v>44.98</v>
      </c>
      <c r="G89" s="29"/>
      <c r="H89" s="29"/>
      <c r="I89" s="29"/>
      <c r="J89" s="29"/>
      <c r="K89" s="34">
        <v>270</v>
      </c>
      <c r="L89" s="29"/>
      <c r="M89" s="29"/>
      <c r="N89" s="29"/>
      <c r="O89" s="29"/>
      <c r="P89" s="29"/>
      <c r="Q89" s="29"/>
    </row>
    <row r="90" spans="1:17" ht="36" x14ac:dyDescent="0.2">
      <c r="A90" s="21">
        <v>63</v>
      </c>
      <c r="B90" s="25" t="s">
        <v>127</v>
      </c>
      <c r="C90" s="162" t="s">
        <v>126</v>
      </c>
      <c r="D90" s="26" t="s">
        <v>98</v>
      </c>
      <c r="E90" s="30">
        <v>1.4999999999999999E-2</v>
      </c>
      <c r="F90" s="28">
        <v>164.22</v>
      </c>
      <c r="G90" s="29"/>
      <c r="H90" s="29"/>
      <c r="I90" s="29"/>
      <c r="J90" s="29"/>
      <c r="K90" s="34">
        <v>2</v>
      </c>
      <c r="L90" s="29"/>
      <c r="M90" s="29"/>
      <c r="N90" s="29"/>
      <c r="O90" s="29"/>
      <c r="P90" s="29"/>
      <c r="Q90" s="29"/>
    </row>
    <row r="91" spans="1:17" ht="36" x14ac:dyDescent="0.2">
      <c r="A91" s="21">
        <v>64</v>
      </c>
      <c r="B91" s="25" t="s">
        <v>125</v>
      </c>
      <c r="C91" s="162" t="s">
        <v>124</v>
      </c>
      <c r="D91" s="26" t="s">
        <v>40</v>
      </c>
      <c r="E91" s="27">
        <v>1</v>
      </c>
      <c r="F91" s="28">
        <v>39.9</v>
      </c>
      <c r="G91" s="28">
        <v>20.59</v>
      </c>
      <c r="H91" s="28">
        <v>2.09</v>
      </c>
      <c r="I91" s="29"/>
      <c r="J91" s="29"/>
      <c r="K91" s="34">
        <v>40</v>
      </c>
      <c r="L91" s="29">
        <v>21</v>
      </c>
      <c r="M91" s="29">
        <v>2</v>
      </c>
      <c r="N91" s="29"/>
      <c r="O91" s="29">
        <v>1.63</v>
      </c>
      <c r="P91" s="29">
        <v>1.63</v>
      </c>
      <c r="Q91" s="29"/>
    </row>
    <row r="92" spans="1:17" ht="36" x14ac:dyDescent="0.2">
      <c r="A92" s="21">
        <v>65</v>
      </c>
      <c r="B92" s="25" t="s">
        <v>115</v>
      </c>
      <c r="C92" s="162" t="s">
        <v>123</v>
      </c>
      <c r="D92" s="26" t="s">
        <v>122</v>
      </c>
      <c r="E92" s="27">
        <v>1</v>
      </c>
      <c r="F92" s="28">
        <v>2778.46</v>
      </c>
      <c r="G92" s="29"/>
      <c r="H92" s="29"/>
      <c r="I92" s="29"/>
      <c r="J92" s="29"/>
      <c r="K92" s="34">
        <v>2778</v>
      </c>
      <c r="L92" s="29"/>
      <c r="M92" s="29"/>
      <c r="N92" s="29"/>
      <c r="O92" s="29"/>
      <c r="P92" s="29"/>
      <c r="Q92" s="29"/>
    </row>
    <row r="93" spans="1:17" ht="19.899999999999999" customHeight="1" x14ac:dyDescent="0.2">
      <c r="A93" s="248" t="s">
        <v>121</v>
      </c>
      <c r="B93" s="247"/>
      <c r="C93" s="247"/>
      <c r="D93" s="247"/>
      <c r="E93" s="247"/>
      <c r="F93" s="247"/>
      <c r="G93" s="247"/>
      <c r="H93" s="247"/>
      <c r="I93" s="247"/>
      <c r="J93" s="247"/>
      <c r="K93" s="247"/>
      <c r="L93" s="247"/>
      <c r="M93" s="247"/>
      <c r="N93" s="247"/>
      <c r="O93" s="247"/>
      <c r="P93" s="247"/>
      <c r="Q93" s="247"/>
    </row>
    <row r="94" spans="1:17" ht="25.15" customHeight="1" x14ac:dyDescent="0.2">
      <c r="A94" s="21">
        <v>66</v>
      </c>
      <c r="B94" s="25" t="s">
        <v>118</v>
      </c>
      <c r="C94" s="162" t="s">
        <v>117</v>
      </c>
      <c r="D94" s="26" t="s">
        <v>116</v>
      </c>
      <c r="E94" s="30">
        <v>0.03</v>
      </c>
      <c r="F94" s="28">
        <v>2426.2800000000002</v>
      </c>
      <c r="G94" s="28">
        <v>828.53</v>
      </c>
      <c r="H94" s="28">
        <v>270.14999999999998</v>
      </c>
      <c r="I94" s="28">
        <v>20.22</v>
      </c>
      <c r="J94" s="29"/>
      <c r="K94" s="34">
        <v>73</v>
      </c>
      <c r="L94" s="29">
        <v>25</v>
      </c>
      <c r="M94" s="29">
        <v>8</v>
      </c>
      <c r="N94" s="29">
        <v>1</v>
      </c>
      <c r="O94" s="29">
        <v>65.599999999999994</v>
      </c>
      <c r="P94" s="29">
        <v>1.97</v>
      </c>
      <c r="Q94" s="29"/>
    </row>
    <row r="95" spans="1:17" ht="22.5" outlineLevel="1" x14ac:dyDescent="0.2">
      <c r="A95" s="165" t="s">
        <v>814</v>
      </c>
      <c r="B95" s="167" t="s">
        <v>813</v>
      </c>
      <c r="C95" s="166" t="s">
        <v>812</v>
      </c>
      <c r="D95" s="165" t="s">
        <v>811</v>
      </c>
      <c r="E95" s="164" t="s">
        <v>816</v>
      </c>
      <c r="F95" s="163">
        <v>179.38</v>
      </c>
      <c r="G95" s="29"/>
      <c r="H95" s="29"/>
      <c r="I95" s="29"/>
      <c r="J95" s="29"/>
      <c r="K95" s="168">
        <v>538.14</v>
      </c>
      <c r="L95" s="29"/>
      <c r="M95" s="29"/>
      <c r="N95" s="29"/>
      <c r="O95" s="29"/>
      <c r="P95" s="29"/>
      <c r="Q95" s="29"/>
    </row>
    <row r="96" spans="1:17" ht="39" customHeight="1" x14ac:dyDescent="0.2">
      <c r="A96" s="21">
        <v>67</v>
      </c>
      <c r="B96" s="25" t="s">
        <v>115</v>
      </c>
      <c r="C96" s="162" t="s">
        <v>120</v>
      </c>
      <c r="D96" s="26" t="s">
        <v>42</v>
      </c>
      <c r="E96" s="27">
        <v>3</v>
      </c>
      <c r="F96" s="28">
        <v>2707.82</v>
      </c>
      <c r="G96" s="29"/>
      <c r="H96" s="29"/>
      <c r="I96" s="29"/>
      <c r="J96" s="29"/>
      <c r="K96" s="34">
        <v>8123</v>
      </c>
      <c r="L96" s="29"/>
      <c r="M96" s="29"/>
      <c r="N96" s="29"/>
      <c r="O96" s="29"/>
      <c r="P96" s="29"/>
      <c r="Q96" s="29"/>
    </row>
    <row r="97" spans="1:17" ht="24" x14ac:dyDescent="0.2">
      <c r="A97" s="21">
        <v>68</v>
      </c>
      <c r="B97" s="25" t="s">
        <v>118</v>
      </c>
      <c r="C97" s="162" t="s">
        <v>117</v>
      </c>
      <c r="D97" s="26" t="s">
        <v>116</v>
      </c>
      <c r="E97" s="30">
        <v>1.2E-2</v>
      </c>
      <c r="F97" s="28">
        <v>2426.2800000000002</v>
      </c>
      <c r="G97" s="28">
        <v>828.53</v>
      </c>
      <c r="H97" s="28">
        <v>270.14999999999998</v>
      </c>
      <c r="I97" s="28">
        <v>20.22</v>
      </c>
      <c r="J97" s="29"/>
      <c r="K97" s="34">
        <v>29</v>
      </c>
      <c r="L97" s="29">
        <v>10</v>
      </c>
      <c r="M97" s="29">
        <v>3</v>
      </c>
      <c r="N97" s="29"/>
      <c r="O97" s="29">
        <v>65.599999999999994</v>
      </c>
      <c r="P97" s="29">
        <v>0.79</v>
      </c>
      <c r="Q97" s="29"/>
    </row>
    <row r="98" spans="1:17" ht="22.5" outlineLevel="1" x14ac:dyDescent="0.2">
      <c r="A98" s="165" t="s">
        <v>814</v>
      </c>
      <c r="B98" s="167" t="s">
        <v>813</v>
      </c>
      <c r="C98" s="166" t="s">
        <v>812</v>
      </c>
      <c r="D98" s="165" t="s">
        <v>811</v>
      </c>
      <c r="E98" s="164" t="s">
        <v>815</v>
      </c>
      <c r="F98" s="163">
        <v>179.38</v>
      </c>
      <c r="G98" s="29"/>
      <c r="H98" s="29"/>
      <c r="I98" s="29"/>
      <c r="J98" s="29"/>
      <c r="K98" s="168">
        <v>215.26</v>
      </c>
      <c r="L98" s="29"/>
      <c r="M98" s="29"/>
      <c r="N98" s="29"/>
      <c r="O98" s="29"/>
      <c r="P98" s="29"/>
      <c r="Q98" s="29"/>
    </row>
    <row r="99" spans="1:17" ht="40.15" customHeight="1" x14ac:dyDescent="0.2">
      <c r="A99" s="21">
        <v>69</v>
      </c>
      <c r="B99" s="25" t="s">
        <v>115</v>
      </c>
      <c r="C99" s="162" t="s">
        <v>119</v>
      </c>
      <c r="D99" s="26" t="s">
        <v>42</v>
      </c>
      <c r="E99" s="27">
        <v>1</v>
      </c>
      <c r="F99" s="28">
        <v>2867.6</v>
      </c>
      <c r="G99" s="29"/>
      <c r="H99" s="29"/>
      <c r="I99" s="29"/>
      <c r="J99" s="29"/>
      <c r="K99" s="34">
        <v>2868</v>
      </c>
      <c r="L99" s="29"/>
      <c r="M99" s="29"/>
      <c r="N99" s="29"/>
      <c r="O99" s="29"/>
      <c r="P99" s="29"/>
      <c r="Q99" s="29"/>
    </row>
    <row r="100" spans="1:17" ht="24" x14ac:dyDescent="0.2">
      <c r="A100" s="21">
        <v>70</v>
      </c>
      <c r="B100" s="25" t="s">
        <v>118</v>
      </c>
      <c r="C100" s="162" t="s">
        <v>117</v>
      </c>
      <c r="D100" s="26" t="s">
        <v>116</v>
      </c>
      <c r="E100" s="30">
        <v>1.6E-2</v>
      </c>
      <c r="F100" s="28">
        <v>2426.2800000000002</v>
      </c>
      <c r="G100" s="28">
        <v>828.53</v>
      </c>
      <c r="H100" s="28">
        <v>270.14999999999998</v>
      </c>
      <c r="I100" s="28">
        <v>20.22</v>
      </c>
      <c r="J100" s="29"/>
      <c r="K100" s="34">
        <v>39</v>
      </c>
      <c r="L100" s="29">
        <v>13</v>
      </c>
      <c r="M100" s="29">
        <v>4</v>
      </c>
      <c r="N100" s="29"/>
      <c r="O100" s="29">
        <v>65.599999999999994</v>
      </c>
      <c r="P100" s="29">
        <v>1.05</v>
      </c>
      <c r="Q100" s="29"/>
    </row>
    <row r="101" spans="1:17" ht="22.9" customHeight="1" outlineLevel="1" x14ac:dyDescent="0.2">
      <c r="A101" s="165" t="s">
        <v>814</v>
      </c>
      <c r="B101" s="167" t="s">
        <v>813</v>
      </c>
      <c r="C101" s="166" t="s">
        <v>812</v>
      </c>
      <c r="D101" s="165" t="s">
        <v>811</v>
      </c>
      <c r="E101" s="164" t="s">
        <v>810</v>
      </c>
      <c r="F101" s="163">
        <v>179.38</v>
      </c>
      <c r="G101" s="29"/>
      <c r="H101" s="29"/>
      <c r="I101" s="29"/>
      <c r="J101" s="29"/>
      <c r="K101" s="168">
        <v>287.01</v>
      </c>
      <c r="L101" s="29"/>
      <c r="M101" s="29"/>
      <c r="N101" s="29"/>
      <c r="O101" s="29"/>
      <c r="P101" s="29"/>
      <c r="Q101" s="29"/>
    </row>
    <row r="102" spans="1:17" ht="42" customHeight="1" x14ac:dyDescent="0.2">
      <c r="A102" s="21">
        <v>71</v>
      </c>
      <c r="B102" s="25" t="s">
        <v>115</v>
      </c>
      <c r="C102" s="162" t="s">
        <v>114</v>
      </c>
      <c r="D102" s="26" t="s">
        <v>42</v>
      </c>
      <c r="E102" s="27">
        <v>2</v>
      </c>
      <c r="F102" s="28">
        <v>2463.9499999999998</v>
      </c>
      <c r="G102" s="29"/>
      <c r="H102" s="29"/>
      <c r="I102" s="29"/>
      <c r="J102" s="29"/>
      <c r="K102" s="34">
        <v>4928</v>
      </c>
      <c r="L102" s="29"/>
      <c r="M102" s="29"/>
      <c r="N102" s="29"/>
      <c r="O102" s="29"/>
      <c r="P102" s="29"/>
      <c r="Q102" s="29"/>
    </row>
    <row r="103" spans="1:17" x14ac:dyDescent="0.2">
      <c r="A103" s="246" t="s">
        <v>45</v>
      </c>
      <c r="B103" s="247"/>
      <c r="C103" s="247"/>
      <c r="D103" s="247"/>
      <c r="E103" s="247"/>
      <c r="F103" s="247"/>
      <c r="G103" s="247"/>
      <c r="H103" s="247"/>
      <c r="I103" s="247"/>
      <c r="J103" s="247"/>
      <c r="K103" s="35">
        <v>105922</v>
      </c>
      <c r="L103" s="28">
        <v>3347</v>
      </c>
      <c r="M103" s="28">
        <v>907</v>
      </c>
      <c r="N103" s="28">
        <v>40</v>
      </c>
      <c r="O103" s="29"/>
      <c r="P103" s="28">
        <v>260.95</v>
      </c>
      <c r="Q103" s="29"/>
    </row>
    <row r="104" spans="1:17" x14ac:dyDescent="0.2">
      <c r="A104" s="246" t="s">
        <v>113</v>
      </c>
      <c r="B104" s="247"/>
      <c r="C104" s="247"/>
      <c r="D104" s="247"/>
      <c r="E104" s="247"/>
      <c r="F104" s="247"/>
      <c r="G104" s="247"/>
      <c r="H104" s="247"/>
      <c r="I104" s="247"/>
      <c r="J104" s="247"/>
      <c r="K104" s="35">
        <v>106238</v>
      </c>
      <c r="L104" s="28">
        <v>3641</v>
      </c>
      <c r="M104" s="28">
        <v>929</v>
      </c>
      <c r="N104" s="28">
        <v>42</v>
      </c>
      <c r="O104" s="29"/>
      <c r="P104" s="28">
        <v>272.31</v>
      </c>
      <c r="Q104" s="29"/>
    </row>
    <row r="105" spans="1:17" x14ac:dyDescent="0.2">
      <c r="A105" s="246" t="s">
        <v>112</v>
      </c>
      <c r="B105" s="247"/>
      <c r="C105" s="247"/>
      <c r="D105" s="247"/>
      <c r="E105" s="247"/>
      <c r="F105" s="247"/>
      <c r="G105" s="247"/>
      <c r="H105" s="247"/>
      <c r="I105" s="247"/>
      <c r="J105" s="247"/>
      <c r="K105" s="34"/>
      <c r="L105" s="29"/>
      <c r="M105" s="29"/>
      <c r="N105" s="29"/>
      <c r="O105" s="29"/>
      <c r="P105" s="29"/>
      <c r="Q105" s="29"/>
    </row>
    <row r="106" spans="1:17" x14ac:dyDescent="0.2">
      <c r="A106" s="246" t="s">
        <v>111</v>
      </c>
      <c r="B106" s="247"/>
      <c r="C106" s="247"/>
      <c r="D106" s="247"/>
      <c r="E106" s="247"/>
      <c r="F106" s="247"/>
      <c r="G106" s="247"/>
      <c r="H106" s="247"/>
      <c r="I106" s="247"/>
      <c r="J106" s="247"/>
      <c r="K106" s="35">
        <v>144</v>
      </c>
      <c r="L106" s="28">
        <v>143</v>
      </c>
      <c r="M106" s="28">
        <v>2</v>
      </c>
      <c r="N106" s="28">
        <v>2</v>
      </c>
      <c r="O106" s="29"/>
      <c r="P106" s="29"/>
      <c r="Q106" s="29"/>
    </row>
    <row r="107" spans="1:17" ht="22.9" customHeight="1" x14ac:dyDescent="0.2">
      <c r="A107" s="246" t="s">
        <v>110</v>
      </c>
      <c r="B107" s="247"/>
      <c r="C107" s="247"/>
      <c r="D107" s="247"/>
      <c r="E107" s="247"/>
      <c r="F107" s="247"/>
      <c r="G107" s="247"/>
      <c r="H107" s="247"/>
      <c r="I107" s="247"/>
      <c r="J107" s="247"/>
      <c r="K107" s="35">
        <v>172</v>
      </c>
      <c r="L107" s="28">
        <v>151</v>
      </c>
      <c r="M107" s="28">
        <v>21</v>
      </c>
      <c r="N107" s="29"/>
      <c r="O107" s="29"/>
      <c r="P107" s="28">
        <v>11.355499999999999</v>
      </c>
      <c r="Q107" s="29"/>
    </row>
    <row r="108" spans="1:17" x14ac:dyDescent="0.2">
      <c r="A108" s="246" t="s">
        <v>46</v>
      </c>
      <c r="B108" s="247"/>
      <c r="C108" s="247"/>
      <c r="D108" s="247"/>
      <c r="E108" s="247"/>
      <c r="F108" s="247"/>
      <c r="G108" s="247"/>
      <c r="H108" s="247"/>
      <c r="I108" s="247"/>
      <c r="J108" s="247"/>
      <c r="K108" s="35">
        <v>4565</v>
      </c>
      <c r="L108" s="29"/>
      <c r="M108" s="29"/>
      <c r="N108" s="29"/>
      <c r="O108" s="29"/>
      <c r="P108" s="29"/>
      <c r="Q108" s="29"/>
    </row>
    <row r="109" spans="1:17" x14ac:dyDescent="0.2">
      <c r="A109" s="246" t="s">
        <v>112</v>
      </c>
      <c r="B109" s="247"/>
      <c r="C109" s="247"/>
      <c r="D109" s="247"/>
      <c r="E109" s="247"/>
      <c r="F109" s="247"/>
      <c r="G109" s="247"/>
      <c r="H109" s="247"/>
      <c r="I109" s="247"/>
      <c r="J109" s="247"/>
      <c r="K109" s="34"/>
      <c r="L109" s="29"/>
      <c r="M109" s="29"/>
      <c r="N109" s="29"/>
      <c r="O109" s="29"/>
      <c r="P109" s="29"/>
      <c r="Q109" s="29"/>
    </row>
    <row r="110" spans="1:17" x14ac:dyDescent="0.2">
      <c r="A110" s="246" t="s">
        <v>809</v>
      </c>
      <c r="B110" s="247"/>
      <c r="C110" s="247"/>
      <c r="D110" s="247"/>
      <c r="E110" s="247"/>
      <c r="F110" s="247"/>
      <c r="G110" s="247"/>
      <c r="H110" s="247"/>
      <c r="I110" s="247"/>
      <c r="J110" s="247"/>
      <c r="K110" s="35">
        <v>421</v>
      </c>
      <c r="L110" s="29"/>
      <c r="M110" s="29"/>
      <c r="N110" s="29"/>
      <c r="O110" s="29"/>
      <c r="P110" s="29"/>
      <c r="Q110" s="29"/>
    </row>
    <row r="111" spans="1:17" x14ac:dyDescent="0.2">
      <c r="A111" s="246" t="s">
        <v>808</v>
      </c>
      <c r="B111" s="247"/>
      <c r="C111" s="247"/>
      <c r="D111" s="247"/>
      <c r="E111" s="247"/>
      <c r="F111" s="247"/>
      <c r="G111" s="247"/>
      <c r="H111" s="247"/>
      <c r="I111" s="247"/>
      <c r="J111" s="247"/>
      <c r="K111" s="35">
        <v>11</v>
      </c>
      <c r="L111" s="29"/>
      <c r="M111" s="29"/>
      <c r="N111" s="29"/>
      <c r="O111" s="29"/>
      <c r="P111" s="29"/>
      <c r="Q111" s="29"/>
    </row>
    <row r="112" spans="1:17" x14ac:dyDescent="0.2">
      <c r="A112" s="246" t="s">
        <v>807</v>
      </c>
      <c r="B112" s="247"/>
      <c r="C112" s="247"/>
      <c r="D112" s="247"/>
      <c r="E112" s="247"/>
      <c r="F112" s="247"/>
      <c r="G112" s="247"/>
      <c r="H112" s="247"/>
      <c r="I112" s="247"/>
      <c r="J112" s="247"/>
      <c r="K112" s="35">
        <v>4133</v>
      </c>
      <c r="L112" s="29"/>
      <c r="M112" s="29"/>
      <c r="N112" s="29"/>
      <c r="O112" s="29"/>
      <c r="P112" s="29"/>
      <c r="Q112" s="29"/>
    </row>
    <row r="113" spans="1:17" x14ac:dyDescent="0.2">
      <c r="A113" s="246" t="s">
        <v>47</v>
      </c>
      <c r="B113" s="247"/>
      <c r="C113" s="247"/>
      <c r="D113" s="247"/>
      <c r="E113" s="247"/>
      <c r="F113" s="247"/>
      <c r="G113" s="247"/>
      <c r="H113" s="247"/>
      <c r="I113" s="247"/>
      <c r="J113" s="247"/>
      <c r="K113" s="35">
        <v>2976</v>
      </c>
      <c r="L113" s="29"/>
      <c r="M113" s="29"/>
      <c r="N113" s="29"/>
      <c r="O113" s="29"/>
      <c r="P113" s="29"/>
      <c r="Q113" s="29"/>
    </row>
    <row r="114" spans="1:17" x14ac:dyDescent="0.2">
      <c r="A114" s="246" t="s">
        <v>112</v>
      </c>
      <c r="B114" s="247"/>
      <c r="C114" s="247"/>
      <c r="D114" s="247"/>
      <c r="E114" s="247"/>
      <c r="F114" s="247"/>
      <c r="G114" s="247"/>
      <c r="H114" s="247"/>
      <c r="I114" s="247"/>
      <c r="J114" s="247"/>
      <c r="K114" s="34"/>
      <c r="L114" s="29"/>
      <c r="M114" s="29"/>
      <c r="N114" s="29"/>
      <c r="O114" s="29"/>
      <c r="P114" s="29"/>
      <c r="Q114" s="29"/>
    </row>
    <row r="115" spans="1:17" x14ac:dyDescent="0.2">
      <c r="A115" s="246" t="s">
        <v>806</v>
      </c>
      <c r="B115" s="247"/>
      <c r="C115" s="247"/>
      <c r="D115" s="247"/>
      <c r="E115" s="247"/>
      <c r="F115" s="247"/>
      <c r="G115" s="247"/>
      <c r="H115" s="247"/>
      <c r="I115" s="247"/>
      <c r="J115" s="247"/>
      <c r="K115" s="35">
        <v>288</v>
      </c>
      <c r="L115" s="29"/>
      <c r="M115" s="29"/>
      <c r="N115" s="29"/>
      <c r="O115" s="29"/>
      <c r="P115" s="29"/>
      <c r="Q115" s="29"/>
    </row>
    <row r="116" spans="1:17" x14ac:dyDescent="0.2">
      <c r="A116" s="246" t="s">
        <v>805</v>
      </c>
      <c r="B116" s="247"/>
      <c r="C116" s="247"/>
      <c r="D116" s="247"/>
      <c r="E116" s="247"/>
      <c r="F116" s="247"/>
      <c r="G116" s="247"/>
      <c r="H116" s="247"/>
      <c r="I116" s="247"/>
      <c r="J116" s="247"/>
      <c r="K116" s="35">
        <v>8</v>
      </c>
      <c r="L116" s="29"/>
      <c r="M116" s="29"/>
      <c r="N116" s="29"/>
      <c r="O116" s="29"/>
      <c r="P116" s="29"/>
      <c r="Q116" s="29"/>
    </row>
    <row r="117" spans="1:17" x14ac:dyDescent="0.2">
      <c r="A117" s="246" t="s">
        <v>804</v>
      </c>
      <c r="B117" s="247"/>
      <c r="C117" s="247"/>
      <c r="D117" s="247"/>
      <c r="E117" s="247"/>
      <c r="F117" s="247"/>
      <c r="G117" s="247"/>
      <c r="H117" s="247"/>
      <c r="I117" s="247"/>
      <c r="J117" s="247"/>
      <c r="K117" s="35">
        <v>2680</v>
      </c>
      <c r="L117" s="29"/>
      <c r="M117" s="29"/>
      <c r="N117" s="29"/>
      <c r="O117" s="29"/>
      <c r="P117" s="29"/>
      <c r="Q117" s="29"/>
    </row>
    <row r="118" spans="1:17" x14ac:dyDescent="0.2">
      <c r="A118" s="249" t="s">
        <v>48</v>
      </c>
      <c r="B118" s="247"/>
      <c r="C118" s="247"/>
      <c r="D118" s="247"/>
      <c r="E118" s="247"/>
      <c r="F118" s="247"/>
      <c r="G118" s="247"/>
      <c r="H118" s="247"/>
      <c r="I118" s="247"/>
      <c r="J118" s="247"/>
      <c r="K118" s="34"/>
      <c r="L118" s="29"/>
      <c r="M118" s="29"/>
      <c r="N118" s="29"/>
      <c r="O118" s="29"/>
      <c r="P118" s="29"/>
      <c r="Q118" s="29"/>
    </row>
    <row r="119" spans="1:17" x14ac:dyDescent="0.2">
      <c r="A119" s="246" t="s">
        <v>49</v>
      </c>
      <c r="B119" s="247"/>
      <c r="C119" s="247"/>
      <c r="D119" s="247"/>
      <c r="E119" s="247"/>
      <c r="F119" s="247"/>
      <c r="G119" s="247"/>
      <c r="H119" s="247"/>
      <c r="I119" s="247"/>
      <c r="J119" s="247"/>
      <c r="K119" s="35">
        <v>52375</v>
      </c>
      <c r="L119" s="29"/>
      <c r="M119" s="29"/>
      <c r="N119" s="29"/>
      <c r="O119" s="29"/>
      <c r="P119" s="28">
        <v>243.11</v>
      </c>
      <c r="Q119" s="29"/>
    </row>
    <row r="120" spans="1:17" x14ac:dyDescent="0.2">
      <c r="A120" s="246" t="s">
        <v>50</v>
      </c>
      <c r="B120" s="247"/>
      <c r="C120" s="247"/>
      <c r="D120" s="247"/>
      <c r="E120" s="247"/>
      <c r="F120" s="247"/>
      <c r="G120" s="247"/>
      <c r="H120" s="247"/>
      <c r="I120" s="247"/>
      <c r="J120" s="247"/>
      <c r="K120" s="35">
        <v>1867</v>
      </c>
      <c r="L120" s="29"/>
      <c r="M120" s="29"/>
      <c r="N120" s="29"/>
      <c r="O120" s="29"/>
      <c r="P120" s="28">
        <v>29.2</v>
      </c>
      <c r="Q120" s="29"/>
    </row>
    <row r="121" spans="1:17" x14ac:dyDescent="0.2">
      <c r="A121" s="246" t="s">
        <v>20</v>
      </c>
      <c r="B121" s="247"/>
      <c r="C121" s="247"/>
      <c r="D121" s="247"/>
      <c r="E121" s="247"/>
      <c r="F121" s="247"/>
      <c r="G121" s="247"/>
      <c r="H121" s="247"/>
      <c r="I121" s="247"/>
      <c r="J121" s="247"/>
      <c r="K121" s="35">
        <v>59537</v>
      </c>
      <c r="L121" s="29"/>
      <c r="M121" s="29"/>
      <c r="N121" s="29"/>
      <c r="O121" s="29"/>
      <c r="P121" s="29"/>
      <c r="Q121" s="29"/>
    </row>
    <row r="122" spans="1:17" x14ac:dyDescent="0.2">
      <c r="A122" s="246" t="s">
        <v>51</v>
      </c>
      <c r="B122" s="247"/>
      <c r="C122" s="247"/>
      <c r="D122" s="247"/>
      <c r="E122" s="247"/>
      <c r="F122" s="247"/>
      <c r="G122" s="247"/>
      <c r="H122" s="247"/>
      <c r="I122" s="247"/>
      <c r="J122" s="247"/>
      <c r="K122" s="35">
        <v>113779</v>
      </c>
      <c r="L122" s="29"/>
      <c r="M122" s="29"/>
      <c r="N122" s="29"/>
      <c r="O122" s="29"/>
      <c r="P122" s="28">
        <v>272.31</v>
      </c>
      <c r="Q122" s="29"/>
    </row>
    <row r="123" spans="1:17" x14ac:dyDescent="0.2">
      <c r="A123" s="246" t="s">
        <v>52</v>
      </c>
      <c r="B123" s="247"/>
      <c r="C123" s="247"/>
      <c r="D123" s="247"/>
      <c r="E123" s="247"/>
      <c r="F123" s="247"/>
      <c r="G123" s="247"/>
      <c r="H123" s="247"/>
      <c r="I123" s="247"/>
      <c r="J123" s="247"/>
      <c r="K123" s="34"/>
      <c r="L123" s="29"/>
      <c r="M123" s="29"/>
      <c r="N123" s="29"/>
      <c r="O123" s="29"/>
      <c r="P123" s="29"/>
      <c r="Q123" s="29"/>
    </row>
    <row r="124" spans="1:17" x14ac:dyDescent="0.2">
      <c r="A124" s="246" t="s">
        <v>53</v>
      </c>
      <c r="B124" s="247"/>
      <c r="C124" s="247"/>
      <c r="D124" s="247"/>
      <c r="E124" s="247"/>
      <c r="F124" s="247"/>
      <c r="G124" s="247"/>
      <c r="H124" s="247"/>
      <c r="I124" s="247"/>
      <c r="J124" s="247"/>
      <c r="K124" s="35">
        <v>42131</v>
      </c>
      <c r="L124" s="29"/>
      <c r="M124" s="29"/>
      <c r="N124" s="29"/>
      <c r="O124" s="29"/>
      <c r="P124" s="29"/>
      <c r="Q124" s="29"/>
    </row>
    <row r="125" spans="1:17" x14ac:dyDescent="0.2">
      <c r="A125" s="246" t="s">
        <v>54</v>
      </c>
      <c r="B125" s="247"/>
      <c r="C125" s="247"/>
      <c r="D125" s="247"/>
      <c r="E125" s="247"/>
      <c r="F125" s="247"/>
      <c r="G125" s="247"/>
      <c r="H125" s="247"/>
      <c r="I125" s="247"/>
      <c r="J125" s="247"/>
      <c r="K125" s="35">
        <f>929-N104</f>
        <v>887</v>
      </c>
      <c r="L125" s="29"/>
      <c r="M125" s="29"/>
      <c r="N125" s="29"/>
      <c r="O125" s="29"/>
      <c r="P125" s="29"/>
      <c r="Q125" s="29"/>
    </row>
    <row r="126" spans="1:17" x14ac:dyDescent="0.2">
      <c r="A126" s="246" t="s">
        <v>55</v>
      </c>
      <c r="B126" s="247"/>
      <c r="C126" s="247"/>
      <c r="D126" s="247"/>
      <c r="E126" s="247"/>
      <c r="F126" s="247"/>
      <c r="G126" s="247"/>
      <c r="H126" s="247"/>
      <c r="I126" s="247"/>
      <c r="J126" s="247"/>
      <c r="K126" s="35">
        <v>3683</v>
      </c>
      <c r="L126" s="29"/>
      <c r="M126" s="29"/>
      <c r="N126" s="29"/>
      <c r="O126" s="29"/>
      <c r="P126" s="29"/>
      <c r="Q126" s="29"/>
    </row>
    <row r="127" spans="1:17" x14ac:dyDescent="0.2">
      <c r="A127" s="246" t="s">
        <v>18</v>
      </c>
      <c r="B127" s="247"/>
      <c r="C127" s="247"/>
      <c r="D127" s="247"/>
      <c r="E127" s="247"/>
      <c r="F127" s="247"/>
      <c r="G127" s="247"/>
      <c r="H127" s="247"/>
      <c r="I127" s="247"/>
      <c r="J127" s="247"/>
      <c r="K127" s="35">
        <v>59537</v>
      </c>
      <c r="L127" s="29"/>
      <c r="M127" s="29"/>
      <c r="N127" s="29"/>
      <c r="O127" s="29"/>
      <c r="P127" s="29"/>
      <c r="Q127" s="29"/>
    </row>
    <row r="128" spans="1:17" x14ac:dyDescent="0.2">
      <c r="A128" s="246" t="s">
        <v>56</v>
      </c>
      <c r="B128" s="247"/>
      <c r="C128" s="247"/>
      <c r="D128" s="247"/>
      <c r="E128" s="247"/>
      <c r="F128" s="247"/>
      <c r="G128" s="247"/>
      <c r="H128" s="247"/>
      <c r="I128" s="247"/>
      <c r="J128" s="247"/>
      <c r="K128" s="35">
        <v>4565</v>
      </c>
      <c r="L128" s="29"/>
      <c r="M128" s="29"/>
      <c r="N128" s="29"/>
      <c r="O128" s="29"/>
      <c r="P128" s="29"/>
      <c r="Q128" s="29"/>
    </row>
    <row r="129" spans="1:17" x14ac:dyDescent="0.2">
      <c r="A129" s="246" t="s">
        <v>57</v>
      </c>
      <c r="B129" s="247"/>
      <c r="C129" s="247"/>
      <c r="D129" s="247"/>
      <c r="E129" s="247"/>
      <c r="F129" s="247"/>
      <c r="G129" s="247"/>
      <c r="H129" s="247"/>
      <c r="I129" s="247"/>
      <c r="J129" s="247"/>
      <c r="K129" s="35">
        <v>2976</v>
      </c>
      <c r="L129" s="29"/>
      <c r="M129" s="29"/>
      <c r="N129" s="29"/>
      <c r="O129" s="29"/>
      <c r="P129" s="29"/>
      <c r="Q129" s="29"/>
    </row>
    <row r="130" spans="1:17" x14ac:dyDescent="0.2">
      <c r="A130" s="249" t="s">
        <v>58</v>
      </c>
      <c r="B130" s="247"/>
      <c r="C130" s="247"/>
      <c r="D130" s="247"/>
      <c r="E130" s="247"/>
      <c r="F130" s="247"/>
      <c r="G130" s="247"/>
      <c r="H130" s="247"/>
      <c r="I130" s="247"/>
      <c r="J130" s="247"/>
      <c r="K130" s="36">
        <v>113779</v>
      </c>
      <c r="L130" s="29"/>
      <c r="M130" s="29"/>
      <c r="N130" s="29"/>
      <c r="O130" s="29"/>
      <c r="P130" s="31">
        <v>272.31</v>
      </c>
      <c r="Q130" s="29"/>
    </row>
    <row r="131" spans="1:17" x14ac:dyDescent="0.2">
      <c r="E131" s="115"/>
      <c r="Q131" s="7"/>
    </row>
  </sheetData>
  <mergeCells count="54">
    <mergeCell ref="E1:J1"/>
    <mergeCell ref="J17:K17"/>
    <mergeCell ref="J16:K16"/>
    <mergeCell ref="J14:K14"/>
    <mergeCell ref="J13:K13"/>
    <mergeCell ref="J12:K12"/>
    <mergeCell ref="A130:J130"/>
    <mergeCell ref="J11:K11"/>
    <mergeCell ref="J15:K15"/>
    <mergeCell ref="A124:J124"/>
    <mergeCell ref="A125:J125"/>
    <mergeCell ref="A126:J126"/>
    <mergeCell ref="A127:J127"/>
    <mergeCell ref="A128:J128"/>
    <mergeCell ref="A129:J129"/>
    <mergeCell ref="A118:J118"/>
    <mergeCell ref="A119:J119"/>
    <mergeCell ref="A120:J120"/>
    <mergeCell ref="A121:J121"/>
    <mergeCell ref="A122:J122"/>
    <mergeCell ref="A123:J123"/>
    <mergeCell ref="A117:J117"/>
    <mergeCell ref="A111:J111"/>
    <mergeCell ref="A24:Q24"/>
    <mergeCell ref="A61:Q61"/>
    <mergeCell ref="A93:Q93"/>
    <mergeCell ref="A103:J103"/>
    <mergeCell ref="A104:J104"/>
    <mergeCell ref="A105:J105"/>
    <mergeCell ref="A106:J106"/>
    <mergeCell ref="A107:J107"/>
    <mergeCell ref="A108:J108"/>
    <mergeCell ref="A109:J109"/>
    <mergeCell ref="A110:J110"/>
    <mergeCell ref="A112:J112"/>
    <mergeCell ref="A113:J113"/>
    <mergeCell ref="A114:J114"/>
    <mergeCell ref="A115:J115"/>
    <mergeCell ref="A116:J116"/>
    <mergeCell ref="A20:A22"/>
    <mergeCell ref="C20:C22"/>
    <mergeCell ref="D20:D22"/>
    <mergeCell ref="E20:E22"/>
    <mergeCell ref="B20:B22"/>
    <mergeCell ref="Q20:Q22"/>
    <mergeCell ref="P20:P22"/>
    <mergeCell ref="F21:F22"/>
    <mergeCell ref="F20:I20"/>
    <mergeCell ref="G21:I21"/>
    <mergeCell ref="O20:O22"/>
    <mergeCell ref="J21:J22"/>
    <mergeCell ref="J20:N20"/>
    <mergeCell ref="K21:K22"/>
    <mergeCell ref="L21:N21"/>
  </mergeCells>
  <pageMargins left="0.23622047244094491" right="0" top="0.51181102362204722" bottom="0.43307086614173229" header="0.31496062992125984" footer="0.23622047244094491"/>
  <pageSetup paperSize="9" scale="97" fitToHeight="10000" orientation="landscape" r:id="rId1"/>
  <headerFooter alignWithMargins="0">
    <oddHeader>&amp;LГранд-СМЕТА</oddHeader>
    <oddFooter>&amp;RСтраница 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 fitToPage="1"/>
  </sheetPr>
  <dimension ref="A1:R83"/>
  <sheetViews>
    <sheetView showGridLines="0" zoomScaleNormal="75" zoomScaleSheetLayoutView="75" workbookViewId="0"/>
  </sheetViews>
  <sheetFormatPr defaultRowHeight="12.75" outlineLevelRow="2" x14ac:dyDescent="0.2"/>
  <cols>
    <col min="1" max="1" width="3.28515625" style="24" customWidth="1"/>
    <col min="2" max="2" width="9.7109375" style="1" customWidth="1"/>
    <col min="3" max="3" width="34.28515625" style="22" customWidth="1"/>
    <col min="4" max="4" width="7.7109375" style="124" customWidth="1"/>
    <col min="5" max="5" width="16.42578125" style="115" customWidth="1"/>
    <col min="6" max="6" width="7.7109375" style="7" customWidth="1"/>
    <col min="7" max="9" width="6.7109375" style="7" customWidth="1"/>
    <col min="10" max="10" width="7.7109375" style="38" customWidth="1"/>
    <col min="11" max="14" width="6.7109375" style="7" customWidth="1"/>
    <col min="15" max="15" width="6.28515625" style="7" customWidth="1"/>
    <col min="16" max="16" width="8.5703125" style="7" customWidth="1"/>
    <col min="17" max="17" width="6.7109375" style="7" customWidth="1"/>
    <col min="18" max="16384" width="9.140625" style="8"/>
  </cols>
  <sheetData>
    <row r="1" spans="1:18" outlineLevel="2" x14ac:dyDescent="0.2">
      <c r="A1" s="6" t="s">
        <v>35</v>
      </c>
      <c r="B1" s="9"/>
      <c r="C1" s="2"/>
      <c r="D1" s="3"/>
      <c r="E1" s="255" t="s">
        <v>65</v>
      </c>
      <c r="F1" s="255"/>
      <c r="G1" s="255"/>
      <c r="H1" s="255"/>
      <c r="I1" s="255"/>
      <c r="J1" s="32"/>
      <c r="K1" s="5"/>
      <c r="L1" s="5"/>
      <c r="M1" s="6" t="s">
        <v>36</v>
      </c>
      <c r="N1" s="5"/>
      <c r="O1" s="5"/>
      <c r="P1" s="5"/>
      <c r="Q1"/>
      <c r="R1"/>
    </row>
    <row r="2" spans="1:18" outlineLevel="1" x14ac:dyDescent="0.2">
      <c r="A2" s="10"/>
      <c r="B2" s="9"/>
      <c r="C2" s="2"/>
      <c r="D2" s="3"/>
      <c r="E2" s="3"/>
      <c r="F2" s="5"/>
      <c r="G2" s="13" t="s">
        <v>21</v>
      </c>
      <c r="H2" s="5"/>
      <c r="I2" s="5"/>
      <c r="J2" s="32"/>
      <c r="K2" s="5"/>
      <c r="L2" s="5"/>
      <c r="M2" s="10" t="s">
        <v>317</v>
      </c>
      <c r="N2" s="5"/>
      <c r="O2" s="5"/>
      <c r="P2" s="5"/>
      <c r="Q2"/>
      <c r="R2"/>
    </row>
    <row r="3" spans="1:18" outlineLevel="1" x14ac:dyDescent="0.2">
      <c r="A3" s="10" t="s">
        <v>39</v>
      </c>
      <c r="B3" s="9"/>
      <c r="C3" s="2"/>
      <c r="D3" s="3"/>
      <c r="E3" s="3"/>
      <c r="F3" s="5"/>
      <c r="G3" s="5"/>
      <c r="H3" s="5"/>
      <c r="I3" s="5"/>
      <c r="J3" s="32"/>
      <c r="K3" s="5"/>
      <c r="L3" s="5"/>
      <c r="M3" s="10"/>
      <c r="N3" s="5" t="s">
        <v>316</v>
      </c>
      <c r="O3" s="5"/>
      <c r="P3" s="5"/>
      <c r="Q3"/>
      <c r="R3"/>
    </row>
    <row r="4" spans="1:18" outlineLevel="1" x14ac:dyDescent="0.2">
      <c r="A4" s="10" t="s">
        <v>91</v>
      </c>
      <c r="B4" s="9"/>
      <c r="C4" s="2"/>
      <c r="D4" s="3"/>
      <c r="E4" s="3"/>
      <c r="F4" s="5"/>
      <c r="G4" s="5"/>
      <c r="H4" s="5"/>
      <c r="I4" s="5"/>
      <c r="J4" s="32"/>
      <c r="K4" s="5"/>
      <c r="L4" s="5"/>
      <c r="M4" s="8" t="s">
        <v>315</v>
      </c>
      <c r="N4" s="5"/>
      <c r="O4" s="5"/>
      <c r="P4" s="5"/>
      <c r="Q4"/>
      <c r="R4"/>
    </row>
    <row r="5" spans="1:18" outlineLevel="1" x14ac:dyDescent="0.2">
      <c r="A5" s="4"/>
      <c r="B5" s="9"/>
      <c r="C5" s="3"/>
      <c r="D5" s="8"/>
      <c r="E5" s="5"/>
      <c r="F5" s="5"/>
      <c r="G5" s="15" t="s">
        <v>314</v>
      </c>
      <c r="H5" s="15"/>
      <c r="I5" s="15"/>
      <c r="J5" s="32"/>
      <c r="K5" s="5"/>
      <c r="L5" s="5"/>
      <c r="M5" s="10" t="s">
        <v>234</v>
      </c>
      <c r="N5" s="5"/>
      <c r="O5" s="5"/>
      <c r="P5" s="5"/>
      <c r="Q5" s="8"/>
      <c r="R5"/>
    </row>
    <row r="6" spans="1:18" x14ac:dyDescent="0.2">
      <c r="A6" s="4"/>
      <c r="B6" s="9"/>
      <c r="C6" s="3"/>
      <c r="D6" s="8"/>
      <c r="E6" s="5"/>
      <c r="F6" s="5"/>
      <c r="G6" s="4" t="s">
        <v>22</v>
      </c>
      <c r="H6" s="4"/>
      <c r="I6" s="4"/>
      <c r="J6" s="32"/>
      <c r="K6" s="5"/>
      <c r="L6" s="5"/>
      <c r="M6" s="5"/>
      <c r="N6" s="5"/>
      <c r="O6" s="5"/>
      <c r="P6" s="5"/>
      <c r="Q6" s="8"/>
      <c r="R6"/>
    </row>
    <row r="7" spans="1:18" x14ac:dyDescent="0.2">
      <c r="A7" s="4"/>
      <c r="B7" s="9"/>
      <c r="C7" s="3"/>
      <c r="D7" s="8"/>
      <c r="E7" s="5"/>
      <c r="F7" s="5"/>
      <c r="G7" s="4"/>
      <c r="H7" s="4"/>
      <c r="I7" s="4"/>
      <c r="J7" s="32"/>
      <c r="K7" s="5"/>
      <c r="L7" s="5"/>
      <c r="M7" s="5"/>
      <c r="N7" s="5"/>
      <c r="O7" s="5"/>
      <c r="P7" s="5"/>
      <c r="Q7" s="8"/>
      <c r="R7"/>
    </row>
    <row r="8" spans="1:18" x14ac:dyDescent="0.2">
      <c r="A8" s="4"/>
      <c r="B8" s="9"/>
      <c r="C8" s="16"/>
      <c r="D8" s="151" t="s">
        <v>313</v>
      </c>
      <c r="E8" s="150"/>
      <c r="F8" s="11"/>
      <c r="G8" s="11"/>
      <c r="H8" s="149"/>
      <c r="I8" s="11"/>
      <c r="J8" s="39"/>
      <c r="K8" s="11"/>
      <c r="L8" s="14"/>
      <c r="M8" s="5"/>
      <c r="N8" s="5"/>
      <c r="O8" s="5"/>
      <c r="P8" s="5"/>
      <c r="Q8" s="5"/>
      <c r="R8"/>
    </row>
    <row r="9" spans="1:18" x14ac:dyDescent="0.2">
      <c r="A9" s="4"/>
      <c r="B9" s="9"/>
      <c r="C9" s="2"/>
      <c r="D9" s="3"/>
      <c r="E9" s="148" t="s">
        <v>23</v>
      </c>
      <c r="F9" s="12"/>
      <c r="G9" s="12"/>
      <c r="H9" s="13"/>
      <c r="I9" s="13"/>
      <c r="J9" s="117"/>
      <c r="K9" s="14"/>
      <c r="L9" s="5"/>
      <c r="M9" s="5"/>
      <c r="N9" s="5"/>
      <c r="O9" s="5"/>
      <c r="P9" s="5"/>
      <c r="Q9" s="5"/>
      <c r="R9"/>
    </row>
    <row r="10" spans="1:18" x14ac:dyDescent="0.2">
      <c r="A10" s="19"/>
      <c r="B10" s="20"/>
      <c r="C10" s="2"/>
      <c r="D10" s="3"/>
      <c r="E10" s="8"/>
      <c r="F10" s="5"/>
      <c r="G10" s="5"/>
      <c r="H10" s="5"/>
      <c r="I10" s="5"/>
      <c r="J10" s="32"/>
      <c r="K10" s="5"/>
      <c r="L10" s="5"/>
      <c r="M10" s="5"/>
      <c r="N10" s="5"/>
      <c r="O10" s="5"/>
      <c r="P10" s="5"/>
      <c r="Q10" s="5"/>
    </row>
    <row r="11" spans="1:18" x14ac:dyDescent="0.2">
      <c r="A11" s="4"/>
      <c r="B11" s="9"/>
      <c r="C11" s="2"/>
      <c r="D11" s="3"/>
      <c r="E11" s="8"/>
      <c r="F11" s="5"/>
      <c r="G11" s="5"/>
      <c r="H11" s="5"/>
      <c r="I11" s="5"/>
      <c r="J11" s="32"/>
      <c r="K11" s="5"/>
      <c r="L11" s="5"/>
      <c r="M11" s="5"/>
      <c r="N11" s="5"/>
      <c r="O11" s="5"/>
      <c r="P11" s="5"/>
      <c r="Q11" s="5"/>
    </row>
    <row r="12" spans="1:18" ht="14.25" x14ac:dyDescent="0.2">
      <c r="A12" s="4"/>
      <c r="B12" s="9"/>
      <c r="C12" s="2"/>
      <c r="D12" s="17" t="s">
        <v>312</v>
      </c>
      <c r="E12" s="4"/>
      <c r="F12" s="5"/>
      <c r="G12" s="5"/>
      <c r="H12" s="5"/>
      <c r="I12" s="17"/>
      <c r="J12" s="33"/>
      <c r="K12" s="5"/>
      <c r="L12" s="5"/>
      <c r="M12" s="5"/>
      <c r="N12" s="140" t="s">
        <v>231</v>
      </c>
      <c r="O12" s="139"/>
      <c r="P12" s="139"/>
      <c r="Q12" s="5"/>
      <c r="R12" s="116"/>
    </row>
    <row r="13" spans="1:18" x14ac:dyDescent="0.2">
      <c r="A13" s="4"/>
      <c r="B13" s="9"/>
      <c r="C13" s="2"/>
      <c r="D13" s="17" t="s">
        <v>102</v>
      </c>
      <c r="E13" s="4"/>
      <c r="F13" s="5"/>
      <c r="G13" s="5"/>
      <c r="H13" s="5"/>
      <c r="I13" s="17"/>
      <c r="J13" s="250" t="s">
        <v>311</v>
      </c>
      <c r="K13" s="251"/>
      <c r="L13" s="10" t="s">
        <v>59</v>
      </c>
      <c r="M13" s="5"/>
      <c r="N13" s="136" t="s">
        <v>223</v>
      </c>
      <c r="O13" s="139"/>
      <c r="P13" s="134">
        <f>224.557*5.56</f>
        <v>1248.5369199999998</v>
      </c>
      <c r="Q13" s="5"/>
    </row>
    <row r="14" spans="1:18" x14ac:dyDescent="0.2">
      <c r="A14" s="4"/>
      <c r="B14" s="9"/>
      <c r="C14" s="2"/>
      <c r="D14" s="17" t="s">
        <v>101</v>
      </c>
      <c r="E14" s="4"/>
      <c r="F14" s="5"/>
      <c r="G14" s="5"/>
      <c r="H14" s="5"/>
      <c r="I14" s="17"/>
      <c r="J14" s="250" t="s">
        <v>310</v>
      </c>
      <c r="K14" s="251"/>
      <c r="L14" s="10" t="s">
        <v>59</v>
      </c>
      <c r="M14" s="5"/>
      <c r="N14" s="136" t="s">
        <v>223</v>
      </c>
      <c r="O14" s="139"/>
      <c r="P14" s="134">
        <f>6.744*5.56</f>
        <v>37.496639999999999</v>
      </c>
      <c r="Q14" s="5"/>
    </row>
    <row r="15" spans="1:18" outlineLevel="1" x14ac:dyDescent="0.2">
      <c r="A15" s="4"/>
      <c r="B15" s="9"/>
      <c r="C15" s="2"/>
      <c r="D15" s="17" t="s">
        <v>60</v>
      </c>
      <c r="E15" s="4"/>
      <c r="F15" s="5"/>
      <c r="G15" s="5"/>
      <c r="H15" s="5"/>
      <c r="I15" s="17"/>
      <c r="J15" s="250" t="s">
        <v>309</v>
      </c>
      <c r="K15" s="251"/>
      <c r="L15" s="10" t="s">
        <v>61</v>
      </c>
      <c r="M15" s="5"/>
      <c r="N15" s="5"/>
      <c r="O15" s="5"/>
      <c r="P15" s="5"/>
      <c r="Q15" s="5"/>
    </row>
    <row r="16" spans="1:18" x14ac:dyDescent="0.2">
      <c r="A16" s="129"/>
      <c r="B16" s="132"/>
      <c r="C16" s="131"/>
      <c r="D16" s="17" t="s">
        <v>308</v>
      </c>
      <c r="E16" s="17"/>
      <c r="F16" s="17"/>
      <c r="G16" s="17"/>
      <c r="H16" s="17"/>
      <c r="I16" s="17"/>
      <c r="J16" s="33"/>
      <c r="K16" s="17" t="s">
        <v>307</v>
      </c>
      <c r="L16" s="17"/>
      <c r="M16" s="127"/>
      <c r="N16" s="136" t="s">
        <v>223</v>
      </c>
      <c r="O16" s="135"/>
      <c r="P16" s="134">
        <f>285.422*5.56</f>
        <v>1586.94632</v>
      </c>
      <c r="Q16" s="5"/>
      <c r="R16"/>
    </row>
    <row r="17" spans="1:18" x14ac:dyDescent="0.2">
      <c r="A17" s="129"/>
      <c r="B17" s="132"/>
      <c r="C17" s="131"/>
      <c r="D17" s="130" t="s">
        <v>222</v>
      </c>
      <c r="E17" s="17"/>
      <c r="F17" s="17"/>
      <c r="G17" s="17"/>
      <c r="H17" s="17"/>
      <c r="I17" s="17"/>
      <c r="J17" s="33"/>
      <c r="K17" s="17"/>
      <c r="L17" s="17"/>
      <c r="M17" s="127"/>
      <c r="N17" s="136"/>
      <c r="O17" s="139"/>
      <c r="P17" s="139"/>
      <c r="Q17" s="5"/>
      <c r="R17"/>
    </row>
    <row r="19" spans="1:18" ht="18" customHeight="1" x14ac:dyDescent="0.2">
      <c r="A19" s="238" t="s">
        <v>24</v>
      </c>
      <c r="B19" s="244" t="s">
        <v>306</v>
      </c>
      <c r="C19" s="238" t="s">
        <v>25</v>
      </c>
      <c r="D19" s="238" t="s">
        <v>26</v>
      </c>
      <c r="E19" s="238" t="s">
        <v>27</v>
      </c>
      <c r="F19" s="238" t="s">
        <v>37</v>
      </c>
      <c r="G19" s="239"/>
      <c r="H19" s="239"/>
      <c r="I19" s="239"/>
      <c r="J19" s="238" t="s">
        <v>38</v>
      </c>
      <c r="K19" s="239"/>
      <c r="L19" s="239"/>
      <c r="M19" s="239"/>
      <c r="N19" s="238" t="s">
        <v>32</v>
      </c>
      <c r="O19" s="238" t="s">
        <v>33</v>
      </c>
      <c r="P19" s="238" t="s">
        <v>100</v>
      </c>
      <c r="Q19" s="238" t="s">
        <v>99</v>
      </c>
    </row>
    <row r="20" spans="1:18" ht="15.75" customHeight="1" x14ac:dyDescent="0.2">
      <c r="A20" s="239"/>
      <c r="B20" s="245"/>
      <c r="C20" s="240"/>
      <c r="D20" s="238"/>
      <c r="E20" s="239"/>
      <c r="F20" s="238" t="s">
        <v>28</v>
      </c>
      <c r="G20" s="238" t="s">
        <v>30</v>
      </c>
      <c r="H20" s="239"/>
      <c r="I20" s="239"/>
      <c r="J20" s="242" t="s">
        <v>28</v>
      </c>
      <c r="K20" s="238" t="s">
        <v>30</v>
      </c>
      <c r="L20" s="239"/>
      <c r="M20" s="239"/>
      <c r="N20" s="238"/>
      <c r="O20" s="238"/>
      <c r="P20" s="238"/>
      <c r="Q20" s="238"/>
    </row>
    <row r="21" spans="1:18" ht="15.75" customHeight="1" x14ac:dyDescent="0.2">
      <c r="A21" s="239"/>
      <c r="B21" s="245"/>
      <c r="C21" s="240"/>
      <c r="D21" s="238"/>
      <c r="E21" s="239"/>
      <c r="F21" s="239"/>
      <c r="G21" s="119" t="s">
        <v>29</v>
      </c>
      <c r="H21" s="119" t="s">
        <v>34</v>
      </c>
      <c r="I21" s="119" t="s">
        <v>31</v>
      </c>
      <c r="J21" s="243"/>
      <c r="K21" s="119" t="s">
        <v>29</v>
      </c>
      <c r="L21" s="119" t="s">
        <v>34</v>
      </c>
      <c r="M21" s="119" t="s">
        <v>31</v>
      </c>
      <c r="N21" s="238"/>
      <c r="O21" s="238"/>
      <c r="P21" s="238"/>
      <c r="Q21" s="238"/>
    </row>
    <row r="22" spans="1:18" x14ac:dyDescent="0.2">
      <c r="A22" s="21">
        <v>1</v>
      </c>
      <c r="B22" s="122">
        <v>2</v>
      </c>
      <c r="C22" s="119">
        <v>3</v>
      </c>
      <c r="D22" s="119">
        <v>4</v>
      </c>
      <c r="E22" s="21">
        <v>5</v>
      </c>
      <c r="F22" s="121">
        <v>6</v>
      </c>
      <c r="G22" s="121">
        <v>7</v>
      </c>
      <c r="H22" s="121">
        <v>8</v>
      </c>
      <c r="I22" s="121">
        <v>9</v>
      </c>
      <c r="J22" s="120">
        <v>10</v>
      </c>
      <c r="K22" s="121">
        <v>11</v>
      </c>
      <c r="L22" s="121">
        <v>12</v>
      </c>
      <c r="M22" s="121">
        <v>13</v>
      </c>
      <c r="N22" s="121">
        <v>14</v>
      </c>
      <c r="O22" s="121">
        <v>15</v>
      </c>
      <c r="P22" s="121">
        <v>16</v>
      </c>
      <c r="Q22" s="121">
        <v>17</v>
      </c>
    </row>
    <row r="23" spans="1:18" ht="19.149999999999999" customHeight="1" x14ac:dyDescent="0.2">
      <c r="A23" s="248" t="s">
        <v>305</v>
      </c>
      <c r="B23" s="247"/>
      <c r="C23" s="247"/>
      <c r="D23" s="247"/>
      <c r="E23" s="247"/>
      <c r="F23" s="247"/>
      <c r="G23" s="247"/>
      <c r="H23" s="247"/>
      <c r="I23" s="247"/>
      <c r="J23" s="247"/>
      <c r="K23" s="247"/>
      <c r="L23" s="247"/>
      <c r="M23" s="247"/>
      <c r="N23" s="247"/>
      <c r="O23" s="247"/>
      <c r="P23" s="247"/>
      <c r="Q23" s="247"/>
    </row>
    <row r="24" spans="1:18" ht="60" x14ac:dyDescent="0.2">
      <c r="A24" s="21">
        <v>1</v>
      </c>
      <c r="B24" s="25" t="s">
        <v>304</v>
      </c>
      <c r="C24" s="123" t="s">
        <v>303</v>
      </c>
      <c r="D24" s="26" t="s">
        <v>298</v>
      </c>
      <c r="E24" s="30">
        <v>3.2000000000000001E-2</v>
      </c>
      <c r="F24" s="28">
        <v>806.45</v>
      </c>
      <c r="G24" s="29"/>
      <c r="H24" s="28">
        <v>806.45</v>
      </c>
      <c r="I24" s="28">
        <v>108.19</v>
      </c>
      <c r="J24" s="34">
        <v>26</v>
      </c>
      <c r="K24" s="29"/>
      <c r="L24" s="29">
        <v>26</v>
      </c>
      <c r="M24" s="29">
        <v>3</v>
      </c>
      <c r="N24" s="29"/>
      <c r="O24" s="29"/>
      <c r="P24" s="29">
        <v>7.4</v>
      </c>
      <c r="Q24" s="29">
        <v>0.24</v>
      </c>
    </row>
    <row r="25" spans="1:18" ht="72" x14ac:dyDescent="0.2">
      <c r="A25" s="21">
        <v>2</v>
      </c>
      <c r="B25" s="25" t="s">
        <v>302</v>
      </c>
      <c r="C25" s="123" t="s">
        <v>301</v>
      </c>
      <c r="D25" s="26" t="s">
        <v>298</v>
      </c>
      <c r="E25" s="27">
        <v>3.2000000000000001E-2</v>
      </c>
      <c r="F25" s="28">
        <v>264</v>
      </c>
      <c r="G25" s="29"/>
      <c r="H25" s="28">
        <v>264</v>
      </c>
      <c r="I25" s="28">
        <v>43.94</v>
      </c>
      <c r="J25" s="34">
        <v>8</v>
      </c>
      <c r="K25" s="29"/>
      <c r="L25" s="29">
        <v>8</v>
      </c>
      <c r="M25" s="29">
        <v>1</v>
      </c>
      <c r="N25" s="29"/>
      <c r="O25" s="29"/>
      <c r="P25" s="29">
        <v>2.6</v>
      </c>
      <c r="Q25" s="29">
        <v>0.08</v>
      </c>
    </row>
    <row r="26" spans="1:18" ht="60" x14ac:dyDescent="0.2">
      <c r="A26" s="21">
        <v>3</v>
      </c>
      <c r="B26" s="25" t="s">
        <v>300</v>
      </c>
      <c r="C26" s="123" t="s">
        <v>299</v>
      </c>
      <c r="D26" s="26" t="s">
        <v>298</v>
      </c>
      <c r="E26" s="27">
        <v>3.2000000000000001E-2</v>
      </c>
      <c r="F26" s="28">
        <v>163.44</v>
      </c>
      <c r="G26" s="29"/>
      <c r="H26" s="28">
        <v>163.44</v>
      </c>
      <c r="I26" s="28">
        <v>25.34</v>
      </c>
      <c r="J26" s="34">
        <v>5</v>
      </c>
      <c r="K26" s="29"/>
      <c r="L26" s="29">
        <v>5</v>
      </c>
      <c r="M26" s="29">
        <v>1</v>
      </c>
      <c r="N26" s="29"/>
      <c r="O26" s="29"/>
      <c r="P26" s="29">
        <v>1.87</v>
      </c>
      <c r="Q26" s="29">
        <v>0.06</v>
      </c>
    </row>
    <row r="27" spans="1:18" ht="36" x14ac:dyDescent="0.2">
      <c r="A27" s="21">
        <v>4</v>
      </c>
      <c r="B27" s="25" t="s">
        <v>297</v>
      </c>
      <c r="C27" s="123" t="s">
        <v>296</v>
      </c>
      <c r="D27" s="26" t="s">
        <v>105</v>
      </c>
      <c r="E27" s="30">
        <v>0.24</v>
      </c>
      <c r="F27" s="28">
        <v>2.7</v>
      </c>
      <c r="G27" s="29"/>
      <c r="H27" s="29"/>
      <c r="I27" s="29"/>
      <c r="J27" s="34">
        <v>1</v>
      </c>
      <c r="K27" s="29"/>
      <c r="L27" s="29">
        <v>1</v>
      </c>
      <c r="M27" s="29"/>
      <c r="N27" s="29"/>
      <c r="O27" s="29"/>
      <c r="P27" s="29"/>
      <c r="Q27" s="29"/>
    </row>
    <row r="28" spans="1:18" ht="87.75" customHeight="1" x14ac:dyDescent="0.2">
      <c r="A28" s="21">
        <v>5</v>
      </c>
      <c r="B28" s="25" t="s">
        <v>284</v>
      </c>
      <c r="C28" s="123" t="s">
        <v>283</v>
      </c>
      <c r="D28" s="26" t="s">
        <v>105</v>
      </c>
      <c r="E28" s="30">
        <v>0.24</v>
      </c>
      <c r="F28" s="28">
        <v>10.58</v>
      </c>
      <c r="G28" s="29"/>
      <c r="H28" s="28">
        <v>10.58</v>
      </c>
      <c r="I28" s="29"/>
      <c r="J28" s="34">
        <v>3</v>
      </c>
      <c r="K28" s="29"/>
      <c r="L28" s="29">
        <v>3</v>
      </c>
      <c r="M28" s="29"/>
      <c r="N28" s="29"/>
      <c r="O28" s="29"/>
      <c r="P28" s="29"/>
      <c r="Q28" s="29"/>
    </row>
    <row r="29" spans="1:18" ht="19.149999999999999" customHeight="1" x14ac:dyDescent="0.2">
      <c r="A29" s="248" t="s">
        <v>295</v>
      </c>
      <c r="B29" s="247"/>
      <c r="C29" s="247"/>
      <c r="D29" s="247"/>
      <c r="E29" s="247"/>
      <c r="F29" s="247"/>
      <c r="G29" s="247"/>
      <c r="H29" s="247"/>
      <c r="I29" s="247"/>
      <c r="J29" s="247"/>
      <c r="K29" s="247"/>
      <c r="L29" s="247"/>
      <c r="M29" s="247"/>
      <c r="N29" s="247"/>
      <c r="O29" s="247"/>
      <c r="P29" s="247"/>
      <c r="Q29" s="247"/>
    </row>
    <row r="30" spans="1:18" ht="48" x14ac:dyDescent="0.2">
      <c r="A30" s="21">
        <v>6</v>
      </c>
      <c r="B30" s="25" t="s">
        <v>291</v>
      </c>
      <c r="C30" s="123" t="s">
        <v>294</v>
      </c>
      <c r="D30" s="26" t="s">
        <v>277</v>
      </c>
      <c r="E30" s="30">
        <v>0.13500000000000001</v>
      </c>
      <c r="F30" s="28">
        <v>798.73</v>
      </c>
      <c r="G30" s="29"/>
      <c r="H30" s="28">
        <v>798.73</v>
      </c>
      <c r="I30" s="28">
        <v>126.73</v>
      </c>
      <c r="J30" s="34">
        <v>108</v>
      </c>
      <c r="K30" s="29"/>
      <c r="L30" s="29">
        <v>108</v>
      </c>
      <c r="M30" s="29">
        <v>17</v>
      </c>
      <c r="N30" s="29"/>
      <c r="O30" s="29"/>
      <c r="P30" s="29">
        <v>7.49</v>
      </c>
      <c r="Q30" s="29">
        <v>1.01</v>
      </c>
    </row>
    <row r="31" spans="1:18" ht="36" x14ac:dyDescent="0.2">
      <c r="A31" s="21">
        <v>7</v>
      </c>
      <c r="B31" s="25" t="s">
        <v>289</v>
      </c>
      <c r="C31" s="123" t="s">
        <v>288</v>
      </c>
      <c r="D31" s="26" t="s">
        <v>277</v>
      </c>
      <c r="E31" s="30">
        <v>0.13500000000000001</v>
      </c>
      <c r="F31" s="28">
        <v>632.38</v>
      </c>
      <c r="G31" s="29"/>
      <c r="H31" s="28">
        <v>632.38</v>
      </c>
      <c r="I31" s="28">
        <v>100.34</v>
      </c>
      <c r="J31" s="34">
        <v>85</v>
      </c>
      <c r="K31" s="29"/>
      <c r="L31" s="29">
        <v>85</v>
      </c>
      <c r="M31" s="29">
        <v>14</v>
      </c>
      <c r="N31" s="29"/>
      <c r="O31" s="29"/>
      <c r="P31" s="29">
        <v>5.93</v>
      </c>
      <c r="Q31" s="29">
        <v>0.8</v>
      </c>
    </row>
    <row r="32" spans="1:18" ht="24" x14ac:dyDescent="0.2">
      <c r="A32" s="21">
        <v>8</v>
      </c>
      <c r="B32" s="25" t="s">
        <v>293</v>
      </c>
      <c r="C32" s="123" t="s">
        <v>292</v>
      </c>
      <c r="D32" s="26" t="s">
        <v>268</v>
      </c>
      <c r="E32" s="30">
        <v>0.90200000000000002</v>
      </c>
      <c r="F32" s="28">
        <v>26.66</v>
      </c>
      <c r="G32" s="29"/>
      <c r="H32" s="28">
        <v>26.66</v>
      </c>
      <c r="I32" s="28">
        <v>4.2300000000000004</v>
      </c>
      <c r="J32" s="34">
        <v>24</v>
      </c>
      <c r="K32" s="29"/>
      <c r="L32" s="29">
        <v>24</v>
      </c>
      <c r="M32" s="29">
        <v>4</v>
      </c>
      <c r="N32" s="29"/>
      <c r="O32" s="29"/>
      <c r="P32" s="29">
        <v>0.25</v>
      </c>
      <c r="Q32" s="29">
        <v>0.23</v>
      </c>
    </row>
    <row r="33" spans="1:17" ht="36" x14ac:dyDescent="0.2">
      <c r="A33" s="21">
        <v>9</v>
      </c>
      <c r="B33" s="25" t="s">
        <v>291</v>
      </c>
      <c r="C33" s="123" t="s">
        <v>290</v>
      </c>
      <c r="D33" s="26" t="s">
        <v>277</v>
      </c>
      <c r="E33" s="30">
        <v>0.63</v>
      </c>
      <c r="F33" s="28">
        <v>798.73</v>
      </c>
      <c r="G33" s="29"/>
      <c r="H33" s="28">
        <v>798.73</v>
      </c>
      <c r="I33" s="28">
        <v>126.73</v>
      </c>
      <c r="J33" s="34">
        <v>503</v>
      </c>
      <c r="K33" s="29"/>
      <c r="L33" s="29">
        <v>503</v>
      </c>
      <c r="M33" s="29">
        <v>80</v>
      </c>
      <c r="N33" s="29"/>
      <c r="O33" s="29"/>
      <c r="P33" s="29">
        <v>7.49</v>
      </c>
      <c r="Q33" s="29">
        <v>4.72</v>
      </c>
    </row>
    <row r="34" spans="1:17" ht="36" x14ac:dyDescent="0.2">
      <c r="A34" s="21">
        <v>10</v>
      </c>
      <c r="B34" s="25" t="s">
        <v>289</v>
      </c>
      <c r="C34" s="123" t="s">
        <v>288</v>
      </c>
      <c r="D34" s="26" t="s">
        <v>277</v>
      </c>
      <c r="E34" s="30">
        <v>0.63100000000000001</v>
      </c>
      <c r="F34" s="28">
        <v>632.38</v>
      </c>
      <c r="G34" s="29"/>
      <c r="H34" s="28">
        <v>632.38</v>
      </c>
      <c r="I34" s="28">
        <v>100.34</v>
      </c>
      <c r="J34" s="34">
        <v>399</v>
      </c>
      <c r="K34" s="29"/>
      <c r="L34" s="29">
        <v>399</v>
      </c>
      <c r="M34" s="29">
        <v>63</v>
      </c>
      <c r="N34" s="29"/>
      <c r="O34" s="29"/>
      <c r="P34" s="29">
        <v>5.93</v>
      </c>
      <c r="Q34" s="29">
        <v>3.74</v>
      </c>
    </row>
    <row r="35" spans="1:17" ht="50.25" customHeight="1" x14ac:dyDescent="0.2">
      <c r="A35" s="21">
        <v>11</v>
      </c>
      <c r="B35" s="25" t="s">
        <v>286</v>
      </c>
      <c r="C35" s="123" t="s">
        <v>287</v>
      </c>
      <c r="D35" s="26" t="s">
        <v>277</v>
      </c>
      <c r="E35" s="30">
        <v>0.13200000000000001</v>
      </c>
      <c r="F35" s="28">
        <v>4450.03</v>
      </c>
      <c r="G35" s="28">
        <v>125.4</v>
      </c>
      <c r="H35" s="28">
        <v>4321.08</v>
      </c>
      <c r="I35" s="28">
        <v>559.22</v>
      </c>
      <c r="J35" s="34">
        <v>587</v>
      </c>
      <c r="K35" s="29">
        <v>17</v>
      </c>
      <c r="L35" s="29">
        <v>570</v>
      </c>
      <c r="M35" s="29">
        <v>74</v>
      </c>
      <c r="N35" s="29">
        <v>11.41</v>
      </c>
      <c r="O35" s="29">
        <v>1.51</v>
      </c>
      <c r="P35" s="29">
        <v>33.090000000000003</v>
      </c>
      <c r="Q35" s="29">
        <v>4.37</v>
      </c>
    </row>
    <row r="36" spans="1:17" ht="48" x14ac:dyDescent="0.2">
      <c r="A36" s="21">
        <v>12</v>
      </c>
      <c r="B36" s="25" t="s">
        <v>286</v>
      </c>
      <c r="C36" s="123" t="s">
        <v>285</v>
      </c>
      <c r="D36" s="26" t="s">
        <v>277</v>
      </c>
      <c r="E36" s="30">
        <v>0.76600000000000001</v>
      </c>
      <c r="F36" s="28">
        <v>4450.03</v>
      </c>
      <c r="G36" s="28">
        <v>125.4</v>
      </c>
      <c r="H36" s="28">
        <v>4321.08</v>
      </c>
      <c r="I36" s="28">
        <v>559.22</v>
      </c>
      <c r="J36" s="34">
        <v>3409</v>
      </c>
      <c r="K36" s="29">
        <v>96</v>
      </c>
      <c r="L36" s="29">
        <v>3310</v>
      </c>
      <c r="M36" s="29">
        <v>428</v>
      </c>
      <c r="N36" s="29">
        <v>11.41</v>
      </c>
      <c r="O36" s="29">
        <v>8.74</v>
      </c>
      <c r="P36" s="29">
        <v>33.090000000000003</v>
      </c>
      <c r="Q36" s="29">
        <v>25.35</v>
      </c>
    </row>
    <row r="37" spans="1:17" ht="86.25" customHeight="1" x14ac:dyDescent="0.2">
      <c r="A37" s="21">
        <v>13</v>
      </c>
      <c r="B37" s="25" t="s">
        <v>284</v>
      </c>
      <c r="C37" s="123" t="s">
        <v>283</v>
      </c>
      <c r="D37" s="26" t="s">
        <v>105</v>
      </c>
      <c r="E37" s="30">
        <v>1533.4</v>
      </c>
      <c r="F37" s="28">
        <v>10.58</v>
      </c>
      <c r="G37" s="29"/>
      <c r="H37" s="28">
        <v>10.58</v>
      </c>
      <c r="I37" s="29"/>
      <c r="J37" s="34">
        <v>16223</v>
      </c>
      <c r="K37" s="29"/>
      <c r="L37" s="29">
        <v>16223</v>
      </c>
      <c r="M37" s="29"/>
      <c r="N37" s="29"/>
      <c r="O37" s="29"/>
      <c r="P37" s="29"/>
      <c r="Q37" s="29"/>
    </row>
    <row r="38" spans="1:17" ht="19.149999999999999" customHeight="1" x14ac:dyDescent="0.2">
      <c r="A38" s="248" t="s">
        <v>282</v>
      </c>
      <c r="B38" s="247"/>
      <c r="C38" s="247"/>
      <c r="D38" s="247"/>
      <c r="E38" s="247"/>
      <c r="F38" s="247"/>
      <c r="G38" s="247"/>
      <c r="H38" s="247"/>
      <c r="I38" s="247"/>
      <c r="J38" s="247"/>
      <c r="K38" s="247"/>
      <c r="L38" s="247"/>
      <c r="M38" s="247"/>
      <c r="N38" s="247"/>
      <c r="O38" s="247"/>
      <c r="P38" s="247"/>
      <c r="Q38" s="247"/>
    </row>
    <row r="39" spans="1:17" ht="36" x14ac:dyDescent="0.2">
      <c r="A39" s="21">
        <v>14</v>
      </c>
      <c r="B39" s="25" t="s">
        <v>281</v>
      </c>
      <c r="C39" s="123" t="s">
        <v>280</v>
      </c>
      <c r="D39" s="26" t="s">
        <v>277</v>
      </c>
      <c r="E39" s="30">
        <v>0.3</v>
      </c>
      <c r="F39" s="28">
        <v>821.85</v>
      </c>
      <c r="G39" s="29"/>
      <c r="H39" s="28">
        <v>821.85</v>
      </c>
      <c r="I39" s="28">
        <v>137.27000000000001</v>
      </c>
      <c r="J39" s="34">
        <v>247</v>
      </c>
      <c r="K39" s="29"/>
      <c r="L39" s="29">
        <v>247</v>
      </c>
      <c r="M39" s="29">
        <v>41</v>
      </c>
      <c r="N39" s="29"/>
      <c r="O39" s="29"/>
      <c r="P39" s="29">
        <v>8.1999999999999993</v>
      </c>
      <c r="Q39" s="29">
        <v>2.46</v>
      </c>
    </row>
    <row r="40" spans="1:17" ht="65.25" x14ac:dyDescent="0.2">
      <c r="A40" s="21">
        <v>15</v>
      </c>
      <c r="B40" s="25" t="s">
        <v>279</v>
      </c>
      <c r="C40" s="123" t="s">
        <v>278</v>
      </c>
      <c r="D40" s="26" t="s">
        <v>277</v>
      </c>
      <c r="E40" s="30">
        <v>0.3</v>
      </c>
      <c r="F40" s="28">
        <v>482.79</v>
      </c>
      <c r="G40" s="29"/>
      <c r="H40" s="28">
        <v>482.79</v>
      </c>
      <c r="I40" s="28">
        <v>124.67</v>
      </c>
      <c r="J40" s="34">
        <v>145</v>
      </c>
      <c r="K40" s="29"/>
      <c r="L40" s="29">
        <v>145</v>
      </c>
      <c r="M40" s="29">
        <v>37</v>
      </c>
      <c r="N40" s="29"/>
      <c r="O40" s="29"/>
      <c r="P40" s="29">
        <v>7.98</v>
      </c>
      <c r="Q40" s="29">
        <v>2.39</v>
      </c>
    </row>
    <row r="41" spans="1:17" ht="36" x14ac:dyDescent="0.2">
      <c r="A41" s="21">
        <v>16</v>
      </c>
      <c r="B41" s="25" t="s">
        <v>276</v>
      </c>
      <c r="C41" s="123" t="s">
        <v>275</v>
      </c>
      <c r="D41" s="26" t="s">
        <v>257</v>
      </c>
      <c r="E41" s="30">
        <v>0.59499999999999997</v>
      </c>
      <c r="F41" s="28">
        <v>6525.89</v>
      </c>
      <c r="G41" s="28">
        <v>429.21</v>
      </c>
      <c r="H41" s="28">
        <v>5950.28</v>
      </c>
      <c r="I41" s="28">
        <v>827.17</v>
      </c>
      <c r="J41" s="34">
        <v>3883</v>
      </c>
      <c r="K41" s="29">
        <v>255</v>
      </c>
      <c r="L41" s="29">
        <v>3540</v>
      </c>
      <c r="M41" s="29">
        <v>492</v>
      </c>
      <c r="N41" s="29">
        <v>37.29</v>
      </c>
      <c r="O41" s="29">
        <v>22.19</v>
      </c>
      <c r="P41" s="29">
        <v>49.92</v>
      </c>
      <c r="Q41" s="29">
        <v>29.7</v>
      </c>
    </row>
    <row r="42" spans="1:17" ht="75" x14ac:dyDescent="0.2">
      <c r="A42" s="21">
        <v>17</v>
      </c>
      <c r="B42" s="25" t="s">
        <v>267</v>
      </c>
      <c r="C42" s="123" t="s">
        <v>274</v>
      </c>
      <c r="D42" s="26" t="s">
        <v>257</v>
      </c>
      <c r="E42" s="27">
        <v>0.59499999999999997</v>
      </c>
      <c r="F42" s="28">
        <v>8710.4500000000007</v>
      </c>
      <c r="G42" s="29"/>
      <c r="H42" s="28">
        <v>8710.4500000000007</v>
      </c>
      <c r="I42" s="28">
        <v>1409.1</v>
      </c>
      <c r="J42" s="34">
        <v>5183</v>
      </c>
      <c r="K42" s="29"/>
      <c r="L42" s="29">
        <v>5183</v>
      </c>
      <c r="M42" s="29">
        <v>838</v>
      </c>
      <c r="N42" s="29"/>
      <c r="O42" s="29"/>
      <c r="P42" s="29">
        <v>87.85</v>
      </c>
      <c r="Q42" s="29">
        <v>52.27</v>
      </c>
    </row>
    <row r="43" spans="1:17" ht="25.5" customHeight="1" x14ac:dyDescent="0.2">
      <c r="A43" s="21">
        <v>18</v>
      </c>
      <c r="B43" s="25" t="s">
        <v>273</v>
      </c>
      <c r="C43" s="123" t="s">
        <v>272</v>
      </c>
      <c r="D43" s="26" t="s">
        <v>271</v>
      </c>
      <c r="E43" s="30">
        <v>374.9</v>
      </c>
      <c r="F43" s="28">
        <v>119.83</v>
      </c>
      <c r="G43" s="29"/>
      <c r="H43" s="29"/>
      <c r="I43" s="29"/>
      <c r="J43" s="34">
        <v>44924</v>
      </c>
      <c r="K43" s="29"/>
      <c r="L43" s="29"/>
      <c r="M43" s="29"/>
      <c r="N43" s="29"/>
      <c r="O43" s="29"/>
      <c r="P43" s="29"/>
      <c r="Q43" s="29"/>
    </row>
    <row r="44" spans="1:17" ht="60" x14ac:dyDescent="0.2">
      <c r="A44" s="21">
        <v>19</v>
      </c>
      <c r="B44" s="25" t="s">
        <v>270</v>
      </c>
      <c r="C44" s="123" t="s">
        <v>269</v>
      </c>
      <c r="D44" s="26" t="s">
        <v>268</v>
      </c>
      <c r="E44" s="30">
        <v>0.59499999999999997</v>
      </c>
      <c r="F44" s="28">
        <v>32528.99</v>
      </c>
      <c r="G44" s="28">
        <v>429.21</v>
      </c>
      <c r="H44" s="28">
        <v>5950.28</v>
      </c>
      <c r="I44" s="28">
        <v>827.17</v>
      </c>
      <c r="J44" s="34">
        <v>19355</v>
      </c>
      <c r="K44" s="29">
        <v>255</v>
      </c>
      <c r="L44" s="29">
        <v>3540</v>
      </c>
      <c r="M44" s="29">
        <v>492</v>
      </c>
      <c r="N44" s="29">
        <v>37.29</v>
      </c>
      <c r="O44" s="29">
        <v>22.19</v>
      </c>
      <c r="P44" s="29">
        <v>49.92</v>
      </c>
      <c r="Q44" s="29">
        <v>29.7</v>
      </c>
    </row>
    <row r="45" spans="1:17" ht="55.5" customHeight="1" x14ac:dyDescent="0.2">
      <c r="A45" s="21">
        <v>20</v>
      </c>
      <c r="B45" s="25" t="s">
        <v>267</v>
      </c>
      <c r="C45" s="123" t="s">
        <v>266</v>
      </c>
      <c r="D45" s="26" t="s">
        <v>257</v>
      </c>
      <c r="E45" s="27">
        <v>0.59499999999999997</v>
      </c>
      <c r="F45" s="28">
        <v>9179.2000000000007</v>
      </c>
      <c r="G45" s="29"/>
      <c r="H45" s="28">
        <v>1244.3499999999999</v>
      </c>
      <c r="I45" s="28">
        <v>201.3</v>
      </c>
      <c r="J45" s="34">
        <v>5462</v>
      </c>
      <c r="K45" s="29"/>
      <c r="L45" s="29">
        <v>740</v>
      </c>
      <c r="M45" s="29">
        <v>120</v>
      </c>
      <c r="N45" s="29"/>
      <c r="O45" s="29"/>
      <c r="P45" s="29">
        <v>12.55</v>
      </c>
      <c r="Q45" s="29">
        <v>7.47</v>
      </c>
    </row>
    <row r="46" spans="1:17" ht="75" x14ac:dyDescent="0.2">
      <c r="A46" s="21">
        <v>21</v>
      </c>
      <c r="B46" s="25" t="s">
        <v>265</v>
      </c>
      <c r="C46" s="123" t="s">
        <v>264</v>
      </c>
      <c r="D46" s="26" t="s">
        <v>257</v>
      </c>
      <c r="E46" s="30">
        <v>0.59499999999999997</v>
      </c>
      <c r="F46" s="28">
        <v>84127.73</v>
      </c>
      <c r="G46" s="28">
        <v>788.74</v>
      </c>
      <c r="H46" s="28">
        <v>4404.6400000000003</v>
      </c>
      <c r="I46" s="28">
        <v>365.98</v>
      </c>
      <c r="J46" s="34">
        <v>50056</v>
      </c>
      <c r="K46" s="29">
        <v>469</v>
      </c>
      <c r="L46" s="29">
        <v>2621</v>
      </c>
      <c r="M46" s="29">
        <v>218</v>
      </c>
      <c r="N46" s="29">
        <v>60.95</v>
      </c>
      <c r="O46" s="29">
        <v>36.270000000000003</v>
      </c>
      <c r="P46" s="29">
        <v>21.44</v>
      </c>
      <c r="Q46" s="29">
        <v>12.76</v>
      </c>
    </row>
    <row r="47" spans="1:17" ht="60" x14ac:dyDescent="0.2">
      <c r="A47" s="21">
        <v>22</v>
      </c>
      <c r="B47" s="25" t="s">
        <v>263</v>
      </c>
      <c r="C47" s="123" t="s">
        <v>262</v>
      </c>
      <c r="D47" s="26" t="s">
        <v>257</v>
      </c>
      <c r="E47" s="27">
        <v>0.59499999999999997</v>
      </c>
      <c r="F47" s="28">
        <v>55602.96</v>
      </c>
      <c r="G47" s="28">
        <v>518.97</v>
      </c>
      <c r="H47" s="28">
        <v>2984</v>
      </c>
      <c r="I47" s="28">
        <v>322.26</v>
      </c>
      <c r="J47" s="34">
        <v>33084</v>
      </c>
      <c r="K47" s="29">
        <v>309</v>
      </c>
      <c r="L47" s="29">
        <v>1775</v>
      </c>
      <c r="M47" s="29">
        <v>192</v>
      </c>
      <c r="N47" s="29">
        <v>38.299999999999997</v>
      </c>
      <c r="O47" s="29">
        <v>22.79</v>
      </c>
      <c r="P47" s="29">
        <v>19.079999999999998</v>
      </c>
      <c r="Q47" s="29">
        <v>11.35</v>
      </c>
    </row>
    <row r="48" spans="1:17" ht="65.25" x14ac:dyDescent="0.2">
      <c r="A48" s="21">
        <v>23</v>
      </c>
      <c r="B48" s="25" t="s">
        <v>261</v>
      </c>
      <c r="C48" s="123" t="s">
        <v>260</v>
      </c>
      <c r="D48" s="26" t="s">
        <v>257</v>
      </c>
      <c r="E48" s="27">
        <v>0.59499999999999997</v>
      </c>
      <c r="F48" s="28">
        <v>13003.12</v>
      </c>
      <c r="G48" s="28">
        <v>2.44</v>
      </c>
      <c r="H48" s="28">
        <v>6.64</v>
      </c>
      <c r="I48" s="29"/>
      <c r="J48" s="34">
        <v>7737</v>
      </c>
      <c r="K48" s="29">
        <v>1</v>
      </c>
      <c r="L48" s="29">
        <v>4</v>
      </c>
      <c r="M48" s="29"/>
      <c r="N48" s="29">
        <v>0.18</v>
      </c>
      <c r="O48" s="29">
        <v>0.11</v>
      </c>
      <c r="P48" s="29"/>
      <c r="Q48" s="29"/>
    </row>
    <row r="49" spans="1:17" ht="36" x14ac:dyDescent="0.2">
      <c r="A49" s="21">
        <v>24</v>
      </c>
      <c r="B49" s="25" t="s">
        <v>259</v>
      </c>
      <c r="C49" s="123" t="s">
        <v>258</v>
      </c>
      <c r="D49" s="26" t="s">
        <v>257</v>
      </c>
      <c r="E49" s="27">
        <v>0.59499999999999997</v>
      </c>
      <c r="F49" s="28">
        <v>5815.85</v>
      </c>
      <c r="G49" s="28">
        <v>200.81</v>
      </c>
      <c r="H49" s="28">
        <v>834.34</v>
      </c>
      <c r="I49" s="28">
        <v>112.19</v>
      </c>
      <c r="J49" s="34">
        <v>3460</v>
      </c>
      <c r="K49" s="29">
        <v>119</v>
      </c>
      <c r="L49" s="29">
        <v>496</v>
      </c>
      <c r="M49" s="29">
        <v>67</v>
      </c>
      <c r="N49" s="29">
        <v>16.72</v>
      </c>
      <c r="O49" s="29">
        <v>9.9499999999999993</v>
      </c>
      <c r="P49" s="29">
        <v>6.58</v>
      </c>
      <c r="Q49" s="29">
        <v>3.92</v>
      </c>
    </row>
    <row r="50" spans="1:17" ht="24" x14ac:dyDescent="0.2">
      <c r="A50" s="21">
        <v>25</v>
      </c>
      <c r="B50" s="25" t="s">
        <v>256</v>
      </c>
      <c r="C50" s="123" t="s">
        <v>255</v>
      </c>
      <c r="D50" s="26" t="s">
        <v>43</v>
      </c>
      <c r="E50" s="30">
        <v>1</v>
      </c>
      <c r="F50" s="28">
        <v>4479.96</v>
      </c>
      <c r="G50" s="28">
        <v>906.11</v>
      </c>
      <c r="H50" s="28">
        <v>91.05</v>
      </c>
      <c r="I50" s="28">
        <v>12.38</v>
      </c>
      <c r="J50" s="34">
        <v>4480</v>
      </c>
      <c r="K50" s="29">
        <v>906</v>
      </c>
      <c r="L50" s="29">
        <v>91</v>
      </c>
      <c r="M50" s="29">
        <v>12</v>
      </c>
      <c r="N50" s="29">
        <v>76.08</v>
      </c>
      <c r="O50" s="29">
        <v>76.08</v>
      </c>
      <c r="P50" s="29">
        <v>0.68</v>
      </c>
      <c r="Q50" s="29">
        <v>0.68</v>
      </c>
    </row>
    <row r="51" spans="1:17" ht="32.25" customHeight="1" x14ac:dyDescent="0.2">
      <c r="A51" s="21">
        <v>26</v>
      </c>
      <c r="B51" s="25" t="s">
        <v>254</v>
      </c>
      <c r="C51" s="123" t="s">
        <v>253</v>
      </c>
      <c r="D51" s="26" t="s">
        <v>103</v>
      </c>
      <c r="E51" s="27">
        <v>100</v>
      </c>
      <c r="F51" s="28">
        <v>59.88</v>
      </c>
      <c r="G51" s="29"/>
      <c r="H51" s="29"/>
      <c r="I51" s="29"/>
      <c r="J51" s="34">
        <v>5988</v>
      </c>
      <c r="K51" s="29"/>
      <c r="L51" s="29"/>
      <c r="M51" s="29"/>
      <c r="N51" s="29"/>
      <c r="O51" s="29"/>
      <c r="P51" s="29"/>
      <c r="Q51" s="29"/>
    </row>
    <row r="52" spans="1:17" x14ac:dyDescent="0.2">
      <c r="A52" s="246" t="s">
        <v>45</v>
      </c>
      <c r="B52" s="247"/>
      <c r="C52" s="247"/>
      <c r="D52" s="247"/>
      <c r="E52" s="247"/>
      <c r="F52" s="247"/>
      <c r="G52" s="247"/>
      <c r="H52" s="247"/>
      <c r="I52" s="247"/>
      <c r="J52" s="35">
        <v>205385</v>
      </c>
      <c r="K52" s="28">
        <v>2427</v>
      </c>
      <c r="L52" s="28">
        <v>39647</v>
      </c>
      <c r="M52" s="28">
        <v>3194</v>
      </c>
      <c r="N52" s="29"/>
      <c r="O52" s="28">
        <v>199.83</v>
      </c>
      <c r="P52" s="29"/>
      <c r="Q52" s="28">
        <v>193.3</v>
      </c>
    </row>
    <row r="53" spans="1:17" x14ac:dyDescent="0.2">
      <c r="A53" s="246" t="s">
        <v>113</v>
      </c>
      <c r="B53" s="247"/>
      <c r="C53" s="247"/>
      <c r="D53" s="247"/>
      <c r="E53" s="247"/>
      <c r="F53" s="247"/>
      <c r="G53" s="247"/>
      <c r="H53" s="247"/>
      <c r="I53" s="247"/>
      <c r="J53" s="35">
        <v>209542</v>
      </c>
      <c r="K53" s="28">
        <v>2912</v>
      </c>
      <c r="L53" s="28">
        <v>43319</v>
      </c>
      <c r="M53" s="28">
        <v>3832</v>
      </c>
      <c r="N53" s="29"/>
      <c r="O53" s="28">
        <v>229.81</v>
      </c>
      <c r="P53" s="29"/>
      <c r="Q53" s="28">
        <v>222.3</v>
      </c>
    </row>
    <row r="54" spans="1:17" x14ac:dyDescent="0.2">
      <c r="A54" s="246" t="s">
        <v>112</v>
      </c>
      <c r="B54" s="247"/>
      <c r="C54" s="247"/>
      <c r="D54" s="247"/>
      <c r="E54" s="247"/>
      <c r="F54" s="247"/>
      <c r="G54" s="247"/>
      <c r="H54" s="247"/>
      <c r="I54" s="247"/>
      <c r="J54" s="34"/>
      <c r="K54" s="29"/>
      <c r="L54" s="29"/>
      <c r="M54" s="29"/>
      <c r="N54" s="29"/>
      <c r="O54" s="29"/>
      <c r="P54" s="29"/>
      <c r="Q54" s="29"/>
    </row>
    <row r="55" spans="1:17" x14ac:dyDescent="0.2">
      <c r="A55" s="246" t="s">
        <v>252</v>
      </c>
      <c r="B55" s="247"/>
      <c r="C55" s="247"/>
      <c r="D55" s="247"/>
      <c r="E55" s="247"/>
      <c r="F55" s="247"/>
      <c r="G55" s="247"/>
      <c r="H55" s="247"/>
      <c r="I55" s="247"/>
      <c r="J55" s="35">
        <v>243</v>
      </c>
      <c r="K55" s="28">
        <v>104</v>
      </c>
      <c r="L55" s="28">
        <v>137</v>
      </c>
      <c r="M55" s="28">
        <v>137</v>
      </c>
      <c r="N55" s="29"/>
      <c r="O55" s="29"/>
      <c r="P55" s="29"/>
      <c r="Q55" s="29"/>
    </row>
    <row r="56" spans="1:17" ht="26.1" customHeight="1" x14ac:dyDescent="0.2">
      <c r="A56" s="246" t="s">
        <v>251</v>
      </c>
      <c r="B56" s="247"/>
      <c r="C56" s="247"/>
      <c r="D56" s="247"/>
      <c r="E56" s="247"/>
      <c r="F56" s="247"/>
      <c r="G56" s="247"/>
      <c r="H56" s="247"/>
      <c r="I56" s="247"/>
      <c r="J56" s="35">
        <v>3914</v>
      </c>
      <c r="K56" s="28">
        <v>380</v>
      </c>
      <c r="L56" s="28">
        <v>3534</v>
      </c>
      <c r="M56" s="28">
        <v>500</v>
      </c>
      <c r="N56" s="29"/>
      <c r="O56" s="28">
        <v>29.974499999999999</v>
      </c>
      <c r="P56" s="29"/>
      <c r="Q56" s="28">
        <v>28.995000000000001</v>
      </c>
    </row>
    <row r="57" spans="1:17" x14ac:dyDescent="0.2">
      <c r="A57" s="246" t="s">
        <v>46</v>
      </c>
      <c r="B57" s="247"/>
      <c r="C57" s="247"/>
      <c r="D57" s="247"/>
      <c r="E57" s="247"/>
      <c r="F57" s="247"/>
      <c r="G57" s="247"/>
      <c r="H57" s="247"/>
      <c r="I57" s="247"/>
      <c r="J57" s="35">
        <v>9082</v>
      </c>
      <c r="K57" s="29"/>
      <c r="L57" s="29"/>
      <c r="M57" s="29"/>
      <c r="N57" s="29"/>
      <c r="O57" s="29"/>
      <c r="P57" s="29"/>
      <c r="Q57" s="29"/>
    </row>
    <row r="58" spans="1:17" x14ac:dyDescent="0.2">
      <c r="A58" s="246" t="s">
        <v>112</v>
      </c>
      <c r="B58" s="247"/>
      <c r="C58" s="247"/>
      <c r="D58" s="247"/>
      <c r="E58" s="247"/>
      <c r="F58" s="247"/>
      <c r="G58" s="247"/>
      <c r="H58" s="247"/>
      <c r="I58" s="247"/>
      <c r="J58" s="34"/>
      <c r="K58" s="29"/>
      <c r="L58" s="29"/>
      <c r="M58" s="29"/>
      <c r="N58" s="29"/>
      <c r="O58" s="29"/>
      <c r="P58" s="29"/>
      <c r="Q58" s="29"/>
    </row>
    <row r="59" spans="1:17" x14ac:dyDescent="0.2">
      <c r="A59" s="246" t="s">
        <v>250</v>
      </c>
      <c r="B59" s="247"/>
      <c r="C59" s="247"/>
      <c r="D59" s="247"/>
      <c r="E59" s="247"/>
      <c r="F59" s="247"/>
      <c r="G59" s="247"/>
      <c r="H59" s="247"/>
      <c r="I59" s="247"/>
      <c r="J59" s="35">
        <v>5</v>
      </c>
      <c r="K59" s="29"/>
      <c r="L59" s="29"/>
      <c r="M59" s="29"/>
      <c r="N59" s="29"/>
      <c r="O59" s="29"/>
      <c r="P59" s="29"/>
      <c r="Q59" s="29"/>
    </row>
    <row r="60" spans="1:17" x14ac:dyDescent="0.2">
      <c r="A60" s="246" t="s">
        <v>249</v>
      </c>
      <c r="B60" s="247"/>
      <c r="C60" s="247"/>
      <c r="D60" s="247"/>
      <c r="E60" s="247"/>
      <c r="F60" s="247"/>
      <c r="G60" s="247"/>
      <c r="H60" s="247"/>
      <c r="I60" s="247"/>
      <c r="J60" s="35">
        <v>994</v>
      </c>
      <c r="K60" s="29"/>
      <c r="L60" s="29"/>
      <c r="M60" s="29"/>
      <c r="N60" s="29"/>
      <c r="O60" s="29"/>
      <c r="P60" s="29"/>
      <c r="Q60" s="29"/>
    </row>
    <row r="61" spans="1:17" x14ac:dyDescent="0.2">
      <c r="A61" s="246" t="s">
        <v>248</v>
      </c>
      <c r="B61" s="247"/>
      <c r="C61" s="247"/>
      <c r="D61" s="247"/>
      <c r="E61" s="247"/>
      <c r="F61" s="247"/>
      <c r="G61" s="247"/>
      <c r="H61" s="247"/>
      <c r="I61" s="247"/>
      <c r="J61" s="35">
        <v>8083</v>
      </c>
      <c r="K61" s="29"/>
      <c r="L61" s="29"/>
      <c r="M61" s="29"/>
      <c r="N61" s="29"/>
      <c r="O61" s="29"/>
      <c r="P61" s="29"/>
      <c r="Q61" s="29"/>
    </row>
    <row r="62" spans="1:17" x14ac:dyDescent="0.2">
      <c r="A62" s="246" t="s">
        <v>47</v>
      </c>
      <c r="B62" s="247"/>
      <c r="C62" s="247"/>
      <c r="D62" s="247"/>
      <c r="E62" s="247"/>
      <c r="F62" s="247"/>
      <c r="G62" s="247"/>
      <c r="H62" s="247"/>
      <c r="I62" s="247"/>
      <c r="J62" s="35">
        <v>5933</v>
      </c>
      <c r="K62" s="29"/>
      <c r="L62" s="29"/>
      <c r="M62" s="29"/>
      <c r="N62" s="29"/>
      <c r="O62" s="29"/>
      <c r="P62" s="29"/>
      <c r="Q62" s="29"/>
    </row>
    <row r="63" spans="1:17" x14ac:dyDescent="0.2">
      <c r="A63" s="246" t="s">
        <v>112</v>
      </c>
      <c r="B63" s="247"/>
      <c r="C63" s="247"/>
      <c r="D63" s="247"/>
      <c r="E63" s="247"/>
      <c r="F63" s="247"/>
      <c r="G63" s="247"/>
      <c r="H63" s="247"/>
      <c r="I63" s="247"/>
      <c r="J63" s="34"/>
      <c r="K63" s="29"/>
      <c r="L63" s="29"/>
      <c r="M63" s="29"/>
      <c r="N63" s="29"/>
      <c r="O63" s="29"/>
      <c r="P63" s="29"/>
      <c r="Q63" s="29"/>
    </row>
    <row r="64" spans="1:17" x14ac:dyDescent="0.2">
      <c r="A64" s="246" t="s">
        <v>247</v>
      </c>
      <c r="B64" s="247"/>
      <c r="C64" s="247"/>
      <c r="D64" s="247"/>
      <c r="E64" s="247"/>
      <c r="F64" s="247"/>
      <c r="G64" s="247"/>
      <c r="H64" s="247"/>
      <c r="I64" s="247"/>
      <c r="J64" s="35">
        <v>3</v>
      </c>
      <c r="K64" s="29"/>
      <c r="L64" s="29"/>
      <c r="M64" s="29"/>
      <c r="N64" s="29"/>
      <c r="O64" s="29"/>
      <c r="P64" s="29"/>
      <c r="Q64" s="29"/>
    </row>
    <row r="65" spans="1:17" x14ac:dyDescent="0.2">
      <c r="A65" s="246" t="s">
        <v>246</v>
      </c>
      <c r="B65" s="247"/>
      <c r="C65" s="247"/>
      <c r="D65" s="247"/>
      <c r="E65" s="247"/>
      <c r="F65" s="247"/>
      <c r="G65" s="247"/>
      <c r="H65" s="247"/>
      <c r="I65" s="247"/>
      <c r="J65" s="35">
        <v>523</v>
      </c>
      <c r="K65" s="29"/>
      <c r="L65" s="29"/>
      <c r="M65" s="29"/>
      <c r="N65" s="29"/>
      <c r="O65" s="29"/>
      <c r="P65" s="29"/>
      <c r="Q65" s="29"/>
    </row>
    <row r="66" spans="1:17" x14ac:dyDescent="0.2">
      <c r="A66" s="246" t="s">
        <v>245</v>
      </c>
      <c r="B66" s="247"/>
      <c r="C66" s="247"/>
      <c r="D66" s="247"/>
      <c r="E66" s="247"/>
      <c r="F66" s="247"/>
      <c r="G66" s="247"/>
      <c r="H66" s="247"/>
      <c r="I66" s="247"/>
      <c r="J66" s="35">
        <v>5407</v>
      </c>
      <c r="K66" s="29"/>
      <c r="L66" s="29"/>
      <c r="M66" s="29"/>
      <c r="N66" s="29"/>
      <c r="O66" s="29"/>
      <c r="P66" s="29"/>
      <c r="Q66" s="29"/>
    </row>
    <row r="67" spans="1:17" x14ac:dyDescent="0.2">
      <c r="A67" s="249" t="s">
        <v>48</v>
      </c>
      <c r="B67" s="247"/>
      <c r="C67" s="247"/>
      <c r="D67" s="247"/>
      <c r="E67" s="247"/>
      <c r="F67" s="247"/>
      <c r="G67" s="247"/>
      <c r="H67" s="247"/>
      <c r="I67" s="247"/>
      <c r="J67" s="34"/>
      <c r="K67" s="29"/>
      <c r="L67" s="29"/>
      <c r="M67" s="29"/>
      <c r="N67" s="29"/>
      <c r="O67" s="29"/>
      <c r="P67" s="29"/>
      <c r="Q67" s="29"/>
    </row>
    <row r="68" spans="1:17" ht="12.95" customHeight="1" x14ac:dyDescent="0.2">
      <c r="A68" s="246" t="s">
        <v>244</v>
      </c>
      <c r="B68" s="247"/>
      <c r="C68" s="247"/>
      <c r="D68" s="247"/>
      <c r="E68" s="247"/>
      <c r="F68" s="247"/>
      <c r="G68" s="247"/>
      <c r="H68" s="247"/>
      <c r="I68" s="247"/>
      <c r="J68" s="35">
        <v>53</v>
      </c>
      <c r="K68" s="29"/>
      <c r="L68" s="29"/>
      <c r="M68" s="29"/>
      <c r="N68" s="29"/>
      <c r="O68" s="29"/>
      <c r="P68" s="29"/>
      <c r="Q68" s="28">
        <v>0.44</v>
      </c>
    </row>
    <row r="69" spans="1:17" x14ac:dyDescent="0.2">
      <c r="A69" s="246" t="s">
        <v>243</v>
      </c>
      <c r="B69" s="247"/>
      <c r="C69" s="247"/>
      <c r="D69" s="247"/>
      <c r="E69" s="247"/>
      <c r="F69" s="247"/>
      <c r="G69" s="247"/>
      <c r="H69" s="247"/>
      <c r="I69" s="247"/>
      <c r="J69" s="35">
        <v>1</v>
      </c>
      <c r="K69" s="29"/>
      <c r="L69" s="29"/>
      <c r="M69" s="29"/>
      <c r="N69" s="29"/>
      <c r="O69" s="29"/>
      <c r="P69" s="29"/>
      <c r="Q69" s="29"/>
    </row>
    <row r="70" spans="1:17" x14ac:dyDescent="0.2">
      <c r="A70" s="246" t="s">
        <v>242</v>
      </c>
      <c r="B70" s="247"/>
      <c r="C70" s="247"/>
      <c r="D70" s="247"/>
      <c r="E70" s="247"/>
      <c r="F70" s="247"/>
      <c r="G70" s="247"/>
      <c r="H70" s="247"/>
      <c r="I70" s="247"/>
      <c r="J70" s="35">
        <v>16226</v>
      </c>
      <c r="K70" s="29"/>
      <c r="L70" s="29"/>
      <c r="M70" s="29"/>
      <c r="N70" s="29"/>
      <c r="O70" s="29"/>
      <c r="P70" s="29"/>
      <c r="Q70" s="29"/>
    </row>
    <row r="71" spans="1:17" x14ac:dyDescent="0.2">
      <c r="A71" s="246" t="s">
        <v>241</v>
      </c>
      <c r="B71" s="247"/>
      <c r="C71" s="247"/>
      <c r="D71" s="247"/>
      <c r="E71" s="247"/>
      <c r="F71" s="247"/>
      <c r="G71" s="247"/>
      <c r="H71" s="247"/>
      <c r="I71" s="247"/>
      <c r="J71" s="35">
        <v>7894</v>
      </c>
      <c r="K71" s="29"/>
      <c r="L71" s="29"/>
      <c r="M71" s="29"/>
      <c r="N71" s="29"/>
      <c r="O71" s="28">
        <v>11.79</v>
      </c>
      <c r="P71" s="29"/>
      <c r="Q71" s="28">
        <v>51.83</v>
      </c>
    </row>
    <row r="72" spans="1:17" x14ac:dyDescent="0.2">
      <c r="A72" s="246" t="s">
        <v>240</v>
      </c>
      <c r="B72" s="247"/>
      <c r="C72" s="247"/>
      <c r="D72" s="247"/>
      <c r="E72" s="247"/>
      <c r="F72" s="247"/>
      <c r="G72" s="247"/>
      <c r="H72" s="247"/>
      <c r="I72" s="247"/>
      <c r="J72" s="35">
        <v>200383</v>
      </c>
      <c r="K72" s="29"/>
      <c r="L72" s="29"/>
      <c r="M72" s="29"/>
      <c r="N72" s="29"/>
      <c r="O72" s="28">
        <v>218.02</v>
      </c>
      <c r="P72" s="29"/>
      <c r="Q72" s="28">
        <v>170.03</v>
      </c>
    </row>
    <row r="73" spans="1:17" x14ac:dyDescent="0.2">
      <c r="A73" s="246" t="s">
        <v>51</v>
      </c>
      <c r="B73" s="247"/>
      <c r="C73" s="247"/>
      <c r="D73" s="247"/>
      <c r="E73" s="247"/>
      <c r="F73" s="247"/>
      <c r="G73" s="247"/>
      <c r="H73" s="247"/>
      <c r="I73" s="247"/>
      <c r="J73" s="35">
        <v>224557</v>
      </c>
      <c r="K73" s="29"/>
      <c r="L73" s="29"/>
      <c r="M73" s="29"/>
      <c r="N73" s="29"/>
      <c r="O73" s="28">
        <v>229.81</v>
      </c>
      <c r="P73" s="29"/>
      <c r="Q73" s="28">
        <v>222.3</v>
      </c>
    </row>
    <row r="74" spans="1:17" x14ac:dyDescent="0.2">
      <c r="A74" s="246" t="s">
        <v>52</v>
      </c>
      <c r="B74" s="247"/>
      <c r="C74" s="247"/>
      <c r="D74" s="247"/>
      <c r="E74" s="247"/>
      <c r="F74" s="247"/>
      <c r="G74" s="247"/>
      <c r="H74" s="247"/>
      <c r="I74" s="247"/>
      <c r="J74" s="34"/>
      <c r="K74" s="29"/>
      <c r="L74" s="29"/>
      <c r="M74" s="29"/>
      <c r="N74" s="29"/>
      <c r="O74" s="29"/>
      <c r="P74" s="29"/>
      <c r="Q74" s="29"/>
    </row>
    <row r="75" spans="1:17" x14ac:dyDescent="0.2">
      <c r="A75" s="246" t="s">
        <v>53</v>
      </c>
      <c r="B75" s="247"/>
      <c r="C75" s="247"/>
      <c r="D75" s="247"/>
      <c r="E75" s="247"/>
      <c r="F75" s="247"/>
      <c r="G75" s="247"/>
      <c r="H75" s="247"/>
      <c r="I75" s="247"/>
      <c r="J75" s="35">
        <v>163311</v>
      </c>
      <c r="K75" s="29"/>
      <c r="L75" s="29"/>
      <c r="M75" s="29"/>
      <c r="N75" s="29"/>
      <c r="O75" s="29"/>
      <c r="P75" s="29"/>
      <c r="Q75" s="29"/>
    </row>
    <row r="76" spans="1:17" x14ac:dyDescent="0.2">
      <c r="A76" s="246" t="s">
        <v>54</v>
      </c>
      <c r="B76" s="247"/>
      <c r="C76" s="247"/>
      <c r="D76" s="247"/>
      <c r="E76" s="247"/>
      <c r="F76" s="247"/>
      <c r="G76" s="247"/>
      <c r="H76" s="247"/>
      <c r="I76" s="247"/>
      <c r="J76" s="35">
        <v>43319</v>
      </c>
      <c r="K76" s="29"/>
      <c r="L76" s="29"/>
      <c r="M76" s="29"/>
      <c r="N76" s="29"/>
      <c r="O76" s="29"/>
      <c r="P76" s="29"/>
      <c r="Q76" s="29"/>
    </row>
    <row r="77" spans="1:17" x14ac:dyDescent="0.2">
      <c r="A77" s="246" t="s">
        <v>55</v>
      </c>
      <c r="B77" s="247"/>
      <c r="C77" s="247"/>
      <c r="D77" s="247"/>
      <c r="E77" s="247"/>
      <c r="F77" s="247"/>
      <c r="G77" s="247"/>
      <c r="H77" s="247"/>
      <c r="I77" s="247"/>
      <c r="J77" s="35">
        <v>6744</v>
      </c>
      <c r="K77" s="29"/>
      <c r="L77" s="29"/>
      <c r="M77" s="29"/>
      <c r="N77" s="29"/>
      <c r="O77" s="29"/>
      <c r="P77" s="29"/>
      <c r="Q77" s="29"/>
    </row>
    <row r="78" spans="1:17" x14ac:dyDescent="0.2">
      <c r="A78" s="246" t="s">
        <v>56</v>
      </c>
      <c r="B78" s="247"/>
      <c r="C78" s="247"/>
      <c r="D78" s="247"/>
      <c r="E78" s="247"/>
      <c r="F78" s="247"/>
      <c r="G78" s="247"/>
      <c r="H78" s="247"/>
      <c r="I78" s="247"/>
      <c r="J78" s="35">
        <v>9082</v>
      </c>
      <c r="K78" s="29"/>
      <c r="L78" s="29"/>
      <c r="M78" s="29"/>
      <c r="N78" s="29"/>
      <c r="O78" s="29"/>
      <c r="P78" s="29"/>
      <c r="Q78" s="29"/>
    </row>
    <row r="79" spans="1:17" x14ac:dyDescent="0.2">
      <c r="A79" s="246" t="s">
        <v>57</v>
      </c>
      <c r="B79" s="247"/>
      <c r="C79" s="247"/>
      <c r="D79" s="247"/>
      <c r="E79" s="247"/>
      <c r="F79" s="247"/>
      <c r="G79" s="247"/>
      <c r="H79" s="247"/>
      <c r="I79" s="247"/>
      <c r="J79" s="35">
        <v>5933</v>
      </c>
      <c r="K79" s="29"/>
      <c r="L79" s="29"/>
      <c r="M79" s="29"/>
      <c r="N79" s="29"/>
      <c r="O79" s="29"/>
      <c r="P79" s="29"/>
      <c r="Q79" s="29"/>
    </row>
    <row r="80" spans="1:17" x14ac:dyDescent="0.2">
      <c r="A80" s="249" t="s">
        <v>58</v>
      </c>
      <c r="B80" s="247"/>
      <c r="C80" s="247"/>
      <c r="D80" s="247"/>
      <c r="E80" s="247"/>
      <c r="F80" s="247"/>
      <c r="G80" s="247"/>
      <c r="H80" s="247"/>
      <c r="I80" s="247"/>
      <c r="J80" s="36">
        <v>224557</v>
      </c>
      <c r="K80" s="29"/>
      <c r="L80" s="29"/>
      <c r="M80" s="29"/>
      <c r="N80" s="29"/>
      <c r="O80" s="31">
        <v>229.81</v>
      </c>
      <c r="P80" s="29"/>
      <c r="Q80" s="31">
        <v>222.3</v>
      </c>
    </row>
    <row r="81" spans="6:17" x14ac:dyDescent="0.2">
      <c r="F81" s="23"/>
      <c r="G81" s="23"/>
      <c r="H81" s="23"/>
      <c r="I81" s="23"/>
      <c r="J81" s="37"/>
      <c r="K81" s="23"/>
      <c r="L81" s="23"/>
      <c r="M81" s="23"/>
      <c r="N81" s="23"/>
      <c r="O81" s="23"/>
      <c r="P81" s="23"/>
      <c r="Q81" s="23"/>
    </row>
    <row r="82" spans="6:17" x14ac:dyDescent="0.2">
      <c r="F82" s="23"/>
      <c r="G82" s="23"/>
      <c r="H82" s="23"/>
      <c r="I82" s="23"/>
      <c r="J82" s="37"/>
      <c r="K82" s="23"/>
      <c r="L82" s="23"/>
      <c r="M82" s="23"/>
      <c r="N82" s="23"/>
      <c r="O82" s="23"/>
      <c r="P82" s="23"/>
      <c r="Q82" s="23"/>
    </row>
    <row r="83" spans="6:17" x14ac:dyDescent="0.2">
      <c r="F83" s="23"/>
      <c r="G83" s="23"/>
      <c r="H83" s="23"/>
      <c r="I83" s="23"/>
      <c r="J83" s="37"/>
      <c r="K83" s="23"/>
      <c r="L83" s="23"/>
      <c r="M83" s="23"/>
      <c r="N83" s="23"/>
      <c r="O83" s="23"/>
      <c r="P83" s="23"/>
      <c r="Q83" s="23"/>
    </row>
  </sheetData>
  <mergeCells count="51">
    <mergeCell ref="A80:I80"/>
    <mergeCell ref="J13:K13"/>
    <mergeCell ref="J14:K14"/>
    <mergeCell ref="J15:K15"/>
    <mergeCell ref="A74:I74"/>
    <mergeCell ref="A75:I75"/>
    <mergeCell ref="A76:I76"/>
    <mergeCell ref="A66:I66"/>
    <mergeCell ref="A67:I67"/>
    <mergeCell ref="A68:I68"/>
    <mergeCell ref="A69:I69"/>
    <mergeCell ref="A56:I56"/>
    <mergeCell ref="A57:I57"/>
    <mergeCell ref="A29:Q29"/>
    <mergeCell ref="A61:I61"/>
    <mergeCell ref="A54:I54"/>
    <mergeCell ref="A55:I55"/>
    <mergeCell ref="A78:I78"/>
    <mergeCell ref="A79:I79"/>
    <mergeCell ref="J20:J21"/>
    <mergeCell ref="K20:M20"/>
    <mergeCell ref="J19:M19"/>
    <mergeCell ref="E1:I1"/>
    <mergeCell ref="A77:I77"/>
    <mergeCell ref="A70:I70"/>
    <mergeCell ref="A71:I71"/>
    <mergeCell ref="A72:I72"/>
    <mergeCell ref="A73:I73"/>
    <mergeCell ref="A62:I62"/>
    <mergeCell ref="A63:I63"/>
    <mergeCell ref="A64:I64"/>
    <mergeCell ref="A65:I65"/>
    <mergeCell ref="A58:I58"/>
    <mergeCell ref="A59:I59"/>
    <mergeCell ref="A60:I60"/>
    <mergeCell ref="P19:P21"/>
    <mergeCell ref="A38:Q38"/>
    <mergeCell ref="A52:I52"/>
    <mergeCell ref="A53:I53"/>
    <mergeCell ref="F20:F21"/>
    <mergeCell ref="F19:I19"/>
    <mergeCell ref="G20:I20"/>
    <mergeCell ref="A23:Q23"/>
    <mergeCell ref="A19:A21"/>
    <mergeCell ref="C19:C21"/>
    <mergeCell ref="D19:D21"/>
    <mergeCell ref="E19:E21"/>
    <mergeCell ref="B19:B21"/>
    <mergeCell ref="O19:O21"/>
    <mergeCell ref="N19:N21"/>
    <mergeCell ref="Q19:Q21"/>
  </mergeCells>
  <pageMargins left="0.23622047244094491" right="0" top="0.39370078740157483" bottom="0.39370078740157483" header="0.19685039370078741" footer="0.19685039370078741"/>
  <pageSetup paperSize="9" scale="94" fitToHeight="10000" orientation="landscape" r:id="rId1"/>
  <headerFooter alignWithMargins="0">
    <oddHeader>&amp;LГранд-СМЕТА</oddHeader>
    <oddFooter>&amp;RСтраница 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 fitToPage="1"/>
  </sheetPr>
  <dimension ref="A1:R197"/>
  <sheetViews>
    <sheetView showGridLines="0" topLeftCell="A106" zoomScaleNormal="75" zoomScaleSheetLayoutView="75" workbookViewId="0">
      <selection activeCell="K121" sqref="K121"/>
    </sheetView>
  </sheetViews>
  <sheetFormatPr defaultRowHeight="12.75" outlineLevelRow="2" x14ac:dyDescent="0.2"/>
  <cols>
    <col min="1" max="1" width="4.140625" style="24" customWidth="1"/>
    <col min="2" max="2" width="10.5703125" style="1" customWidth="1"/>
    <col min="3" max="3" width="34.28515625" style="22" customWidth="1"/>
    <col min="4" max="4" width="8.5703125" style="124" customWidth="1"/>
    <col min="5" max="5" width="16.42578125" style="115" customWidth="1"/>
    <col min="6" max="6" width="7.7109375" style="7" customWidth="1"/>
    <col min="7" max="9" width="6.7109375" style="7" customWidth="1"/>
    <col min="10" max="10" width="7.7109375" style="38" customWidth="1"/>
    <col min="11" max="14" width="6.7109375" style="7" customWidth="1"/>
    <col min="15" max="15" width="6" style="7" customWidth="1"/>
    <col min="16" max="16" width="8.28515625" style="7" customWidth="1"/>
    <col min="17" max="17" width="6.7109375" style="7" customWidth="1"/>
    <col min="18" max="16384" width="9.140625" style="8"/>
  </cols>
  <sheetData>
    <row r="1" spans="1:18" outlineLevel="2" x14ac:dyDescent="0.2">
      <c r="A1" s="6" t="s">
        <v>35</v>
      </c>
      <c r="B1" s="9"/>
      <c r="C1" s="2"/>
      <c r="D1" s="3"/>
      <c r="E1" s="255" t="s">
        <v>65</v>
      </c>
      <c r="F1" s="255"/>
      <c r="G1" s="255"/>
      <c r="H1" s="255"/>
      <c r="I1" s="255"/>
      <c r="J1" s="32"/>
      <c r="K1" s="5"/>
      <c r="L1" s="5"/>
      <c r="M1" s="6" t="s">
        <v>36</v>
      </c>
      <c r="N1" s="5"/>
      <c r="O1" s="5"/>
      <c r="P1" s="5"/>
      <c r="Q1"/>
      <c r="R1"/>
    </row>
    <row r="2" spans="1:18" outlineLevel="1" x14ac:dyDescent="0.2">
      <c r="A2" s="10"/>
      <c r="B2" s="9"/>
      <c r="C2" s="2"/>
      <c r="D2" s="3"/>
      <c r="E2" s="256" t="s">
        <v>21</v>
      </c>
      <c r="F2" s="256"/>
      <c r="G2" s="256"/>
      <c r="H2" s="256"/>
      <c r="I2" s="256"/>
      <c r="J2" s="32"/>
      <c r="K2" s="5"/>
      <c r="L2" s="5"/>
      <c r="M2" s="10" t="s">
        <v>317</v>
      </c>
      <c r="N2" s="5"/>
      <c r="O2" s="5"/>
      <c r="P2" s="5"/>
      <c r="Q2"/>
      <c r="R2"/>
    </row>
    <row r="3" spans="1:18" outlineLevel="1" x14ac:dyDescent="0.2">
      <c r="A3" s="10" t="s">
        <v>39</v>
      </c>
      <c r="B3" s="9"/>
      <c r="C3" s="2"/>
      <c r="D3" s="3"/>
      <c r="E3" s="3"/>
      <c r="F3" s="5"/>
      <c r="G3" s="5"/>
      <c r="H3" s="5"/>
      <c r="I3" s="5"/>
      <c r="J3" s="32"/>
      <c r="K3" s="5"/>
      <c r="L3" s="5"/>
      <c r="M3" s="10"/>
      <c r="N3" s="5" t="s">
        <v>316</v>
      </c>
      <c r="O3" s="5"/>
      <c r="P3" s="5"/>
      <c r="Q3"/>
      <c r="R3"/>
    </row>
    <row r="4" spans="1:18" outlineLevel="1" x14ac:dyDescent="0.2">
      <c r="A4" s="10" t="s">
        <v>91</v>
      </c>
      <c r="B4" s="9"/>
      <c r="C4" s="2"/>
      <c r="D4" s="3"/>
      <c r="E4" s="3"/>
      <c r="F4" s="5"/>
      <c r="G4" s="5"/>
      <c r="H4" s="5"/>
      <c r="I4" s="5"/>
      <c r="J4" s="32"/>
      <c r="K4" s="5"/>
      <c r="L4" s="5"/>
      <c r="M4" s="8" t="s">
        <v>315</v>
      </c>
      <c r="N4" s="5"/>
      <c r="O4" s="5"/>
      <c r="P4" s="5"/>
      <c r="Q4"/>
      <c r="R4"/>
    </row>
    <row r="5" spans="1:18" outlineLevel="1" x14ac:dyDescent="0.2">
      <c r="A5" s="4"/>
      <c r="B5" s="9"/>
      <c r="C5" s="3"/>
      <c r="D5" s="8"/>
      <c r="E5" s="5"/>
      <c r="F5" s="5"/>
      <c r="G5" s="15" t="s">
        <v>518</v>
      </c>
      <c r="H5" s="15"/>
      <c r="I5" s="15"/>
      <c r="J5" s="32"/>
      <c r="K5" s="5"/>
      <c r="L5" s="5"/>
      <c r="M5" s="10" t="s">
        <v>234</v>
      </c>
      <c r="N5" s="5"/>
      <c r="O5" s="5"/>
      <c r="P5" s="5"/>
      <c r="Q5" s="8"/>
      <c r="R5"/>
    </row>
    <row r="6" spans="1:18" x14ac:dyDescent="0.2">
      <c r="A6" s="4"/>
      <c r="B6" s="9"/>
      <c r="C6" s="3"/>
      <c r="D6" s="8"/>
      <c r="E6" s="5"/>
      <c r="F6" s="5"/>
      <c r="G6" s="4" t="s">
        <v>22</v>
      </c>
      <c r="H6" s="4"/>
      <c r="I6" s="4"/>
      <c r="J6" s="32"/>
      <c r="K6" s="5"/>
      <c r="L6" s="5"/>
      <c r="M6" s="5"/>
      <c r="N6" s="5"/>
      <c r="O6" s="5"/>
      <c r="P6" s="5"/>
      <c r="Q6" s="8"/>
      <c r="R6"/>
    </row>
    <row r="7" spans="1:18" x14ac:dyDescent="0.2">
      <c r="A7" s="4"/>
      <c r="B7" s="9"/>
      <c r="C7" s="3"/>
      <c r="D7" s="8"/>
      <c r="E7" s="5"/>
      <c r="F7" s="5"/>
      <c r="G7" s="4"/>
      <c r="H7" s="4"/>
      <c r="I7" s="4"/>
      <c r="J7" s="32"/>
      <c r="K7" s="5"/>
      <c r="L7" s="5"/>
      <c r="M7" s="5"/>
      <c r="N7" s="5"/>
      <c r="O7" s="5"/>
      <c r="P7" s="5"/>
      <c r="Q7" s="8"/>
      <c r="R7"/>
    </row>
    <row r="8" spans="1:18" x14ac:dyDescent="0.2">
      <c r="A8" s="4"/>
      <c r="B8" s="9"/>
      <c r="C8" s="16" t="s">
        <v>233</v>
      </c>
      <c r="D8" s="151" t="s">
        <v>517</v>
      </c>
      <c r="E8" s="150"/>
      <c r="F8" s="11"/>
      <c r="G8" s="11"/>
      <c r="H8" s="149"/>
      <c r="I8" s="11"/>
      <c r="J8" s="39"/>
      <c r="K8" s="11"/>
      <c r="L8" s="11"/>
      <c r="M8" s="5"/>
      <c r="N8" s="5"/>
      <c r="O8" s="5"/>
      <c r="P8" s="5"/>
      <c r="Q8" s="5"/>
      <c r="R8"/>
    </row>
    <row r="9" spans="1:18" x14ac:dyDescent="0.2">
      <c r="A9" s="4"/>
      <c r="B9" s="9"/>
      <c r="C9" s="2"/>
      <c r="D9" s="3"/>
      <c r="E9" s="148" t="s">
        <v>23</v>
      </c>
      <c r="F9" s="12"/>
      <c r="G9" s="12"/>
      <c r="H9" s="13"/>
      <c r="I9" s="13"/>
      <c r="J9" s="117"/>
      <c r="K9" s="14"/>
      <c r="L9" s="5"/>
      <c r="M9" s="5"/>
      <c r="N9" s="5"/>
      <c r="O9" s="5"/>
      <c r="P9" s="5"/>
      <c r="Q9" s="5"/>
      <c r="R9"/>
    </row>
    <row r="10" spans="1:18" x14ac:dyDescent="0.2">
      <c r="A10" s="19"/>
      <c r="B10" s="20"/>
      <c r="C10" s="2"/>
      <c r="D10" s="3"/>
      <c r="E10" s="8"/>
      <c r="F10" s="5"/>
      <c r="G10" s="5"/>
      <c r="H10" s="5"/>
      <c r="I10" s="5"/>
      <c r="J10" s="32"/>
      <c r="K10" s="5"/>
      <c r="L10" s="5"/>
      <c r="M10" s="5"/>
      <c r="N10" s="5"/>
      <c r="O10" s="5"/>
      <c r="P10" s="5"/>
      <c r="Q10" s="5"/>
      <c r="R10"/>
    </row>
    <row r="11" spans="1:18" x14ac:dyDescent="0.2">
      <c r="A11" s="4"/>
      <c r="B11" s="9"/>
      <c r="C11" s="2"/>
      <c r="D11" s="3"/>
      <c r="E11" s="8"/>
      <c r="F11" s="5"/>
      <c r="G11" s="5"/>
      <c r="H11" s="5"/>
      <c r="I11" s="5"/>
      <c r="J11" s="32"/>
      <c r="K11" s="5"/>
      <c r="L11" s="5"/>
      <c r="M11" s="5"/>
      <c r="N11" s="5"/>
      <c r="O11" s="5"/>
      <c r="P11" s="5"/>
      <c r="Q11" s="5"/>
    </row>
    <row r="12" spans="1:18" ht="14.25" x14ac:dyDescent="0.2">
      <c r="A12" s="4"/>
      <c r="B12" s="9"/>
      <c r="C12" s="2"/>
      <c r="D12" s="17" t="s">
        <v>516</v>
      </c>
      <c r="E12" s="4"/>
      <c r="F12" s="5"/>
      <c r="G12" s="5"/>
      <c r="H12" s="5"/>
      <c r="I12" s="17"/>
      <c r="J12" s="33"/>
      <c r="K12" s="5"/>
      <c r="L12" s="5"/>
      <c r="M12" s="5"/>
      <c r="N12" s="140" t="s">
        <v>231</v>
      </c>
      <c r="O12" s="139"/>
      <c r="P12" s="139"/>
      <c r="Q12" s="5"/>
      <c r="R12" s="116"/>
    </row>
    <row r="13" spans="1:18" x14ac:dyDescent="0.2">
      <c r="A13" s="4"/>
      <c r="B13" s="9"/>
      <c r="C13" s="2"/>
      <c r="D13" s="17" t="s">
        <v>102</v>
      </c>
      <c r="E13" s="4"/>
      <c r="F13" s="5"/>
      <c r="G13" s="5"/>
      <c r="H13" s="5"/>
      <c r="I13" s="17"/>
      <c r="J13" s="250" t="s">
        <v>863</v>
      </c>
      <c r="K13" s="251"/>
      <c r="L13" s="10" t="s">
        <v>59</v>
      </c>
      <c r="M13" s="5"/>
      <c r="N13" s="136" t="s">
        <v>223</v>
      </c>
      <c r="O13" s="139"/>
      <c r="P13" s="134">
        <f>510.943*5.56</f>
        <v>2840.8430799999996</v>
      </c>
      <c r="Q13" s="5"/>
    </row>
    <row r="14" spans="1:18" x14ac:dyDescent="0.2">
      <c r="A14" s="4"/>
      <c r="B14" s="9"/>
      <c r="C14" s="2"/>
      <c r="D14" s="17" t="s">
        <v>101</v>
      </c>
      <c r="E14" s="4"/>
      <c r="F14" s="5"/>
      <c r="G14" s="5"/>
      <c r="H14" s="5"/>
      <c r="I14" s="17"/>
      <c r="J14" s="250" t="s">
        <v>862</v>
      </c>
      <c r="K14" s="251"/>
      <c r="L14" s="10" t="s">
        <v>59</v>
      </c>
      <c r="M14" s="5"/>
      <c r="N14" s="136" t="s">
        <v>223</v>
      </c>
      <c r="O14" s="139"/>
      <c r="P14" s="134">
        <f>36.817*5.56</f>
        <v>204.70251999999999</v>
      </c>
      <c r="Q14" s="5"/>
    </row>
    <row r="15" spans="1:18" outlineLevel="1" x14ac:dyDescent="0.2">
      <c r="A15" s="4"/>
      <c r="B15" s="9"/>
      <c r="C15" s="2"/>
      <c r="D15" s="17" t="s">
        <v>60</v>
      </c>
      <c r="E15" s="4"/>
      <c r="F15" s="5"/>
      <c r="G15" s="5"/>
      <c r="H15" s="5"/>
      <c r="I15" s="17"/>
      <c r="J15" s="250" t="s">
        <v>861</v>
      </c>
      <c r="K15" s="251"/>
      <c r="L15" s="10" t="s">
        <v>61</v>
      </c>
      <c r="M15" s="5"/>
      <c r="N15" s="5"/>
      <c r="O15" s="5"/>
      <c r="P15" s="5"/>
      <c r="Q15" s="5"/>
    </row>
    <row r="16" spans="1:18" x14ac:dyDescent="0.2">
      <c r="A16" s="129"/>
      <c r="B16" s="132"/>
      <c r="C16" s="131"/>
      <c r="D16" s="17" t="s">
        <v>308</v>
      </c>
      <c r="E16" s="17"/>
      <c r="F16" s="17"/>
      <c r="G16" s="17"/>
      <c r="H16" s="17"/>
      <c r="I16" s="17"/>
      <c r="J16" s="33"/>
      <c r="K16" s="17" t="s">
        <v>515</v>
      </c>
      <c r="L16" s="17"/>
      <c r="M16" s="127"/>
      <c r="N16" s="136" t="s">
        <v>223</v>
      </c>
      <c r="O16" s="135"/>
      <c r="P16" s="134">
        <f>377.448*5.56</f>
        <v>2098.6108799999997</v>
      </c>
      <c r="Q16" s="5"/>
      <c r="R16"/>
    </row>
    <row r="17" spans="1:18" x14ac:dyDescent="0.2">
      <c r="A17" s="129"/>
      <c r="B17" s="132"/>
      <c r="C17" s="131"/>
      <c r="D17" s="130" t="s">
        <v>222</v>
      </c>
      <c r="E17" s="17"/>
      <c r="F17" s="17"/>
      <c r="G17" s="17"/>
      <c r="H17" s="17"/>
      <c r="I17" s="17"/>
      <c r="J17" s="33"/>
      <c r="K17" s="17"/>
      <c r="L17" s="17"/>
      <c r="M17" s="127"/>
      <c r="N17" s="136"/>
      <c r="O17" s="139"/>
      <c r="P17" s="139"/>
      <c r="Q17" s="5"/>
      <c r="R17"/>
    </row>
    <row r="19" spans="1:18" ht="18" customHeight="1" x14ac:dyDescent="0.2">
      <c r="A19" s="238" t="s">
        <v>24</v>
      </c>
      <c r="B19" s="244" t="s">
        <v>306</v>
      </c>
      <c r="C19" s="238" t="s">
        <v>25</v>
      </c>
      <c r="D19" s="238" t="s">
        <v>26</v>
      </c>
      <c r="E19" s="238" t="s">
        <v>27</v>
      </c>
      <c r="F19" s="238" t="s">
        <v>37</v>
      </c>
      <c r="G19" s="239"/>
      <c r="H19" s="239"/>
      <c r="I19" s="239"/>
      <c r="J19" s="238" t="s">
        <v>38</v>
      </c>
      <c r="K19" s="239"/>
      <c r="L19" s="239"/>
      <c r="M19" s="239"/>
      <c r="N19" s="238" t="s">
        <v>32</v>
      </c>
      <c r="O19" s="238" t="s">
        <v>33</v>
      </c>
      <c r="P19" s="238" t="s">
        <v>100</v>
      </c>
      <c r="Q19" s="238" t="s">
        <v>99</v>
      </c>
    </row>
    <row r="20" spans="1:18" ht="15.75" customHeight="1" x14ac:dyDescent="0.2">
      <c r="A20" s="239"/>
      <c r="B20" s="245"/>
      <c r="C20" s="240"/>
      <c r="D20" s="238"/>
      <c r="E20" s="239"/>
      <c r="F20" s="238" t="s">
        <v>28</v>
      </c>
      <c r="G20" s="238" t="s">
        <v>30</v>
      </c>
      <c r="H20" s="239"/>
      <c r="I20" s="239"/>
      <c r="J20" s="242" t="s">
        <v>28</v>
      </c>
      <c r="K20" s="238" t="s">
        <v>30</v>
      </c>
      <c r="L20" s="239"/>
      <c r="M20" s="239"/>
      <c r="N20" s="238"/>
      <c r="O20" s="238"/>
      <c r="P20" s="238"/>
      <c r="Q20" s="238"/>
    </row>
    <row r="21" spans="1:18" ht="15.75" customHeight="1" x14ac:dyDescent="0.2">
      <c r="A21" s="239"/>
      <c r="B21" s="245"/>
      <c r="C21" s="240"/>
      <c r="D21" s="238"/>
      <c r="E21" s="239"/>
      <c r="F21" s="239"/>
      <c r="G21" s="158" t="s">
        <v>29</v>
      </c>
      <c r="H21" s="158" t="s">
        <v>34</v>
      </c>
      <c r="I21" s="158" t="s">
        <v>31</v>
      </c>
      <c r="J21" s="243"/>
      <c r="K21" s="158" t="s">
        <v>29</v>
      </c>
      <c r="L21" s="158" t="s">
        <v>34</v>
      </c>
      <c r="M21" s="158" t="s">
        <v>31</v>
      </c>
      <c r="N21" s="238"/>
      <c r="O21" s="238"/>
      <c r="P21" s="238"/>
      <c r="Q21" s="238"/>
    </row>
    <row r="22" spans="1:18" x14ac:dyDescent="0.2">
      <c r="A22" s="21">
        <v>1</v>
      </c>
      <c r="B22" s="161">
        <v>2</v>
      </c>
      <c r="C22" s="158">
        <v>3</v>
      </c>
      <c r="D22" s="158">
        <v>4</v>
      </c>
      <c r="E22" s="21">
        <v>5</v>
      </c>
      <c r="F22" s="160">
        <v>6</v>
      </c>
      <c r="G22" s="160">
        <v>7</v>
      </c>
      <c r="H22" s="160">
        <v>8</v>
      </c>
      <c r="I22" s="160">
        <v>9</v>
      </c>
      <c r="J22" s="159">
        <v>10</v>
      </c>
      <c r="K22" s="160">
        <v>11</v>
      </c>
      <c r="L22" s="160">
        <v>12</v>
      </c>
      <c r="M22" s="160">
        <v>13</v>
      </c>
      <c r="N22" s="160">
        <v>14</v>
      </c>
      <c r="O22" s="160">
        <v>15</v>
      </c>
      <c r="P22" s="160">
        <v>16</v>
      </c>
      <c r="Q22" s="160">
        <v>17</v>
      </c>
    </row>
    <row r="23" spans="1:18" ht="19.149999999999999" customHeight="1" x14ac:dyDescent="0.2">
      <c r="A23" s="248" t="s">
        <v>514</v>
      </c>
      <c r="B23" s="247"/>
      <c r="C23" s="247"/>
      <c r="D23" s="247"/>
      <c r="E23" s="247"/>
      <c r="F23" s="247"/>
      <c r="G23" s="247"/>
      <c r="H23" s="247"/>
      <c r="I23" s="247"/>
      <c r="J23" s="247"/>
      <c r="K23" s="247"/>
      <c r="L23" s="247"/>
      <c r="M23" s="247"/>
      <c r="N23" s="247"/>
      <c r="O23" s="247"/>
      <c r="P23" s="247"/>
      <c r="Q23" s="247"/>
    </row>
    <row r="24" spans="1:18" ht="19.149999999999999" customHeight="1" x14ac:dyDescent="0.2">
      <c r="A24" s="246" t="s">
        <v>513</v>
      </c>
      <c r="B24" s="247"/>
      <c r="C24" s="247"/>
      <c r="D24" s="247"/>
      <c r="E24" s="247"/>
      <c r="F24" s="247"/>
      <c r="G24" s="247"/>
      <c r="H24" s="247"/>
      <c r="I24" s="247"/>
      <c r="J24" s="247"/>
      <c r="K24" s="247"/>
      <c r="L24" s="247"/>
      <c r="M24" s="247"/>
      <c r="N24" s="247"/>
      <c r="O24" s="247"/>
      <c r="P24" s="247"/>
      <c r="Q24" s="247"/>
    </row>
    <row r="25" spans="1:18" ht="60" x14ac:dyDescent="0.2">
      <c r="A25" s="21">
        <v>1</v>
      </c>
      <c r="B25" s="25" t="s">
        <v>512</v>
      </c>
      <c r="C25" s="162" t="s">
        <v>511</v>
      </c>
      <c r="D25" s="26" t="s">
        <v>859</v>
      </c>
      <c r="E25" s="30">
        <v>0.22600000000000001</v>
      </c>
      <c r="F25" s="28">
        <v>4796.33</v>
      </c>
      <c r="G25" s="28">
        <v>145.29</v>
      </c>
      <c r="H25" s="28">
        <v>4651.04</v>
      </c>
      <c r="I25" s="28">
        <v>489.16</v>
      </c>
      <c r="J25" s="34">
        <v>1084</v>
      </c>
      <c r="K25" s="29">
        <v>33</v>
      </c>
      <c r="L25" s="29">
        <v>1051</v>
      </c>
      <c r="M25" s="29">
        <v>111</v>
      </c>
      <c r="N25" s="29">
        <v>13.22</v>
      </c>
      <c r="O25" s="29">
        <v>2.99</v>
      </c>
      <c r="P25" s="29">
        <v>28.91</v>
      </c>
      <c r="Q25" s="29">
        <v>6.53</v>
      </c>
    </row>
    <row r="26" spans="1:18" ht="84.75" x14ac:dyDescent="0.2">
      <c r="A26" s="21">
        <v>2</v>
      </c>
      <c r="B26" s="25" t="s">
        <v>510</v>
      </c>
      <c r="C26" s="162" t="s">
        <v>860</v>
      </c>
      <c r="D26" s="26" t="s">
        <v>500</v>
      </c>
      <c r="E26" s="30">
        <v>6.8000000000000005E-2</v>
      </c>
      <c r="F26" s="28">
        <v>2030.95</v>
      </c>
      <c r="G26" s="28">
        <v>2030.95</v>
      </c>
      <c r="H26" s="29"/>
      <c r="I26" s="29"/>
      <c r="J26" s="34">
        <v>138</v>
      </c>
      <c r="K26" s="29">
        <v>138</v>
      </c>
      <c r="L26" s="29"/>
      <c r="M26" s="29"/>
      <c r="N26" s="29">
        <v>184.8</v>
      </c>
      <c r="O26" s="29">
        <v>12.57</v>
      </c>
      <c r="P26" s="29"/>
      <c r="Q26" s="29"/>
    </row>
    <row r="27" spans="1:18" ht="24" x14ac:dyDescent="0.2">
      <c r="A27" s="21">
        <v>3</v>
      </c>
      <c r="B27" s="25" t="s">
        <v>336</v>
      </c>
      <c r="C27" s="162" t="s">
        <v>335</v>
      </c>
      <c r="D27" s="26" t="s">
        <v>97</v>
      </c>
      <c r="E27" s="30">
        <v>5.3E-3</v>
      </c>
      <c r="F27" s="28">
        <v>288.26</v>
      </c>
      <c r="G27" s="28">
        <v>27.62</v>
      </c>
      <c r="H27" s="28">
        <v>67.69</v>
      </c>
      <c r="I27" s="28">
        <v>7.48</v>
      </c>
      <c r="J27" s="34">
        <v>2</v>
      </c>
      <c r="K27" s="29"/>
      <c r="L27" s="29"/>
      <c r="M27" s="29"/>
      <c r="N27" s="29">
        <v>2.4</v>
      </c>
      <c r="O27" s="29">
        <v>0.01</v>
      </c>
      <c r="P27" s="29">
        <v>0.54</v>
      </c>
      <c r="Q27" s="29"/>
    </row>
    <row r="28" spans="1:18" ht="36" x14ac:dyDescent="0.2">
      <c r="A28" s="21">
        <v>4</v>
      </c>
      <c r="B28" s="25" t="s">
        <v>508</v>
      </c>
      <c r="C28" s="162" t="s">
        <v>507</v>
      </c>
      <c r="D28" s="26" t="s">
        <v>332</v>
      </c>
      <c r="E28" s="30">
        <v>0.435</v>
      </c>
      <c r="F28" s="28">
        <v>79747.23</v>
      </c>
      <c r="G28" s="28">
        <v>5566.58</v>
      </c>
      <c r="H28" s="28">
        <v>8517.3700000000008</v>
      </c>
      <c r="I28" s="28">
        <v>523.04</v>
      </c>
      <c r="J28" s="34">
        <v>34690</v>
      </c>
      <c r="K28" s="29">
        <v>2421</v>
      </c>
      <c r="L28" s="29">
        <v>3705</v>
      </c>
      <c r="M28" s="29">
        <v>228</v>
      </c>
      <c r="N28" s="29">
        <v>446.04</v>
      </c>
      <c r="O28" s="29">
        <v>194.03</v>
      </c>
      <c r="P28" s="29">
        <v>28.77</v>
      </c>
      <c r="Q28" s="29">
        <v>12.52</v>
      </c>
    </row>
    <row r="29" spans="1:18" ht="24" x14ac:dyDescent="0.2">
      <c r="A29" s="21">
        <v>5</v>
      </c>
      <c r="B29" s="25" t="s">
        <v>413</v>
      </c>
      <c r="C29" s="162" t="s">
        <v>412</v>
      </c>
      <c r="D29" s="26" t="s">
        <v>105</v>
      </c>
      <c r="E29" s="30">
        <v>2.37</v>
      </c>
      <c r="F29" s="28">
        <v>7470.18</v>
      </c>
      <c r="G29" s="29"/>
      <c r="H29" s="29"/>
      <c r="I29" s="29"/>
      <c r="J29" s="34">
        <v>17704</v>
      </c>
      <c r="K29" s="29"/>
      <c r="L29" s="29"/>
      <c r="M29" s="29"/>
      <c r="N29" s="29"/>
      <c r="O29" s="29"/>
      <c r="P29" s="29"/>
      <c r="Q29" s="29"/>
    </row>
    <row r="30" spans="1:18" ht="36" x14ac:dyDescent="0.2">
      <c r="A30" s="21">
        <v>6</v>
      </c>
      <c r="B30" s="25" t="s">
        <v>467</v>
      </c>
      <c r="C30" s="162" t="s">
        <v>466</v>
      </c>
      <c r="D30" s="26" t="s">
        <v>105</v>
      </c>
      <c r="E30" s="27">
        <v>2.37</v>
      </c>
      <c r="F30" s="28">
        <v>3396.2</v>
      </c>
      <c r="G30" s="29"/>
      <c r="H30" s="29"/>
      <c r="I30" s="29"/>
      <c r="J30" s="34">
        <v>8049</v>
      </c>
      <c r="K30" s="29"/>
      <c r="L30" s="29"/>
      <c r="M30" s="29"/>
      <c r="N30" s="29"/>
      <c r="O30" s="29"/>
      <c r="P30" s="29"/>
      <c r="Q30" s="29"/>
    </row>
    <row r="31" spans="1:18" ht="24" x14ac:dyDescent="0.2">
      <c r="A31" s="21">
        <v>7</v>
      </c>
      <c r="B31" s="25" t="s">
        <v>506</v>
      </c>
      <c r="C31" s="162" t="s">
        <v>505</v>
      </c>
      <c r="D31" s="26" t="s">
        <v>135</v>
      </c>
      <c r="E31" s="30">
        <v>1.85</v>
      </c>
      <c r="F31" s="28">
        <v>1496.69</v>
      </c>
      <c r="G31" s="28">
        <v>284.08</v>
      </c>
      <c r="H31" s="28">
        <v>104.01</v>
      </c>
      <c r="I31" s="29"/>
      <c r="J31" s="34">
        <v>2769</v>
      </c>
      <c r="K31" s="29">
        <v>526</v>
      </c>
      <c r="L31" s="29">
        <v>192</v>
      </c>
      <c r="M31" s="29"/>
      <c r="N31" s="29">
        <v>21.2</v>
      </c>
      <c r="O31" s="29">
        <v>39.22</v>
      </c>
      <c r="P31" s="29"/>
      <c r="Q31" s="29"/>
    </row>
    <row r="32" spans="1:18" ht="24" x14ac:dyDescent="0.2">
      <c r="A32" s="21">
        <v>8</v>
      </c>
      <c r="B32" s="25" t="s">
        <v>487</v>
      </c>
      <c r="C32" s="162" t="s">
        <v>486</v>
      </c>
      <c r="D32" s="26" t="s">
        <v>135</v>
      </c>
      <c r="E32" s="30">
        <v>0.27</v>
      </c>
      <c r="F32" s="28">
        <v>4988.12</v>
      </c>
      <c r="G32" s="28">
        <v>241.4</v>
      </c>
      <c r="H32" s="28">
        <v>220.12</v>
      </c>
      <c r="I32" s="29"/>
      <c r="J32" s="34">
        <v>1347</v>
      </c>
      <c r="K32" s="29">
        <v>65</v>
      </c>
      <c r="L32" s="29">
        <v>59</v>
      </c>
      <c r="M32" s="29"/>
      <c r="N32" s="29">
        <v>20.100000000000001</v>
      </c>
      <c r="O32" s="29">
        <v>5.43</v>
      </c>
      <c r="P32" s="29"/>
      <c r="Q32" s="29"/>
    </row>
    <row r="33" spans="1:17" ht="48" x14ac:dyDescent="0.2">
      <c r="A33" s="21">
        <v>9</v>
      </c>
      <c r="B33" s="25" t="s">
        <v>504</v>
      </c>
      <c r="C33" s="162" t="s">
        <v>503</v>
      </c>
      <c r="D33" s="26" t="s">
        <v>277</v>
      </c>
      <c r="E33" s="30">
        <v>0.1825</v>
      </c>
      <c r="F33" s="28">
        <v>704.9</v>
      </c>
      <c r="G33" s="29"/>
      <c r="H33" s="28">
        <v>704.9</v>
      </c>
      <c r="I33" s="28">
        <v>118.71</v>
      </c>
      <c r="J33" s="34">
        <v>129</v>
      </c>
      <c r="K33" s="29"/>
      <c r="L33" s="29">
        <v>129</v>
      </c>
      <c r="M33" s="29">
        <v>22</v>
      </c>
      <c r="N33" s="29"/>
      <c r="O33" s="29"/>
      <c r="P33" s="29">
        <v>7.6</v>
      </c>
      <c r="Q33" s="29">
        <v>1.39</v>
      </c>
    </row>
    <row r="34" spans="1:17" ht="24" x14ac:dyDescent="0.2">
      <c r="A34" s="21">
        <v>10</v>
      </c>
      <c r="B34" s="25" t="s">
        <v>502</v>
      </c>
      <c r="C34" s="162" t="s">
        <v>501</v>
      </c>
      <c r="D34" s="26" t="s">
        <v>500</v>
      </c>
      <c r="E34" s="27">
        <v>1.825</v>
      </c>
      <c r="F34" s="28">
        <v>604.71</v>
      </c>
      <c r="G34" s="28">
        <v>150.49</v>
      </c>
      <c r="H34" s="28">
        <v>454.22</v>
      </c>
      <c r="I34" s="28">
        <v>47.48</v>
      </c>
      <c r="J34" s="34">
        <v>1104</v>
      </c>
      <c r="K34" s="29">
        <v>275</v>
      </c>
      <c r="L34" s="29">
        <v>829</v>
      </c>
      <c r="M34" s="29">
        <v>87</v>
      </c>
      <c r="N34" s="29">
        <v>12.53</v>
      </c>
      <c r="O34" s="29">
        <v>22.87</v>
      </c>
      <c r="P34" s="29">
        <v>3.04</v>
      </c>
      <c r="Q34" s="29">
        <v>5.55</v>
      </c>
    </row>
    <row r="35" spans="1:17" ht="48" x14ac:dyDescent="0.2">
      <c r="A35" s="21">
        <v>11</v>
      </c>
      <c r="B35" s="25" t="s">
        <v>499</v>
      </c>
      <c r="C35" s="162" t="s">
        <v>498</v>
      </c>
      <c r="D35" s="26" t="s">
        <v>859</v>
      </c>
      <c r="E35" s="30">
        <v>4.3999999999999997E-2</v>
      </c>
      <c r="F35" s="28">
        <v>3222.6</v>
      </c>
      <c r="G35" s="28">
        <v>70.34</v>
      </c>
      <c r="H35" s="28">
        <v>3148.43</v>
      </c>
      <c r="I35" s="28">
        <v>524.16999999999996</v>
      </c>
      <c r="J35" s="34">
        <v>142</v>
      </c>
      <c r="K35" s="29">
        <v>3</v>
      </c>
      <c r="L35" s="29">
        <v>139</v>
      </c>
      <c r="M35" s="29">
        <v>23</v>
      </c>
      <c r="N35" s="29">
        <v>6.4</v>
      </c>
      <c r="O35" s="29">
        <v>0.28000000000000003</v>
      </c>
      <c r="P35" s="29">
        <v>32.72</v>
      </c>
      <c r="Q35" s="29">
        <v>1.44</v>
      </c>
    </row>
    <row r="36" spans="1:17" ht="84.75" x14ac:dyDescent="0.2">
      <c r="A36" s="21">
        <v>12</v>
      </c>
      <c r="B36" s="25" t="s">
        <v>497</v>
      </c>
      <c r="C36" s="162" t="s">
        <v>858</v>
      </c>
      <c r="D36" s="26" t="s">
        <v>105</v>
      </c>
      <c r="E36" s="30">
        <v>88</v>
      </c>
      <c r="F36" s="28">
        <v>18.37</v>
      </c>
      <c r="G36" s="29"/>
      <c r="H36" s="28">
        <v>18.37</v>
      </c>
      <c r="I36" s="29"/>
      <c r="J36" s="34">
        <v>1617</v>
      </c>
      <c r="K36" s="29"/>
      <c r="L36" s="29">
        <v>1617</v>
      </c>
      <c r="M36" s="29"/>
      <c r="N36" s="29"/>
      <c r="O36" s="29"/>
      <c r="P36" s="29"/>
      <c r="Q36" s="29"/>
    </row>
    <row r="37" spans="1:17" ht="24" x14ac:dyDescent="0.2">
      <c r="A37" s="21">
        <v>13</v>
      </c>
      <c r="B37" s="25" t="s">
        <v>496</v>
      </c>
      <c r="C37" s="162" t="s">
        <v>495</v>
      </c>
      <c r="D37" s="26" t="s">
        <v>277</v>
      </c>
      <c r="E37" s="27">
        <v>4.3999999999999997E-2</v>
      </c>
      <c r="F37" s="28">
        <v>391.87</v>
      </c>
      <c r="G37" s="28">
        <v>32.86</v>
      </c>
      <c r="H37" s="28">
        <v>356.46</v>
      </c>
      <c r="I37" s="28">
        <v>55.16</v>
      </c>
      <c r="J37" s="34">
        <v>17</v>
      </c>
      <c r="K37" s="29">
        <v>1</v>
      </c>
      <c r="L37" s="29">
        <v>16</v>
      </c>
      <c r="M37" s="29">
        <v>2</v>
      </c>
      <c r="N37" s="29">
        <v>2.99</v>
      </c>
      <c r="O37" s="29">
        <v>0.13</v>
      </c>
      <c r="P37" s="29">
        <v>3.26</v>
      </c>
      <c r="Q37" s="29">
        <v>0.14000000000000001</v>
      </c>
    </row>
    <row r="38" spans="1:17" ht="19.149999999999999" customHeight="1" x14ac:dyDescent="0.2">
      <c r="A38" s="246" t="s">
        <v>494</v>
      </c>
      <c r="B38" s="247"/>
      <c r="C38" s="247"/>
      <c r="D38" s="247"/>
      <c r="E38" s="247"/>
      <c r="F38" s="247"/>
      <c r="G38" s="247"/>
      <c r="H38" s="247"/>
      <c r="I38" s="247"/>
      <c r="J38" s="247"/>
      <c r="K38" s="247"/>
      <c r="L38" s="247"/>
      <c r="M38" s="247"/>
      <c r="N38" s="247"/>
      <c r="O38" s="247"/>
      <c r="P38" s="247"/>
      <c r="Q38" s="247"/>
    </row>
    <row r="39" spans="1:17" ht="24" x14ac:dyDescent="0.2">
      <c r="A39" s="21">
        <v>14</v>
      </c>
      <c r="B39" s="25" t="s">
        <v>336</v>
      </c>
      <c r="C39" s="162" t="s">
        <v>335</v>
      </c>
      <c r="D39" s="26" t="s">
        <v>493</v>
      </c>
      <c r="E39" s="30">
        <v>0.05</v>
      </c>
      <c r="F39" s="28">
        <v>288.26</v>
      </c>
      <c r="G39" s="28">
        <v>27.62</v>
      </c>
      <c r="H39" s="28">
        <v>67.69</v>
      </c>
      <c r="I39" s="28">
        <v>7.48</v>
      </c>
      <c r="J39" s="34">
        <v>14</v>
      </c>
      <c r="K39" s="29">
        <v>1</v>
      </c>
      <c r="L39" s="29">
        <v>3</v>
      </c>
      <c r="M39" s="29"/>
      <c r="N39" s="29">
        <v>2.4</v>
      </c>
      <c r="O39" s="29">
        <v>0.12</v>
      </c>
      <c r="P39" s="29">
        <v>0.54</v>
      </c>
      <c r="Q39" s="29">
        <v>0.03</v>
      </c>
    </row>
    <row r="40" spans="1:17" ht="24.75" customHeight="1" x14ac:dyDescent="0.2">
      <c r="A40" s="21">
        <v>15</v>
      </c>
      <c r="B40" s="25" t="s">
        <v>334</v>
      </c>
      <c r="C40" s="162" t="s">
        <v>492</v>
      </c>
      <c r="D40" s="26" t="s">
        <v>332</v>
      </c>
      <c r="E40" s="30">
        <v>2E-3</v>
      </c>
      <c r="F40" s="28">
        <v>10431.98</v>
      </c>
      <c r="G40" s="28">
        <v>2650.13</v>
      </c>
      <c r="H40" s="28">
        <v>7038.24</v>
      </c>
      <c r="I40" s="28">
        <v>496.22</v>
      </c>
      <c r="J40" s="34">
        <v>21</v>
      </c>
      <c r="K40" s="29">
        <v>5</v>
      </c>
      <c r="L40" s="29">
        <v>14</v>
      </c>
      <c r="M40" s="29">
        <v>1</v>
      </c>
      <c r="N40" s="29">
        <v>220.66</v>
      </c>
      <c r="O40" s="29">
        <v>0.44</v>
      </c>
      <c r="P40" s="29">
        <v>27.31</v>
      </c>
      <c r="Q40" s="29">
        <v>0.05</v>
      </c>
    </row>
    <row r="41" spans="1:17" ht="24" x14ac:dyDescent="0.2">
      <c r="A41" s="21">
        <v>16</v>
      </c>
      <c r="B41" s="25" t="s">
        <v>491</v>
      </c>
      <c r="C41" s="162" t="s">
        <v>490</v>
      </c>
      <c r="D41" s="26" t="s">
        <v>271</v>
      </c>
      <c r="E41" s="27">
        <v>0.20300000000000001</v>
      </c>
      <c r="F41" s="28">
        <v>562.22</v>
      </c>
      <c r="G41" s="29"/>
      <c r="H41" s="29"/>
      <c r="I41" s="29"/>
      <c r="J41" s="34">
        <v>114</v>
      </c>
      <c r="K41" s="29"/>
      <c r="L41" s="29"/>
      <c r="M41" s="29"/>
      <c r="N41" s="29"/>
      <c r="O41" s="29"/>
      <c r="P41" s="29"/>
      <c r="Q41" s="29"/>
    </row>
    <row r="42" spans="1:17" ht="36" x14ac:dyDescent="0.2">
      <c r="A42" s="21">
        <v>17</v>
      </c>
      <c r="B42" s="25" t="s">
        <v>489</v>
      </c>
      <c r="C42" s="162" t="s">
        <v>488</v>
      </c>
      <c r="D42" s="26" t="s">
        <v>105</v>
      </c>
      <c r="E42" s="30">
        <v>6.0000000000000001E-3</v>
      </c>
      <c r="F42" s="28">
        <v>4445.05</v>
      </c>
      <c r="G42" s="29"/>
      <c r="H42" s="29"/>
      <c r="I42" s="29"/>
      <c r="J42" s="34">
        <v>27</v>
      </c>
      <c r="K42" s="29"/>
      <c r="L42" s="29"/>
      <c r="M42" s="29"/>
      <c r="N42" s="29"/>
      <c r="O42" s="29"/>
      <c r="P42" s="29"/>
      <c r="Q42" s="29"/>
    </row>
    <row r="43" spans="1:17" ht="24" x14ac:dyDescent="0.2">
      <c r="A43" s="21">
        <v>18</v>
      </c>
      <c r="B43" s="25" t="s">
        <v>487</v>
      </c>
      <c r="C43" s="162" t="s">
        <v>486</v>
      </c>
      <c r="D43" s="26" t="s">
        <v>135</v>
      </c>
      <c r="E43" s="30">
        <v>3.0000000000000001E-3</v>
      </c>
      <c r="F43" s="28">
        <v>3626.32</v>
      </c>
      <c r="G43" s="28">
        <v>241.4</v>
      </c>
      <c r="H43" s="28">
        <v>220.12</v>
      </c>
      <c r="I43" s="29"/>
      <c r="J43" s="34">
        <v>11</v>
      </c>
      <c r="K43" s="29">
        <v>1</v>
      </c>
      <c r="L43" s="29">
        <v>1</v>
      </c>
      <c r="M43" s="29"/>
      <c r="N43" s="29">
        <v>20.100000000000001</v>
      </c>
      <c r="O43" s="29">
        <v>0.06</v>
      </c>
      <c r="P43" s="29"/>
      <c r="Q43" s="29"/>
    </row>
    <row r="44" spans="1:17" ht="24" x14ac:dyDescent="0.2">
      <c r="A44" s="21">
        <v>19</v>
      </c>
      <c r="B44" s="25" t="s">
        <v>485</v>
      </c>
      <c r="C44" s="162" t="s">
        <v>484</v>
      </c>
      <c r="D44" s="26" t="s">
        <v>98</v>
      </c>
      <c r="E44" s="27">
        <v>0.66</v>
      </c>
      <c r="F44" s="28">
        <v>6.95</v>
      </c>
      <c r="G44" s="29"/>
      <c r="H44" s="29"/>
      <c r="I44" s="29"/>
      <c r="J44" s="34">
        <v>5</v>
      </c>
      <c r="K44" s="29"/>
      <c r="L44" s="29"/>
      <c r="M44" s="29"/>
      <c r="N44" s="29"/>
      <c r="O44" s="29"/>
      <c r="P44" s="29"/>
      <c r="Q44" s="29"/>
    </row>
    <row r="45" spans="1:17" ht="19.149999999999999" customHeight="1" x14ac:dyDescent="0.2">
      <c r="A45" s="248" t="s">
        <v>483</v>
      </c>
      <c r="B45" s="247"/>
      <c r="C45" s="247"/>
      <c r="D45" s="247"/>
      <c r="E45" s="247"/>
      <c r="F45" s="247"/>
      <c r="G45" s="247"/>
      <c r="H45" s="247"/>
      <c r="I45" s="247"/>
      <c r="J45" s="247"/>
      <c r="K45" s="247"/>
      <c r="L45" s="247"/>
      <c r="M45" s="247"/>
      <c r="N45" s="247"/>
      <c r="O45" s="247"/>
      <c r="P45" s="247"/>
      <c r="Q45" s="247"/>
    </row>
    <row r="46" spans="1:17" ht="19.149999999999999" customHeight="1" x14ac:dyDescent="0.2">
      <c r="A46" s="246" t="s">
        <v>482</v>
      </c>
      <c r="B46" s="247"/>
      <c r="C46" s="247"/>
      <c r="D46" s="247"/>
      <c r="E46" s="247"/>
      <c r="F46" s="247"/>
      <c r="G46" s="247"/>
      <c r="H46" s="247"/>
      <c r="I46" s="247"/>
      <c r="J46" s="247"/>
      <c r="K46" s="247"/>
      <c r="L46" s="247"/>
      <c r="M46" s="247"/>
      <c r="N46" s="247"/>
      <c r="O46" s="247"/>
      <c r="P46" s="247"/>
      <c r="Q46" s="247"/>
    </row>
    <row r="47" spans="1:17" ht="36" x14ac:dyDescent="0.2">
      <c r="A47" s="21">
        <v>20</v>
      </c>
      <c r="B47" s="25" t="s">
        <v>481</v>
      </c>
      <c r="C47" s="162" t="s">
        <v>480</v>
      </c>
      <c r="D47" s="26" t="s">
        <v>135</v>
      </c>
      <c r="E47" s="30">
        <v>9.0999999999999998E-2</v>
      </c>
      <c r="F47" s="28">
        <v>10332.14</v>
      </c>
      <c r="G47" s="28">
        <v>2043.74</v>
      </c>
      <c r="H47" s="28">
        <v>1064</v>
      </c>
      <c r="I47" s="28">
        <v>74.8</v>
      </c>
      <c r="J47" s="34">
        <v>940</v>
      </c>
      <c r="K47" s="29">
        <v>186</v>
      </c>
      <c r="L47" s="29">
        <v>97</v>
      </c>
      <c r="M47" s="29">
        <v>7</v>
      </c>
      <c r="N47" s="29">
        <v>170.17</v>
      </c>
      <c r="O47" s="29">
        <v>15.49</v>
      </c>
      <c r="P47" s="29">
        <v>4.1100000000000003</v>
      </c>
      <c r="Q47" s="29">
        <v>0.37</v>
      </c>
    </row>
    <row r="48" spans="1:17" ht="24" x14ac:dyDescent="0.2">
      <c r="A48" s="21">
        <v>21</v>
      </c>
      <c r="B48" s="25" t="s">
        <v>479</v>
      </c>
      <c r="C48" s="162" t="s">
        <v>478</v>
      </c>
      <c r="D48" s="26" t="s">
        <v>107</v>
      </c>
      <c r="E48" s="30">
        <v>1.2999999999999999E-2</v>
      </c>
      <c r="F48" s="28">
        <v>850</v>
      </c>
      <c r="G48" s="28">
        <v>807.95</v>
      </c>
      <c r="H48" s="28">
        <v>42.05</v>
      </c>
      <c r="I48" s="28">
        <v>2.73</v>
      </c>
      <c r="J48" s="34">
        <v>11</v>
      </c>
      <c r="K48" s="29">
        <v>11</v>
      </c>
      <c r="L48" s="29"/>
      <c r="M48" s="29"/>
      <c r="N48" s="29">
        <v>63.22</v>
      </c>
      <c r="O48" s="29">
        <v>0.82</v>
      </c>
      <c r="P48" s="29">
        <v>0.15</v>
      </c>
      <c r="Q48" s="29"/>
    </row>
    <row r="49" spans="1:17" ht="26.25" customHeight="1" x14ac:dyDescent="0.2">
      <c r="A49" s="21">
        <v>22</v>
      </c>
      <c r="B49" s="25" t="s">
        <v>477</v>
      </c>
      <c r="C49" s="162" t="s">
        <v>476</v>
      </c>
      <c r="D49" s="26" t="s">
        <v>105</v>
      </c>
      <c r="E49" s="27">
        <v>1.2999999999999999E-2</v>
      </c>
      <c r="F49" s="28">
        <v>6679.54</v>
      </c>
      <c r="G49" s="29"/>
      <c r="H49" s="29"/>
      <c r="I49" s="29"/>
      <c r="J49" s="34">
        <v>87</v>
      </c>
      <c r="K49" s="29"/>
      <c r="L49" s="29"/>
      <c r="M49" s="29"/>
      <c r="N49" s="29"/>
      <c r="O49" s="29"/>
      <c r="P49" s="29"/>
      <c r="Q49" s="29"/>
    </row>
    <row r="50" spans="1:17" ht="24" x14ac:dyDescent="0.2">
      <c r="A50" s="21">
        <v>23</v>
      </c>
      <c r="B50" s="25" t="s">
        <v>379</v>
      </c>
      <c r="C50" s="162" t="s">
        <v>475</v>
      </c>
      <c r="D50" s="26" t="s">
        <v>135</v>
      </c>
      <c r="E50" s="30">
        <v>6.0000000000000001E-3</v>
      </c>
      <c r="F50" s="28">
        <v>417.46</v>
      </c>
      <c r="G50" s="28">
        <v>79.650000000000006</v>
      </c>
      <c r="H50" s="28">
        <v>10.15</v>
      </c>
      <c r="I50" s="28">
        <v>0.16</v>
      </c>
      <c r="J50" s="34">
        <v>3</v>
      </c>
      <c r="K50" s="29"/>
      <c r="L50" s="29"/>
      <c r="M50" s="29"/>
      <c r="N50" s="29">
        <v>5.31</v>
      </c>
      <c r="O50" s="29">
        <v>0.03</v>
      </c>
      <c r="P50" s="29">
        <v>0.01</v>
      </c>
      <c r="Q50" s="29"/>
    </row>
    <row r="51" spans="1:17" ht="53.25" x14ac:dyDescent="0.2">
      <c r="A51" s="21">
        <v>24</v>
      </c>
      <c r="B51" s="25" t="s">
        <v>404</v>
      </c>
      <c r="C51" s="162" t="s">
        <v>474</v>
      </c>
      <c r="D51" s="26" t="s">
        <v>135</v>
      </c>
      <c r="E51" s="27">
        <v>6.0000000000000001E-3</v>
      </c>
      <c r="F51" s="28">
        <v>777.58</v>
      </c>
      <c r="G51" s="28">
        <v>73.62</v>
      </c>
      <c r="H51" s="28">
        <v>26.6</v>
      </c>
      <c r="I51" s="28">
        <v>0.32</v>
      </c>
      <c r="J51" s="34">
        <v>5</v>
      </c>
      <c r="K51" s="29"/>
      <c r="L51" s="29"/>
      <c r="M51" s="29"/>
      <c r="N51" s="29">
        <v>5.76</v>
      </c>
      <c r="O51" s="29">
        <v>0.03</v>
      </c>
      <c r="P51" s="29">
        <v>0.02</v>
      </c>
      <c r="Q51" s="29"/>
    </row>
    <row r="52" spans="1:17" ht="36" x14ac:dyDescent="0.2">
      <c r="A52" s="21">
        <v>25</v>
      </c>
      <c r="B52" s="25" t="s">
        <v>473</v>
      </c>
      <c r="C52" s="162" t="s">
        <v>472</v>
      </c>
      <c r="D52" s="26" t="s">
        <v>332</v>
      </c>
      <c r="E52" s="30">
        <v>0.20399999999999999</v>
      </c>
      <c r="F52" s="28">
        <v>50789.79</v>
      </c>
      <c r="G52" s="28">
        <v>14807.41</v>
      </c>
      <c r="H52" s="28">
        <v>22312.49</v>
      </c>
      <c r="I52" s="28">
        <v>1433.92</v>
      </c>
      <c r="J52" s="34">
        <v>10361</v>
      </c>
      <c r="K52" s="29">
        <v>3021</v>
      </c>
      <c r="L52" s="29">
        <v>4552</v>
      </c>
      <c r="M52" s="29">
        <v>293</v>
      </c>
      <c r="N52" s="29">
        <v>1201.9000000000001</v>
      </c>
      <c r="O52" s="29">
        <v>245.19</v>
      </c>
      <c r="P52" s="29">
        <v>78.83</v>
      </c>
      <c r="Q52" s="29">
        <v>16.079999999999998</v>
      </c>
    </row>
    <row r="53" spans="1:17" ht="24" x14ac:dyDescent="0.2">
      <c r="A53" s="21">
        <v>26</v>
      </c>
      <c r="B53" s="25" t="s">
        <v>469</v>
      </c>
      <c r="C53" s="162" t="s">
        <v>468</v>
      </c>
      <c r="D53" s="26" t="s">
        <v>271</v>
      </c>
      <c r="E53" s="27">
        <v>20.71</v>
      </c>
      <c r="F53" s="28">
        <v>684.8</v>
      </c>
      <c r="G53" s="29"/>
      <c r="H53" s="29"/>
      <c r="I53" s="29"/>
      <c r="J53" s="34">
        <v>14182</v>
      </c>
      <c r="K53" s="29"/>
      <c r="L53" s="29"/>
      <c r="M53" s="29"/>
      <c r="N53" s="29"/>
      <c r="O53" s="29"/>
      <c r="P53" s="29"/>
      <c r="Q53" s="29"/>
    </row>
    <row r="54" spans="1:17" ht="36" x14ac:dyDescent="0.2">
      <c r="A54" s="21">
        <v>27</v>
      </c>
      <c r="B54" s="25" t="s">
        <v>471</v>
      </c>
      <c r="C54" s="162" t="s">
        <v>470</v>
      </c>
      <c r="D54" s="26" t="s">
        <v>332</v>
      </c>
      <c r="E54" s="30">
        <v>0.442</v>
      </c>
      <c r="F54" s="28">
        <v>36587.56</v>
      </c>
      <c r="G54" s="28">
        <v>10819.67</v>
      </c>
      <c r="H54" s="28">
        <v>15668.61</v>
      </c>
      <c r="I54" s="28">
        <v>1001.91</v>
      </c>
      <c r="J54" s="34">
        <v>16172</v>
      </c>
      <c r="K54" s="29">
        <v>4782</v>
      </c>
      <c r="L54" s="29">
        <v>6926</v>
      </c>
      <c r="M54" s="29">
        <v>443</v>
      </c>
      <c r="N54" s="29">
        <v>878.22</v>
      </c>
      <c r="O54" s="29">
        <v>388.17</v>
      </c>
      <c r="P54" s="29">
        <v>55.08</v>
      </c>
      <c r="Q54" s="29">
        <v>24.35</v>
      </c>
    </row>
    <row r="55" spans="1:17" ht="24" x14ac:dyDescent="0.2">
      <c r="A55" s="21">
        <v>28</v>
      </c>
      <c r="B55" s="25" t="s">
        <v>469</v>
      </c>
      <c r="C55" s="162" t="s">
        <v>468</v>
      </c>
      <c r="D55" s="26" t="s">
        <v>271</v>
      </c>
      <c r="E55" s="27">
        <v>44.9</v>
      </c>
      <c r="F55" s="28">
        <v>684.8</v>
      </c>
      <c r="G55" s="29"/>
      <c r="H55" s="29"/>
      <c r="I55" s="29"/>
      <c r="J55" s="34">
        <v>30748</v>
      </c>
      <c r="K55" s="29"/>
      <c r="L55" s="29"/>
      <c r="M55" s="29"/>
      <c r="N55" s="29"/>
      <c r="O55" s="29"/>
      <c r="P55" s="29"/>
      <c r="Q55" s="29"/>
    </row>
    <row r="56" spans="1:17" ht="24" x14ac:dyDescent="0.2">
      <c r="A56" s="21">
        <v>29</v>
      </c>
      <c r="B56" s="25" t="s">
        <v>413</v>
      </c>
      <c r="C56" s="162" t="s">
        <v>412</v>
      </c>
      <c r="D56" s="26" t="s">
        <v>105</v>
      </c>
      <c r="E56" s="27">
        <v>3.8650000000000002</v>
      </c>
      <c r="F56" s="28">
        <v>7470.18</v>
      </c>
      <c r="G56" s="29"/>
      <c r="H56" s="29"/>
      <c r="I56" s="29"/>
      <c r="J56" s="34">
        <v>28872</v>
      </c>
      <c r="K56" s="29"/>
      <c r="L56" s="29"/>
      <c r="M56" s="29"/>
      <c r="N56" s="29"/>
      <c r="O56" s="29"/>
      <c r="P56" s="29"/>
      <c r="Q56" s="29"/>
    </row>
    <row r="57" spans="1:17" ht="36" x14ac:dyDescent="0.2">
      <c r="A57" s="21">
        <v>30</v>
      </c>
      <c r="B57" s="25" t="s">
        <v>467</v>
      </c>
      <c r="C57" s="162" t="s">
        <v>466</v>
      </c>
      <c r="D57" s="26" t="s">
        <v>105</v>
      </c>
      <c r="E57" s="27">
        <v>3.8650000000000002</v>
      </c>
      <c r="F57" s="28">
        <v>3396.2</v>
      </c>
      <c r="G57" s="29"/>
      <c r="H57" s="29"/>
      <c r="I57" s="29"/>
      <c r="J57" s="34">
        <v>13126</v>
      </c>
      <c r="K57" s="29"/>
      <c r="L57" s="29"/>
      <c r="M57" s="29"/>
      <c r="N57" s="29"/>
      <c r="O57" s="29"/>
      <c r="P57" s="29"/>
      <c r="Q57" s="29"/>
    </row>
    <row r="58" spans="1:17" ht="24" x14ac:dyDescent="0.2">
      <c r="A58" s="21">
        <v>31</v>
      </c>
      <c r="B58" s="25" t="s">
        <v>465</v>
      </c>
      <c r="C58" s="162" t="s">
        <v>464</v>
      </c>
      <c r="D58" s="26" t="s">
        <v>107</v>
      </c>
      <c r="E58" s="30">
        <v>1.2E-2</v>
      </c>
      <c r="F58" s="28">
        <v>11035.04</v>
      </c>
      <c r="G58" s="28">
        <v>627.77</v>
      </c>
      <c r="H58" s="28">
        <v>589.30999999999995</v>
      </c>
      <c r="I58" s="28">
        <v>31.85</v>
      </c>
      <c r="J58" s="34">
        <v>132</v>
      </c>
      <c r="K58" s="29">
        <v>8</v>
      </c>
      <c r="L58" s="29">
        <v>7</v>
      </c>
      <c r="M58" s="29"/>
      <c r="N58" s="29">
        <v>46.33</v>
      </c>
      <c r="O58" s="29">
        <v>0.56000000000000005</v>
      </c>
      <c r="P58" s="29">
        <v>1.75</v>
      </c>
      <c r="Q58" s="29">
        <v>0.02</v>
      </c>
    </row>
    <row r="59" spans="1:17" ht="24" x14ac:dyDescent="0.2">
      <c r="A59" s="21">
        <v>32</v>
      </c>
      <c r="B59" s="25" t="s">
        <v>463</v>
      </c>
      <c r="C59" s="162" t="s">
        <v>462</v>
      </c>
      <c r="D59" s="26" t="s">
        <v>105</v>
      </c>
      <c r="E59" s="30">
        <v>0.01</v>
      </c>
      <c r="F59" s="28">
        <v>6753.2</v>
      </c>
      <c r="G59" s="29"/>
      <c r="H59" s="29"/>
      <c r="I59" s="29"/>
      <c r="J59" s="34">
        <v>68</v>
      </c>
      <c r="K59" s="29"/>
      <c r="L59" s="29"/>
      <c r="M59" s="29"/>
      <c r="N59" s="29"/>
      <c r="O59" s="29"/>
      <c r="P59" s="29"/>
      <c r="Q59" s="29"/>
    </row>
    <row r="60" spans="1:17" ht="36" x14ac:dyDescent="0.2">
      <c r="A60" s="21">
        <v>33</v>
      </c>
      <c r="B60" s="25" t="s">
        <v>461</v>
      </c>
      <c r="C60" s="162" t="s">
        <v>460</v>
      </c>
      <c r="D60" s="26" t="s">
        <v>105</v>
      </c>
      <c r="E60" s="30">
        <v>2E-3</v>
      </c>
      <c r="F60" s="28">
        <v>4608</v>
      </c>
      <c r="G60" s="29"/>
      <c r="H60" s="29"/>
      <c r="I60" s="29"/>
      <c r="J60" s="34">
        <v>9</v>
      </c>
      <c r="K60" s="29"/>
      <c r="L60" s="29"/>
      <c r="M60" s="29"/>
      <c r="N60" s="29"/>
      <c r="O60" s="29"/>
      <c r="P60" s="29"/>
      <c r="Q60" s="29"/>
    </row>
    <row r="61" spans="1:17" ht="24" x14ac:dyDescent="0.2">
      <c r="A61" s="21">
        <v>34</v>
      </c>
      <c r="B61" s="25" t="s">
        <v>459</v>
      </c>
      <c r="C61" s="162" t="s">
        <v>458</v>
      </c>
      <c r="D61" s="26" t="s">
        <v>106</v>
      </c>
      <c r="E61" s="30">
        <v>0.03</v>
      </c>
      <c r="F61" s="28">
        <v>42868.04</v>
      </c>
      <c r="G61" s="28">
        <v>7345.56</v>
      </c>
      <c r="H61" s="28">
        <v>35244.81</v>
      </c>
      <c r="I61" s="28">
        <v>2489.58</v>
      </c>
      <c r="J61" s="34">
        <v>1286</v>
      </c>
      <c r="K61" s="29">
        <v>220</v>
      </c>
      <c r="L61" s="29">
        <v>1057</v>
      </c>
      <c r="M61" s="29">
        <v>75</v>
      </c>
      <c r="N61" s="29">
        <v>574.77</v>
      </c>
      <c r="O61" s="29">
        <v>17.239999999999998</v>
      </c>
      <c r="P61" s="29">
        <v>136.79</v>
      </c>
      <c r="Q61" s="29">
        <v>4.0999999999999996</v>
      </c>
    </row>
    <row r="62" spans="1:17" ht="48" x14ac:dyDescent="0.2">
      <c r="A62" s="21">
        <v>35</v>
      </c>
      <c r="B62" s="25" t="s">
        <v>372</v>
      </c>
      <c r="C62" s="162" t="s">
        <v>457</v>
      </c>
      <c r="D62" s="26" t="s">
        <v>103</v>
      </c>
      <c r="E62" s="27">
        <v>3</v>
      </c>
      <c r="F62" s="28">
        <v>1382.04</v>
      </c>
      <c r="G62" s="29"/>
      <c r="H62" s="29"/>
      <c r="I62" s="29"/>
      <c r="J62" s="34">
        <v>4146</v>
      </c>
      <c r="K62" s="29"/>
      <c r="L62" s="29"/>
      <c r="M62" s="29"/>
      <c r="N62" s="29"/>
      <c r="O62" s="29"/>
      <c r="P62" s="29"/>
      <c r="Q62" s="29"/>
    </row>
    <row r="63" spans="1:17" ht="48" x14ac:dyDescent="0.2">
      <c r="A63" s="21">
        <v>36</v>
      </c>
      <c r="B63" s="25" t="s">
        <v>456</v>
      </c>
      <c r="C63" s="162" t="s">
        <v>455</v>
      </c>
      <c r="D63" s="26" t="s">
        <v>857</v>
      </c>
      <c r="E63" s="30">
        <v>1.2370000000000001</v>
      </c>
      <c r="F63" s="28">
        <v>1075.4100000000001</v>
      </c>
      <c r="G63" s="28">
        <v>529.4</v>
      </c>
      <c r="H63" s="28">
        <v>7.64</v>
      </c>
      <c r="I63" s="29"/>
      <c r="J63" s="34">
        <v>1330</v>
      </c>
      <c r="K63" s="29">
        <v>655</v>
      </c>
      <c r="L63" s="29">
        <v>9</v>
      </c>
      <c r="M63" s="29"/>
      <c r="N63" s="29">
        <v>43.5</v>
      </c>
      <c r="O63" s="29">
        <v>53.81</v>
      </c>
      <c r="P63" s="29"/>
      <c r="Q63" s="29"/>
    </row>
    <row r="64" spans="1:17" ht="48" x14ac:dyDescent="0.2">
      <c r="A64" s="21">
        <v>37</v>
      </c>
      <c r="B64" s="25" t="s">
        <v>454</v>
      </c>
      <c r="C64" s="162" t="s">
        <v>453</v>
      </c>
      <c r="D64" s="26" t="s">
        <v>856</v>
      </c>
      <c r="E64" s="30">
        <v>1.5049999999999999</v>
      </c>
      <c r="F64" s="28">
        <v>2674.7</v>
      </c>
      <c r="G64" s="28">
        <v>627.12</v>
      </c>
      <c r="H64" s="28">
        <v>210.9</v>
      </c>
      <c r="I64" s="29"/>
      <c r="J64" s="34">
        <v>4025</v>
      </c>
      <c r="K64" s="29">
        <v>944</v>
      </c>
      <c r="L64" s="29">
        <v>317</v>
      </c>
      <c r="M64" s="29"/>
      <c r="N64" s="29">
        <v>46.8</v>
      </c>
      <c r="O64" s="29">
        <v>70.430000000000007</v>
      </c>
      <c r="P64" s="29"/>
      <c r="Q64" s="29"/>
    </row>
    <row r="65" spans="1:17" ht="24" x14ac:dyDescent="0.2">
      <c r="A65" s="21">
        <v>38</v>
      </c>
      <c r="B65" s="25" t="s">
        <v>452</v>
      </c>
      <c r="C65" s="162" t="s">
        <v>451</v>
      </c>
      <c r="D65" s="26" t="s">
        <v>135</v>
      </c>
      <c r="E65" s="27">
        <v>-1.5049999999999999</v>
      </c>
      <c r="F65" s="28">
        <v>2098.37</v>
      </c>
      <c r="G65" s="28">
        <v>302.83999999999997</v>
      </c>
      <c r="H65" s="28">
        <v>95.6</v>
      </c>
      <c r="I65" s="29"/>
      <c r="J65" s="34">
        <v>-3158</v>
      </c>
      <c r="K65" s="29">
        <v>-456</v>
      </c>
      <c r="L65" s="29">
        <v>-144</v>
      </c>
      <c r="M65" s="29"/>
      <c r="N65" s="29">
        <v>22.6</v>
      </c>
      <c r="O65" s="29">
        <v>-34.01</v>
      </c>
      <c r="P65" s="29"/>
      <c r="Q65" s="29"/>
    </row>
    <row r="66" spans="1:17" ht="26.25" customHeight="1" x14ac:dyDescent="0.2">
      <c r="A66" s="21">
        <v>39</v>
      </c>
      <c r="B66" s="25" t="s">
        <v>372</v>
      </c>
      <c r="C66" s="162" t="s">
        <v>450</v>
      </c>
      <c r="D66" s="26" t="s">
        <v>98</v>
      </c>
      <c r="E66" s="30">
        <v>173.1</v>
      </c>
      <c r="F66" s="28">
        <v>3.17</v>
      </c>
      <c r="G66" s="29"/>
      <c r="H66" s="29"/>
      <c r="I66" s="29"/>
      <c r="J66" s="34">
        <v>549</v>
      </c>
      <c r="K66" s="29"/>
      <c r="L66" s="29"/>
      <c r="M66" s="29"/>
      <c r="N66" s="29"/>
      <c r="O66" s="29"/>
      <c r="P66" s="29"/>
      <c r="Q66" s="29"/>
    </row>
    <row r="67" spans="1:17" ht="24" x14ac:dyDescent="0.2">
      <c r="A67" s="21">
        <v>40</v>
      </c>
      <c r="B67" s="25" t="s">
        <v>400</v>
      </c>
      <c r="C67" s="162" t="s">
        <v>449</v>
      </c>
      <c r="D67" s="26" t="s">
        <v>97</v>
      </c>
      <c r="E67" s="30">
        <v>16.100000000000001</v>
      </c>
      <c r="F67" s="28">
        <v>209.4</v>
      </c>
      <c r="G67" s="28">
        <v>138.49</v>
      </c>
      <c r="H67" s="28">
        <v>70.91</v>
      </c>
      <c r="I67" s="29"/>
      <c r="J67" s="34">
        <v>3371</v>
      </c>
      <c r="K67" s="29">
        <v>2230</v>
      </c>
      <c r="L67" s="29">
        <v>1141</v>
      </c>
      <c r="M67" s="29"/>
      <c r="N67" s="29">
        <v>10.58</v>
      </c>
      <c r="O67" s="29">
        <v>170.34</v>
      </c>
      <c r="P67" s="29"/>
      <c r="Q67" s="29"/>
    </row>
    <row r="68" spans="1:17" ht="27" customHeight="1" x14ac:dyDescent="0.2">
      <c r="A68" s="21">
        <v>41</v>
      </c>
      <c r="B68" s="25" t="s">
        <v>372</v>
      </c>
      <c r="C68" s="162" t="s">
        <v>448</v>
      </c>
      <c r="D68" s="26" t="s">
        <v>271</v>
      </c>
      <c r="E68" s="27">
        <v>16.420000000000002</v>
      </c>
      <c r="F68" s="28">
        <v>483.49</v>
      </c>
      <c r="G68" s="29"/>
      <c r="H68" s="29"/>
      <c r="I68" s="29"/>
      <c r="J68" s="34">
        <v>7939</v>
      </c>
      <c r="K68" s="29"/>
      <c r="L68" s="29"/>
      <c r="M68" s="29"/>
      <c r="N68" s="29"/>
      <c r="O68" s="29"/>
      <c r="P68" s="29"/>
      <c r="Q68" s="29"/>
    </row>
    <row r="69" spans="1:17" ht="36" x14ac:dyDescent="0.2">
      <c r="A69" s="21">
        <v>42</v>
      </c>
      <c r="B69" s="25" t="s">
        <v>447</v>
      </c>
      <c r="C69" s="162" t="s">
        <v>446</v>
      </c>
      <c r="D69" s="26" t="s">
        <v>135</v>
      </c>
      <c r="E69" s="30">
        <v>1.2</v>
      </c>
      <c r="F69" s="28">
        <v>1194.29</v>
      </c>
      <c r="G69" s="28">
        <v>437.36</v>
      </c>
      <c r="H69" s="28">
        <v>586.29</v>
      </c>
      <c r="I69" s="28">
        <v>51.86</v>
      </c>
      <c r="J69" s="34">
        <v>1433</v>
      </c>
      <c r="K69" s="29">
        <v>525</v>
      </c>
      <c r="L69" s="29">
        <v>704</v>
      </c>
      <c r="M69" s="29">
        <v>62</v>
      </c>
      <c r="N69" s="29">
        <v>35.5</v>
      </c>
      <c r="O69" s="29">
        <v>42.6</v>
      </c>
      <c r="P69" s="29">
        <v>2.61</v>
      </c>
      <c r="Q69" s="29">
        <v>3.13</v>
      </c>
    </row>
    <row r="70" spans="1:17" ht="24" x14ac:dyDescent="0.2">
      <c r="A70" s="21">
        <v>43</v>
      </c>
      <c r="B70" s="25" t="s">
        <v>445</v>
      </c>
      <c r="C70" s="162" t="s">
        <v>444</v>
      </c>
      <c r="D70" s="26" t="s">
        <v>44</v>
      </c>
      <c r="E70" s="27">
        <v>300</v>
      </c>
      <c r="F70" s="28">
        <v>12.53</v>
      </c>
      <c r="G70" s="29"/>
      <c r="H70" s="29"/>
      <c r="I70" s="29"/>
      <c r="J70" s="34">
        <v>3759</v>
      </c>
      <c r="K70" s="29"/>
      <c r="L70" s="29"/>
      <c r="M70" s="29"/>
      <c r="N70" s="29"/>
      <c r="O70" s="29"/>
      <c r="P70" s="29"/>
      <c r="Q70" s="29"/>
    </row>
    <row r="71" spans="1:17" ht="36" x14ac:dyDescent="0.2">
      <c r="A71" s="21">
        <v>44</v>
      </c>
      <c r="B71" s="25" t="s">
        <v>443</v>
      </c>
      <c r="C71" s="162" t="s">
        <v>442</v>
      </c>
      <c r="D71" s="26" t="s">
        <v>103</v>
      </c>
      <c r="E71" s="27">
        <v>420</v>
      </c>
      <c r="F71" s="28">
        <v>15</v>
      </c>
      <c r="G71" s="29"/>
      <c r="H71" s="29"/>
      <c r="I71" s="29"/>
      <c r="J71" s="34">
        <v>6300</v>
      </c>
      <c r="K71" s="29"/>
      <c r="L71" s="29"/>
      <c r="M71" s="29"/>
      <c r="N71" s="29"/>
      <c r="O71" s="29"/>
      <c r="P71" s="29"/>
      <c r="Q71" s="29"/>
    </row>
    <row r="72" spans="1:17" ht="24" x14ac:dyDescent="0.2">
      <c r="A72" s="21">
        <v>45</v>
      </c>
      <c r="B72" s="25" t="s">
        <v>441</v>
      </c>
      <c r="C72" s="162" t="s">
        <v>440</v>
      </c>
      <c r="D72" s="26" t="s">
        <v>380</v>
      </c>
      <c r="E72" s="30">
        <v>42</v>
      </c>
      <c r="F72" s="28">
        <v>7.15</v>
      </c>
      <c r="G72" s="29"/>
      <c r="H72" s="29"/>
      <c r="I72" s="29"/>
      <c r="J72" s="34">
        <v>300</v>
      </c>
      <c r="K72" s="29"/>
      <c r="L72" s="29"/>
      <c r="M72" s="29"/>
      <c r="N72" s="29"/>
      <c r="O72" s="29"/>
      <c r="P72" s="29"/>
      <c r="Q72" s="29"/>
    </row>
    <row r="73" spans="1:17" ht="24" x14ac:dyDescent="0.2">
      <c r="A73" s="21">
        <v>46</v>
      </c>
      <c r="B73" s="25" t="s">
        <v>439</v>
      </c>
      <c r="C73" s="162" t="s">
        <v>438</v>
      </c>
      <c r="D73" s="26" t="s">
        <v>105</v>
      </c>
      <c r="E73" s="30">
        <v>0.81399999999999995</v>
      </c>
      <c r="F73" s="28">
        <v>22471</v>
      </c>
      <c r="G73" s="29"/>
      <c r="H73" s="29"/>
      <c r="I73" s="29"/>
      <c r="J73" s="34">
        <v>18291</v>
      </c>
      <c r="K73" s="29"/>
      <c r="L73" s="29"/>
      <c r="M73" s="29"/>
      <c r="N73" s="29"/>
      <c r="O73" s="29"/>
      <c r="P73" s="29"/>
      <c r="Q73" s="29"/>
    </row>
    <row r="74" spans="1:17" ht="48" x14ac:dyDescent="0.2">
      <c r="A74" s="21">
        <v>47</v>
      </c>
      <c r="B74" s="25" t="s">
        <v>382</v>
      </c>
      <c r="C74" s="162" t="s">
        <v>381</v>
      </c>
      <c r="D74" s="26" t="s">
        <v>380</v>
      </c>
      <c r="E74" s="30">
        <v>96</v>
      </c>
      <c r="F74" s="28">
        <v>57</v>
      </c>
      <c r="G74" s="29"/>
      <c r="H74" s="29"/>
      <c r="I74" s="29"/>
      <c r="J74" s="34">
        <v>5472</v>
      </c>
      <c r="K74" s="29"/>
      <c r="L74" s="29"/>
      <c r="M74" s="29"/>
      <c r="N74" s="29"/>
      <c r="O74" s="29"/>
      <c r="P74" s="29"/>
      <c r="Q74" s="29"/>
    </row>
    <row r="75" spans="1:17" ht="24" x14ac:dyDescent="0.2">
      <c r="A75" s="21">
        <v>48</v>
      </c>
      <c r="B75" s="25" t="s">
        <v>386</v>
      </c>
      <c r="C75" s="162" t="s">
        <v>437</v>
      </c>
      <c r="D75" s="26" t="s">
        <v>107</v>
      </c>
      <c r="E75" s="30">
        <v>4.9619999999999997</v>
      </c>
      <c r="F75" s="28">
        <v>449.09</v>
      </c>
      <c r="G75" s="28">
        <v>111.27</v>
      </c>
      <c r="H75" s="28">
        <v>288.35000000000002</v>
      </c>
      <c r="I75" s="28">
        <v>30.23</v>
      </c>
      <c r="J75" s="34">
        <v>2228</v>
      </c>
      <c r="K75" s="29">
        <v>552</v>
      </c>
      <c r="L75" s="29">
        <v>1431</v>
      </c>
      <c r="M75" s="29">
        <v>150</v>
      </c>
      <c r="N75" s="29">
        <v>8.5</v>
      </c>
      <c r="O75" s="29">
        <v>42.18</v>
      </c>
      <c r="P75" s="29">
        <v>1.7</v>
      </c>
      <c r="Q75" s="29">
        <v>8.44</v>
      </c>
    </row>
    <row r="76" spans="1:17" ht="36" x14ac:dyDescent="0.2">
      <c r="A76" s="21">
        <v>49</v>
      </c>
      <c r="B76" s="25" t="s">
        <v>384</v>
      </c>
      <c r="C76" s="162" t="s">
        <v>383</v>
      </c>
      <c r="D76" s="26" t="s">
        <v>105</v>
      </c>
      <c r="E76" s="27">
        <v>3.2970000000000002</v>
      </c>
      <c r="F76" s="28">
        <v>6190.38</v>
      </c>
      <c r="G76" s="29"/>
      <c r="H76" s="29"/>
      <c r="I76" s="29"/>
      <c r="J76" s="34">
        <v>20410</v>
      </c>
      <c r="K76" s="29"/>
      <c r="L76" s="29"/>
      <c r="M76" s="29"/>
      <c r="N76" s="29"/>
      <c r="O76" s="29"/>
      <c r="P76" s="29"/>
      <c r="Q76" s="29"/>
    </row>
    <row r="77" spans="1:17" ht="24" x14ac:dyDescent="0.2">
      <c r="A77" s="21">
        <v>50</v>
      </c>
      <c r="B77" s="25" t="s">
        <v>436</v>
      </c>
      <c r="C77" s="162" t="s">
        <v>435</v>
      </c>
      <c r="D77" s="26" t="s">
        <v>105</v>
      </c>
      <c r="E77" s="30">
        <v>1.665</v>
      </c>
      <c r="F77" s="28">
        <v>5635</v>
      </c>
      <c r="G77" s="29"/>
      <c r="H77" s="29"/>
      <c r="I77" s="29"/>
      <c r="J77" s="34">
        <v>9382</v>
      </c>
      <c r="K77" s="29"/>
      <c r="L77" s="29"/>
      <c r="M77" s="29"/>
      <c r="N77" s="29"/>
      <c r="O77" s="29"/>
      <c r="P77" s="29"/>
      <c r="Q77" s="29"/>
    </row>
    <row r="78" spans="1:17" ht="48" x14ac:dyDescent="0.2">
      <c r="A78" s="21">
        <v>51</v>
      </c>
      <c r="B78" s="25" t="s">
        <v>382</v>
      </c>
      <c r="C78" s="162" t="s">
        <v>381</v>
      </c>
      <c r="D78" s="26" t="s">
        <v>380</v>
      </c>
      <c r="E78" s="30">
        <v>17</v>
      </c>
      <c r="F78" s="28">
        <v>57</v>
      </c>
      <c r="G78" s="29"/>
      <c r="H78" s="29"/>
      <c r="I78" s="29"/>
      <c r="J78" s="34">
        <v>969</v>
      </c>
      <c r="K78" s="29"/>
      <c r="L78" s="29"/>
      <c r="M78" s="29"/>
      <c r="N78" s="29"/>
      <c r="O78" s="29"/>
      <c r="P78" s="29"/>
      <c r="Q78" s="29"/>
    </row>
    <row r="79" spans="1:17" ht="24" x14ac:dyDescent="0.2">
      <c r="A79" s="21">
        <v>52</v>
      </c>
      <c r="B79" s="25" t="s">
        <v>379</v>
      </c>
      <c r="C79" s="162" t="s">
        <v>434</v>
      </c>
      <c r="D79" s="26" t="s">
        <v>135</v>
      </c>
      <c r="E79" s="30">
        <v>0.72399999999999998</v>
      </c>
      <c r="F79" s="28">
        <v>417.46</v>
      </c>
      <c r="G79" s="28">
        <v>79.650000000000006</v>
      </c>
      <c r="H79" s="28">
        <v>10.15</v>
      </c>
      <c r="I79" s="28">
        <v>0.16</v>
      </c>
      <c r="J79" s="34">
        <v>302</v>
      </c>
      <c r="K79" s="29">
        <v>58</v>
      </c>
      <c r="L79" s="29">
        <v>7</v>
      </c>
      <c r="M79" s="29"/>
      <c r="N79" s="29">
        <v>5.31</v>
      </c>
      <c r="O79" s="29">
        <v>3.84</v>
      </c>
      <c r="P79" s="29">
        <v>0.01</v>
      </c>
      <c r="Q79" s="29">
        <v>0.01</v>
      </c>
    </row>
    <row r="80" spans="1:17" ht="53.25" x14ac:dyDescent="0.2">
      <c r="A80" s="21">
        <v>53</v>
      </c>
      <c r="B80" s="25" t="s">
        <v>377</v>
      </c>
      <c r="C80" s="162" t="s">
        <v>433</v>
      </c>
      <c r="D80" s="26" t="s">
        <v>135</v>
      </c>
      <c r="E80" s="30">
        <v>0.42</v>
      </c>
      <c r="F80" s="28">
        <v>1261.82</v>
      </c>
      <c r="G80" s="28">
        <v>97.9</v>
      </c>
      <c r="H80" s="28">
        <v>13.36</v>
      </c>
      <c r="I80" s="28">
        <v>0.32</v>
      </c>
      <c r="J80" s="34">
        <v>530</v>
      </c>
      <c r="K80" s="29">
        <v>41</v>
      </c>
      <c r="L80" s="29">
        <v>6</v>
      </c>
      <c r="M80" s="29"/>
      <c r="N80" s="29">
        <v>7.66</v>
      </c>
      <c r="O80" s="29">
        <v>3.22</v>
      </c>
      <c r="P80" s="29">
        <v>0.02</v>
      </c>
      <c r="Q80" s="29">
        <v>0.01</v>
      </c>
    </row>
    <row r="81" spans="1:17" ht="19.149999999999999" customHeight="1" x14ac:dyDescent="0.2">
      <c r="A81" s="246" t="s">
        <v>432</v>
      </c>
      <c r="B81" s="247"/>
      <c r="C81" s="247"/>
      <c r="D81" s="247"/>
      <c r="E81" s="247"/>
      <c r="F81" s="247"/>
      <c r="G81" s="247"/>
      <c r="H81" s="247"/>
      <c r="I81" s="247"/>
      <c r="J81" s="247"/>
      <c r="K81" s="247"/>
      <c r="L81" s="247"/>
      <c r="M81" s="247"/>
      <c r="N81" s="247"/>
      <c r="O81" s="247"/>
      <c r="P81" s="247"/>
      <c r="Q81" s="247"/>
    </row>
    <row r="82" spans="1:17" ht="63" x14ac:dyDescent="0.2">
      <c r="A82" s="21">
        <v>54</v>
      </c>
      <c r="B82" s="25" t="s">
        <v>431</v>
      </c>
      <c r="C82" s="162" t="s">
        <v>430</v>
      </c>
      <c r="D82" s="26" t="s">
        <v>429</v>
      </c>
      <c r="E82" s="30">
        <v>6.9249999999999998</v>
      </c>
      <c r="F82" s="28">
        <v>84.31</v>
      </c>
      <c r="G82" s="28">
        <v>33.57</v>
      </c>
      <c r="H82" s="28">
        <v>23.68</v>
      </c>
      <c r="I82" s="29"/>
      <c r="J82" s="34">
        <v>584</v>
      </c>
      <c r="K82" s="29">
        <v>232</v>
      </c>
      <c r="L82" s="29">
        <v>164</v>
      </c>
      <c r="M82" s="29"/>
      <c r="N82" s="29">
        <v>2.4</v>
      </c>
      <c r="O82" s="29">
        <v>16.62</v>
      </c>
      <c r="P82" s="29"/>
      <c r="Q82" s="29"/>
    </row>
    <row r="83" spans="1:17" ht="26.25" customHeight="1" x14ac:dyDescent="0.2">
      <c r="A83" s="21">
        <v>55</v>
      </c>
      <c r="B83" s="25" t="s">
        <v>372</v>
      </c>
      <c r="C83" s="162" t="s">
        <v>428</v>
      </c>
      <c r="D83" s="26" t="s">
        <v>427</v>
      </c>
      <c r="E83" s="27">
        <v>3</v>
      </c>
      <c r="F83" s="28">
        <v>2933.51</v>
      </c>
      <c r="G83" s="29"/>
      <c r="H83" s="29"/>
      <c r="I83" s="29"/>
      <c r="J83" s="34">
        <v>8801</v>
      </c>
      <c r="K83" s="29"/>
      <c r="L83" s="29"/>
      <c r="M83" s="29"/>
      <c r="N83" s="29"/>
      <c r="O83" s="29"/>
      <c r="P83" s="29"/>
      <c r="Q83" s="29"/>
    </row>
    <row r="84" spans="1:17" ht="36" x14ac:dyDescent="0.2">
      <c r="A84" s="21">
        <v>56</v>
      </c>
      <c r="B84" s="25" t="s">
        <v>426</v>
      </c>
      <c r="C84" s="162" t="s">
        <v>425</v>
      </c>
      <c r="D84" s="26" t="s">
        <v>103</v>
      </c>
      <c r="E84" s="27">
        <v>1</v>
      </c>
      <c r="F84" s="28">
        <v>1157.8599999999999</v>
      </c>
      <c r="G84" s="29"/>
      <c r="H84" s="29"/>
      <c r="I84" s="29"/>
      <c r="J84" s="34">
        <v>1158</v>
      </c>
      <c r="K84" s="29"/>
      <c r="L84" s="29"/>
      <c r="M84" s="29"/>
      <c r="N84" s="29"/>
      <c r="O84" s="29"/>
      <c r="P84" s="29"/>
      <c r="Q84" s="29"/>
    </row>
    <row r="85" spans="1:17" ht="38.25" customHeight="1" x14ac:dyDescent="0.2">
      <c r="A85" s="21">
        <v>57</v>
      </c>
      <c r="B85" s="25" t="s">
        <v>424</v>
      </c>
      <c r="C85" s="162" t="s">
        <v>423</v>
      </c>
      <c r="D85" s="26" t="s">
        <v>135</v>
      </c>
      <c r="E85" s="30">
        <v>2.1000000000000001E-2</v>
      </c>
      <c r="F85" s="28">
        <v>38736.92</v>
      </c>
      <c r="G85" s="28">
        <v>1349.38</v>
      </c>
      <c r="H85" s="28">
        <v>2984.53</v>
      </c>
      <c r="I85" s="28">
        <v>206.57</v>
      </c>
      <c r="J85" s="34">
        <v>813</v>
      </c>
      <c r="K85" s="29">
        <v>28</v>
      </c>
      <c r="L85" s="29">
        <v>63</v>
      </c>
      <c r="M85" s="29">
        <v>4</v>
      </c>
      <c r="N85" s="29">
        <v>104.28</v>
      </c>
      <c r="O85" s="29">
        <v>2.19</v>
      </c>
      <c r="P85" s="29">
        <v>11.35</v>
      </c>
      <c r="Q85" s="29">
        <v>0.24</v>
      </c>
    </row>
    <row r="86" spans="1:17" ht="24" x14ac:dyDescent="0.2">
      <c r="A86" s="21">
        <v>58</v>
      </c>
      <c r="B86" s="25" t="s">
        <v>422</v>
      </c>
      <c r="C86" s="162" t="s">
        <v>421</v>
      </c>
      <c r="D86" s="26" t="s">
        <v>104</v>
      </c>
      <c r="E86" s="27">
        <v>1</v>
      </c>
      <c r="F86" s="28">
        <v>168.76</v>
      </c>
      <c r="G86" s="29"/>
      <c r="H86" s="29"/>
      <c r="I86" s="29"/>
      <c r="J86" s="34">
        <v>169</v>
      </c>
      <c r="K86" s="29"/>
      <c r="L86" s="29"/>
      <c r="M86" s="29"/>
      <c r="N86" s="29"/>
      <c r="O86" s="29"/>
      <c r="P86" s="29"/>
      <c r="Q86" s="29"/>
    </row>
    <row r="87" spans="1:17" ht="19.149999999999999" customHeight="1" x14ac:dyDescent="0.2">
      <c r="A87" s="248" t="s">
        <v>420</v>
      </c>
      <c r="B87" s="247"/>
      <c r="C87" s="247"/>
      <c r="D87" s="247"/>
      <c r="E87" s="247"/>
      <c r="F87" s="247"/>
      <c r="G87" s="247"/>
      <c r="H87" s="247"/>
      <c r="I87" s="247"/>
      <c r="J87" s="247"/>
      <c r="K87" s="247"/>
      <c r="L87" s="247"/>
      <c r="M87" s="247"/>
      <c r="N87" s="247"/>
      <c r="O87" s="247"/>
      <c r="P87" s="247"/>
      <c r="Q87" s="247"/>
    </row>
    <row r="88" spans="1:17" ht="36" x14ac:dyDescent="0.2">
      <c r="A88" s="21">
        <v>59</v>
      </c>
      <c r="B88" s="25" t="s">
        <v>419</v>
      </c>
      <c r="C88" s="162" t="s">
        <v>418</v>
      </c>
      <c r="D88" s="26" t="s">
        <v>332</v>
      </c>
      <c r="E88" s="30">
        <v>0.28000000000000003</v>
      </c>
      <c r="F88" s="28">
        <v>31769.15</v>
      </c>
      <c r="G88" s="28">
        <v>8257.35</v>
      </c>
      <c r="H88" s="28">
        <v>6287.6</v>
      </c>
      <c r="I88" s="28">
        <v>446.07</v>
      </c>
      <c r="J88" s="34">
        <v>8895</v>
      </c>
      <c r="K88" s="29">
        <v>2312</v>
      </c>
      <c r="L88" s="29">
        <v>1761</v>
      </c>
      <c r="M88" s="29">
        <v>125</v>
      </c>
      <c r="N88" s="29">
        <v>678.5</v>
      </c>
      <c r="O88" s="29">
        <v>189.98</v>
      </c>
      <c r="P88" s="29">
        <v>24.55</v>
      </c>
      <c r="Q88" s="29">
        <v>6.87</v>
      </c>
    </row>
    <row r="89" spans="1:17" ht="24" x14ac:dyDescent="0.2">
      <c r="A89" s="21">
        <v>60</v>
      </c>
      <c r="B89" s="25" t="s">
        <v>417</v>
      </c>
      <c r="C89" s="162" t="s">
        <v>416</v>
      </c>
      <c r="D89" s="26" t="s">
        <v>271</v>
      </c>
      <c r="E89" s="27">
        <v>28.42</v>
      </c>
      <c r="F89" s="28">
        <v>660.86</v>
      </c>
      <c r="G89" s="29"/>
      <c r="H89" s="29"/>
      <c r="I89" s="29"/>
      <c r="J89" s="34">
        <v>18782</v>
      </c>
      <c r="K89" s="29"/>
      <c r="L89" s="29"/>
      <c r="M89" s="29"/>
      <c r="N89" s="29"/>
      <c r="O89" s="29"/>
      <c r="P89" s="29"/>
      <c r="Q89" s="29"/>
    </row>
    <row r="90" spans="1:17" ht="27.75" customHeight="1" x14ac:dyDescent="0.2">
      <c r="A90" s="21">
        <v>61</v>
      </c>
      <c r="B90" s="25" t="s">
        <v>415</v>
      </c>
      <c r="C90" s="162" t="s">
        <v>414</v>
      </c>
      <c r="D90" s="26" t="s">
        <v>105</v>
      </c>
      <c r="E90" s="30">
        <v>0.04</v>
      </c>
      <c r="F90" s="28">
        <v>4104.2700000000004</v>
      </c>
      <c r="G90" s="29"/>
      <c r="H90" s="29"/>
      <c r="I90" s="29"/>
      <c r="J90" s="34">
        <v>164</v>
      </c>
      <c r="K90" s="29"/>
      <c r="L90" s="29"/>
      <c r="M90" s="29"/>
      <c r="N90" s="29"/>
      <c r="O90" s="29"/>
      <c r="P90" s="29"/>
      <c r="Q90" s="29"/>
    </row>
    <row r="91" spans="1:17" ht="24" x14ac:dyDescent="0.2">
      <c r="A91" s="21">
        <v>62</v>
      </c>
      <c r="B91" s="25" t="s">
        <v>413</v>
      </c>
      <c r="C91" s="162" t="s">
        <v>412</v>
      </c>
      <c r="D91" s="26" t="s">
        <v>105</v>
      </c>
      <c r="E91" s="27">
        <v>1.34</v>
      </c>
      <c r="F91" s="28">
        <v>7470.18</v>
      </c>
      <c r="G91" s="29"/>
      <c r="H91" s="29"/>
      <c r="I91" s="29"/>
      <c r="J91" s="34">
        <v>10010</v>
      </c>
      <c r="K91" s="29"/>
      <c r="L91" s="29"/>
      <c r="M91" s="29"/>
      <c r="N91" s="29"/>
      <c r="O91" s="29"/>
      <c r="P91" s="29"/>
      <c r="Q91" s="29"/>
    </row>
    <row r="92" spans="1:17" ht="36" x14ac:dyDescent="0.2">
      <c r="A92" s="21">
        <v>63</v>
      </c>
      <c r="B92" s="25" t="s">
        <v>411</v>
      </c>
      <c r="C92" s="162" t="s">
        <v>410</v>
      </c>
      <c r="D92" s="26" t="s">
        <v>105</v>
      </c>
      <c r="E92" s="27">
        <v>1.34</v>
      </c>
      <c r="F92" s="28">
        <v>3168.3</v>
      </c>
      <c r="G92" s="29"/>
      <c r="H92" s="29"/>
      <c r="I92" s="29"/>
      <c r="J92" s="34">
        <v>4246</v>
      </c>
      <c r="K92" s="29"/>
      <c r="L92" s="29"/>
      <c r="M92" s="29"/>
      <c r="N92" s="29"/>
      <c r="O92" s="29"/>
      <c r="P92" s="29"/>
      <c r="Q92" s="29"/>
    </row>
    <row r="93" spans="1:17" ht="24" x14ac:dyDescent="0.2">
      <c r="A93" s="21">
        <v>64</v>
      </c>
      <c r="B93" s="25" t="s">
        <v>409</v>
      </c>
      <c r="C93" s="162" t="s">
        <v>408</v>
      </c>
      <c r="D93" s="26" t="s">
        <v>107</v>
      </c>
      <c r="E93" s="30">
        <v>0.95199999999999996</v>
      </c>
      <c r="F93" s="28">
        <v>1348.89</v>
      </c>
      <c r="G93" s="28">
        <v>262.44</v>
      </c>
      <c r="H93" s="28">
        <v>933.9</v>
      </c>
      <c r="I93" s="28">
        <v>51.76</v>
      </c>
      <c r="J93" s="34">
        <v>1284</v>
      </c>
      <c r="K93" s="29">
        <v>250</v>
      </c>
      <c r="L93" s="29">
        <v>889</v>
      </c>
      <c r="M93" s="29">
        <v>49</v>
      </c>
      <c r="N93" s="29">
        <v>18.25</v>
      </c>
      <c r="O93" s="29">
        <v>17.37</v>
      </c>
      <c r="P93" s="29">
        <v>2.57</v>
      </c>
      <c r="Q93" s="29">
        <v>2.4500000000000002</v>
      </c>
    </row>
    <row r="94" spans="1:17" ht="24" x14ac:dyDescent="0.2">
      <c r="A94" s="21">
        <v>65</v>
      </c>
      <c r="B94" s="25" t="s">
        <v>407</v>
      </c>
      <c r="C94" s="162" t="s">
        <v>406</v>
      </c>
      <c r="D94" s="26" t="s">
        <v>105</v>
      </c>
      <c r="E94" s="27">
        <v>0.95199999999999996</v>
      </c>
      <c r="F94" s="28">
        <v>5520</v>
      </c>
      <c r="G94" s="29"/>
      <c r="H94" s="29"/>
      <c r="I94" s="29"/>
      <c r="J94" s="34">
        <v>5255</v>
      </c>
      <c r="K94" s="29"/>
      <c r="L94" s="29"/>
      <c r="M94" s="29"/>
      <c r="N94" s="29"/>
      <c r="O94" s="29"/>
      <c r="P94" s="29"/>
      <c r="Q94" s="29"/>
    </row>
    <row r="95" spans="1:17" ht="36" x14ac:dyDescent="0.2">
      <c r="A95" s="21">
        <v>66</v>
      </c>
      <c r="B95" s="25" t="s">
        <v>379</v>
      </c>
      <c r="C95" s="162" t="s">
        <v>405</v>
      </c>
      <c r="D95" s="26" t="s">
        <v>135</v>
      </c>
      <c r="E95" s="27">
        <v>0.4</v>
      </c>
      <c r="F95" s="28">
        <v>417.46</v>
      </c>
      <c r="G95" s="28">
        <v>79.650000000000006</v>
      </c>
      <c r="H95" s="28">
        <v>10.15</v>
      </c>
      <c r="I95" s="28">
        <v>0.16</v>
      </c>
      <c r="J95" s="34">
        <v>167</v>
      </c>
      <c r="K95" s="29">
        <v>32</v>
      </c>
      <c r="L95" s="29">
        <v>4</v>
      </c>
      <c r="M95" s="29"/>
      <c r="N95" s="29">
        <v>5.31</v>
      </c>
      <c r="O95" s="29">
        <v>2.12</v>
      </c>
      <c r="P95" s="29">
        <v>0.01</v>
      </c>
      <c r="Q95" s="29"/>
    </row>
    <row r="96" spans="1:17" ht="53.25" x14ac:dyDescent="0.2">
      <c r="A96" s="21">
        <v>67</v>
      </c>
      <c r="B96" s="25" t="s">
        <v>404</v>
      </c>
      <c r="C96" s="162" t="s">
        <v>403</v>
      </c>
      <c r="D96" s="26" t="s">
        <v>135</v>
      </c>
      <c r="E96" s="30">
        <v>0.4</v>
      </c>
      <c r="F96" s="28">
        <v>777.58</v>
      </c>
      <c r="G96" s="28">
        <v>73.62</v>
      </c>
      <c r="H96" s="28">
        <v>26.6</v>
      </c>
      <c r="I96" s="28">
        <v>0.32</v>
      </c>
      <c r="J96" s="34">
        <v>311</v>
      </c>
      <c r="K96" s="29">
        <v>29</v>
      </c>
      <c r="L96" s="29">
        <v>11</v>
      </c>
      <c r="M96" s="29"/>
      <c r="N96" s="29">
        <v>5.76</v>
      </c>
      <c r="O96" s="29">
        <v>2.2999999999999998</v>
      </c>
      <c r="P96" s="29">
        <v>0.02</v>
      </c>
      <c r="Q96" s="29">
        <v>0.01</v>
      </c>
    </row>
    <row r="97" spans="1:17" ht="24" x14ac:dyDescent="0.2">
      <c r="A97" s="21">
        <v>68</v>
      </c>
      <c r="B97" s="25" t="s">
        <v>402</v>
      </c>
      <c r="C97" s="162" t="s">
        <v>401</v>
      </c>
      <c r="D97" s="26" t="s">
        <v>135</v>
      </c>
      <c r="E97" s="30">
        <v>0.7</v>
      </c>
      <c r="F97" s="28">
        <v>331.52</v>
      </c>
      <c r="G97" s="28">
        <v>96.59</v>
      </c>
      <c r="H97" s="28">
        <v>52.86</v>
      </c>
      <c r="I97" s="28">
        <v>2.37</v>
      </c>
      <c r="J97" s="34">
        <v>232</v>
      </c>
      <c r="K97" s="29">
        <v>68</v>
      </c>
      <c r="L97" s="29">
        <v>37</v>
      </c>
      <c r="M97" s="29">
        <v>2</v>
      </c>
      <c r="N97" s="29">
        <v>7.84</v>
      </c>
      <c r="O97" s="29">
        <v>5.49</v>
      </c>
      <c r="P97" s="29">
        <v>0.13</v>
      </c>
      <c r="Q97" s="29">
        <v>0.09</v>
      </c>
    </row>
    <row r="98" spans="1:17" ht="24" x14ac:dyDescent="0.2">
      <c r="A98" s="21">
        <v>69</v>
      </c>
      <c r="B98" s="25" t="s">
        <v>388</v>
      </c>
      <c r="C98" s="162" t="s">
        <v>392</v>
      </c>
      <c r="D98" s="26" t="s">
        <v>98</v>
      </c>
      <c r="E98" s="27">
        <v>77</v>
      </c>
      <c r="F98" s="28">
        <v>31.16</v>
      </c>
      <c r="G98" s="29"/>
      <c r="H98" s="29"/>
      <c r="I98" s="29"/>
      <c r="J98" s="34">
        <v>2399</v>
      </c>
      <c r="K98" s="29"/>
      <c r="L98" s="29"/>
      <c r="M98" s="29"/>
      <c r="N98" s="29"/>
      <c r="O98" s="29"/>
      <c r="P98" s="29"/>
      <c r="Q98" s="29"/>
    </row>
    <row r="99" spans="1:17" ht="24" x14ac:dyDescent="0.2">
      <c r="A99" s="21">
        <v>70</v>
      </c>
      <c r="B99" s="25" t="s">
        <v>400</v>
      </c>
      <c r="C99" s="162" t="s">
        <v>399</v>
      </c>
      <c r="D99" s="26" t="s">
        <v>97</v>
      </c>
      <c r="E99" s="30">
        <v>7</v>
      </c>
      <c r="F99" s="28">
        <v>209.4</v>
      </c>
      <c r="G99" s="28">
        <v>138.49</v>
      </c>
      <c r="H99" s="28">
        <v>70.91</v>
      </c>
      <c r="I99" s="29"/>
      <c r="J99" s="34">
        <v>1466</v>
      </c>
      <c r="K99" s="29">
        <v>970</v>
      </c>
      <c r="L99" s="29">
        <v>496</v>
      </c>
      <c r="M99" s="29"/>
      <c r="N99" s="29">
        <v>10.58</v>
      </c>
      <c r="O99" s="29">
        <v>74.06</v>
      </c>
      <c r="P99" s="29"/>
      <c r="Q99" s="29"/>
    </row>
    <row r="100" spans="1:17" ht="27" customHeight="1" x14ac:dyDescent="0.2">
      <c r="A100" s="21">
        <v>71</v>
      </c>
      <c r="B100" s="25" t="s">
        <v>372</v>
      </c>
      <c r="C100" s="162" t="s">
        <v>398</v>
      </c>
      <c r="D100" s="26" t="s">
        <v>271</v>
      </c>
      <c r="E100" s="27">
        <v>7.14</v>
      </c>
      <c r="F100" s="28">
        <v>1379.83</v>
      </c>
      <c r="G100" s="29"/>
      <c r="H100" s="29"/>
      <c r="I100" s="29"/>
      <c r="J100" s="34">
        <v>9852</v>
      </c>
      <c r="K100" s="29"/>
      <c r="L100" s="29"/>
      <c r="M100" s="29"/>
      <c r="N100" s="29"/>
      <c r="O100" s="29"/>
      <c r="P100" s="29"/>
      <c r="Q100" s="29"/>
    </row>
    <row r="101" spans="1:17" ht="36" x14ac:dyDescent="0.2">
      <c r="A101" s="21">
        <v>72</v>
      </c>
      <c r="B101" s="25" t="s">
        <v>397</v>
      </c>
      <c r="C101" s="162" t="s">
        <v>396</v>
      </c>
      <c r="D101" s="26" t="s">
        <v>135</v>
      </c>
      <c r="E101" s="30">
        <v>0.7</v>
      </c>
      <c r="F101" s="28">
        <v>5496.68</v>
      </c>
      <c r="G101" s="28">
        <v>311.2</v>
      </c>
      <c r="H101" s="28">
        <v>49.21</v>
      </c>
      <c r="I101" s="28">
        <v>3.96</v>
      </c>
      <c r="J101" s="34">
        <v>3848</v>
      </c>
      <c r="K101" s="29">
        <v>218</v>
      </c>
      <c r="L101" s="29">
        <v>34</v>
      </c>
      <c r="M101" s="29">
        <v>3</v>
      </c>
      <c r="N101" s="29">
        <v>24.64</v>
      </c>
      <c r="O101" s="29">
        <v>17.25</v>
      </c>
      <c r="P101" s="29">
        <v>0.24</v>
      </c>
      <c r="Q101" s="29">
        <v>0.17</v>
      </c>
    </row>
    <row r="102" spans="1:17" ht="24" x14ac:dyDescent="0.2">
      <c r="A102" s="21">
        <v>73</v>
      </c>
      <c r="B102" s="25" t="s">
        <v>395</v>
      </c>
      <c r="C102" s="162" t="s">
        <v>394</v>
      </c>
      <c r="D102" s="26" t="s">
        <v>393</v>
      </c>
      <c r="E102" s="30">
        <v>0.7</v>
      </c>
      <c r="F102" s="28">
        <v>5160.67</v>
      </c>
      <c r="G102" s="28">
        <v>949.43</v>
      </c>
      <c r="H102" s="28">
        <v>324.67</v>
      </c>
      <c r="I102" s="28">
        <v>20.38</v>
      </c>
      <c r="J102" s="34">
        <v>3612</v>
      </c>
      <c r="K102" s="29">
        <v>665</v>
      </c>
      <c r="L102" s="29">
        <v>227</v>
      </c>
      <c r="M102" s="29">
        <v>14</v>
      </c>
      <c r="N102" s="29">
        <v>74.290000000000006</v>
      </c>
      <c r="O102" s="29">
        <v>52</v>
      </c>
      <c r="P102" s="29">
        <v>1.1200000000000001</v>
      </c>
      <c r="Q102" s="29">
        <v>0.78</v>
      </c>
    </row>
    <row r="103" spans="1:17" ht="24" x14ac:dyDescent="0.2">
      <c r="A103" s="21">
        <v>74</v>
      </c>
      <c r="B103" s="25" t="s">
        <v>388</v>
      </c>
      <c r="C103" s="162" t="s">
        <v>392</v>
      </c>
      <c r="D103" s="26" t="s">
        <v>98</v>
      </c>
      <c r="E103" s="27">
        <v>114.8</v>
      </c>
      <c r="F103" s="28">
        <v>31.16</v>
      </c>
      <c r="G103" s="29"/>
      <c r="H103" s="29"/>
      <c r="I103" s="29"/>
      <c r="J103" s="34">
        <v>3577</v>
      </c>
      <c r="K103" s="29"/>
      <c r="L103" s="29"/>
      <c r="M103" s="29"/>
      <c r="N103" s="29"/>
      <c r="O103" s="29"/>
      <c r="P103" s="29"/>
      <c r="Q103" s="29"/>
    </row>
    <row r="104" spans="1:17" ht="24" x14ac:dyDescent="0.2">
      <c r="A104" s="21">
        <v>75</v>
      </c>
      <c r="B104" s="25" t="s">
        <v>388</v>
      </c>
      <c r="C104" s="162" t="s">
        <v>391</v>
      </c>
      <c r="D104" s="26" t="s">
        <v>98</v>
      </c>
      <c r="E104" s="27">
        <v>79.8</v>
      </c>
      <c r="F104" s="28">
        <v>31.16</v>
      </c>
      <c r="G104" s="29"/>
      <c r="H104" s="29"/>
      <c r="I104" s="29"/>
      <c r="J104" s="34">
        <v>2487</v>
      </c>
      <c r="K104" s="29"/>
      <c r="L104" s="29"/>
      <c r="M104" s="29"/>
      <c r="N104" s="29"/>
      <c r="O104" s="29"/>
      <c r="P104" s="29"/>
      <c r="Q104" s="29"/>
    </row>
    <row r="105" spans="1:17" ht="48" x14ac:dyDescent="0.2">
      <c r="A105" s="21">
        <v>76</v>
      </c>
      <c r="B105" s="25" t="s">
        <v>390</v>
      </c>
      <c r="C105" s="162" t="s">
        <v>389</v>
      </c>
      <c r="D105" s="26" t="s">
        <v>43</v>
      </c>
      <c r="E105" s="30">
        <v>0.16400000000000001</v>
      </c>
      <c r="F105" s="28">
        <v>8493.9</v>
      </c>
      <c r="G105" s="28">
        <v>614.13</v>
      </c>
      <c r="H105" s="28">
        <v>250.34</v>
      </c>
      <c r="I105" s="28">
        <v>6.55</v>
      </c>
      <c r="J105" s="34">
        <v>1393</v>
      </c>
      <c r="K105" s="29">
        <v>101</v>
      </c>
      <c r="L105" s="29">
        <v>41</v>
      </c>
      <c r="M105" s="29">
        <v>1</v>
      </c>
      <c r="N105" s="29">
        <v>47.46</v>
      </c>
      <c r="O105" s="29">
        <v>7.78</v>
      </c>
      <c r="P105" s="29">
        <v>0.36</v>
      </c>
      <c r="Q105" s="29">
        <v>0.06</v>
      </c>
    </row>
    <row r="106" spans="1:17" ht="24" x14ac:dyDescent="0.2">
      <c r="A106" s="21">
        <v>77</v>
      </c>
      <c r="B106" s="25" t="s">
        <v>388</v>
      </c>
      <c r="C106" s="162" t="s">
        <v>387</v>
      </c>
      <c r="D106" s="26" t="s">
        <v>98</v>
      </c>
      <c r="E106" s="27">
        <v>31</v>
      </c>
      <c r="F106" s="28">
        <v>31.16</v>
      </c>
      <c r="G106" s="29"/>
      <c r="H106" s="29"/>
      <c r="I106" s="29"/>
      <c r="J106" s="34">
        <v>966</v>
      </c>
      <c r="K106" s="29"/>
      <c r="L106" s="29"/>
      <c r="M106" s="29"/>
      <c r="N106" s="29"/>
      <c r="O106" s="29"/>
      <c r="P106" s="29"/>
      <c r="Q106" s="29"/>
    </row>
    <row r="107" spans="1:17" ht="24" x14ac:dyDescent="0.2">
      <c r="A107" s="21">
        <v>78</v>
      </c>
      <c r="B107" s="25" t="s">
        <v>386</v>
      </c>
      <c r="C107" s="162" t="s">
        <v>385</v>
      </c>
      <c r="D107" s="26" t="s">
        <v>107</v>
      </c>
      <c r="E107" s="30">
        <v>5.67</v>
      </c>
      <c r="F107" s="28">
        <v>449.09</v>
      </c>
      <c r="G107" s="28">
        <v>111.27</v>
      </c>
      <c r="H107" s="28">
        <v>288.35000000000002</v>
      </c>
      <c r="I107" s="28">
        <v>30.23</v>
      </c>
      <c r="J107" s="34">
        <v>2546</v>
      </c>
      <c r="K107" s="29">
        <v>631</v>
      </c>
      <c r="L107" s="29">
        <v>1635</v>
      </c>
      <c r="M107" s="29">
        <v>171</v>
      </c>
      <c r="N107" s="29">
        <v>8.5</v>
      </c>
      <c r="O107" s="29">
        <v>48.2</v>
      </c>
      <c r="P107" s="29">
        <v>1.7</v>
      </c>
      <c r="Q107" s="29">
        <v>9.64</v>
      </c>
    </row>
    <row r="108" spans="1:17" ht="36" x14ac:dyDescent="0.2">
      <c r="A108" s="21">
        <v>79</v>
      </c>
      <c r="B108" s="25" t="s">
        <v>384</v>
      </c>
      <c r="C108" s="162" t="s">
        <v>383</v>
      </c>
      <c r="D108" s="26" t="s">
        <v>105</v>
      </c>
      <c r="E108" s="30">
        <v>5.67</v>
      </c>
      <c r="F108" s="28">
        <v>6190.38</v>
      </c>
      <c r="G108" s="29"/>
      <c r="H108" s="29"/>
      <c r="I108" s="29"/>
      <c r="J108" s="34">
        <v>35099</v>
      </c>
      <c r="K108" s="29"/>
      <c r="L108" s="29"/>
      <c r="M108" s="29"/>
      <c r="N108" s="29"/>
      <c r="O108" s="29"/>
      <c r="P108" s="29"/>
      <c r="Q108" s="29"/>
    </row>
    <row r="109" spans="1:17" ht="48" x14ac:dyDescent="0.2">
      <c r="A109" s="21">
        <v>80</v>
      </c>
      <c r="B109" s="25" t="s">
        <v>382</v>
      </c>
      <c r="C109" s="162" t="s">
        <v>381</v>
      </c>
      <c r="D109" s="26" t="s">
        <v>380</v>
      </c>
      <c r="E109" s="30">
        <v>30</v>
      </c>
      <c r="F109" s="28">
        <v>57</v>
      </c>
      <c r="G109" s="29"/>
      <c r="H109" s="29"/>
      <c r="I109" s="29"/>
      <c r="J109" s="34">
        <v>1710</v>
      </c>
      <c r="K109" s="29"/>
      <c r="L109" s="29"/>
      <c r="M109" s="29"/>
      <c r="N109" s="29"/>
      <c r="O109" s="29"/>
      <c r="P109" s="29"/>
      <c r="Q109" s="29"/>
    </row>
    <row r="110" spans="1:17" ht="36" x14ac:dyDescent="0.2">
      <c r="A110" s="21">
        <v>81</v>
      </c>
      <c r="B110" s="25" t="s">
        <v>379</v>
      </c>
      <c r="C110" s="162" t="s">
        <v>378</v>
      </c>
      <c r="D110" s="26" t="s">
        <v>135</v>
      </c>
      <c r="E110" s="30">
        <v>0.72199999999999998</v>
      </c>
      <c r="F110" s="28">
        <v>417.46</v>
      </c>
      <c r="G110" s="28">
        <v>79.650000000000006</v>
      </c>
      <c r="H110" s="28">
        <v>10.15</v>
      </c>
      <c r="I110" s="28">
        <v>0.16</v>
      </c>
      <c r="J110" s="34">
        <v>301</v>
      </c>
      <c r="K110" s="29">
        <v>58</v>
      </c>
      <c r="L110" s="29">
        <v>7</v>
      </c>
      <c r="M110" s="29"/>
      <c r="N110" s="29">
        <v>5.31</v>
      </c>
      <c r="O110" s="29">
        <v>3.83</v>
      </c>
      <c r="P110" s="29">
        <v>0.01</v>
      </c>
      <c r="Q110" s="29">
        <v>0.01</v>
      </c>
    </row>
    <row r="111" spans="1:17" ht="53.25" x14ac:dyDescent="0.2">
      <c r="A111" s="21">
        <v>82</v>
      </c>
      <c r="B111" s="25" t="s">
        <v>377</v>
      </c>
      <c r="C111" s="162" t="s">
        <v>376</v>
      </c>
      <c r="D111" s="26" t="s">
        <v>135</v>
      </c>
      <c r="E111" s="30">
        <v>0.72199999999999998</v>
      </c>
      <c r="F111" s="28">
        <v>1261.82</v>
      </c>
      <c r="G111" s="28">
        <v>97.9</v>
      </c>
      <c r="H111" s="28">
        <v>13.36</v>
      </c>
      <c r="I111" s="28">
        <v>0.32</v>
      </c>
      <c r="J111" s="34">
        <v>911</v>
      </c>
      <c r="K111" s="29">
        <v>71</v>
      </c>
      <c r="L111" s="29">
        <v>10</v>
      </c>
      <c r="M111" s="29"/>
      <c r="N111" s="29">
        <v>7.66</v>
      </c>
      <c r="O111" s="29">
        <v>5.53</v>
      </c>
      <c r="P111" s="29">
        <v>0.02</v>
      </c>
      <c r="Q111" s="29">
        <v>0.01</v>
      </c>
    </row>
    <row r="112" spans="1:17" ht="26.25" customHeight="1" x14ac:dyDescent="0.2">
      <c r="A112" s="21">
        <v>83</v>
      </c>
      <c r="B112" s="25" t="s">
        <v>374</v>
      </c>
      <c r="C112" s="162" t="s">
        <v>375</v>
      </c>
      <c r="D112" s="26" t="s">
        <v>135</v>
      </c>
      <c r="E112" s="30">
        <v>9.4E-2</v>
      </c>
      <c r="F112" s="28">
        <v>15322.3</v>
      </c>
      <c r="G112" s="28">
        <v>1354.13</v>
      </c>
      <c r="H112" s="28">
        <v>58.83</v>
      </c>
      <c r="I112" s="28">
        <v>3.64</v>
      </c>
      <c r="J112" s="34">
        <v>1440</v>
      </c>
      <c r="K112" s="29">
        <v>127</v>
      </c>
      <c r="L112" s="29">
        <v>6</v>
      </c>
      <c r="M112" s="29"/>
      <c r="N112" s="29">
        <v>112.75</v>
      </c>
      <c r="O112" s="29">
        <v>10.6</v>
      </c>
      <c r="P112" s="29">
        <v>0.2</v>
      </c>
      <c r="Q112" s="29">
        <v>0.02</v>
      </c>
    </row>
    <row r="113" spans="1:17" ht="24" x14ac:dyDescent="0.2">
      <c r="A113" s="21">
        <v>84</v>
      </c>
      <c r="B113" s="25" t="s">
        <v>374</v>
      </c>
      <c r="C113" s="162" t="s">
        <v>373</v>
      </c>
      <c r="D113" s="26" t="s">
        <v>135</v>
      </c>
      <c r="E113" s="30">
        <v>1.4999999999999999E-2</v>
      </c>
      <c r="F113" s="28">
        <v>1546.39</v>
      </c>
      <c r="G113" s="28">
        <v>1354.13</v>
      </c>
      <c r="H113" s="28">
        <v>58.83</v>
      </c>
      <c r="I113" s="28">
        <v>3.64</v>
      </c>
      <c r="J113" s="34">
        <v>23</v>
      </c>
      <c r="K113" s="29">
        <v>20</v>
      </c>
      <c r="L113" s="29">
        <v>1</v>
      </c>
      <c r="M113" s="29"/>
      <c r="N113" s="29">
        <v>112.75</v>
      </c>
      <c r="O113" s="29">
        <v>1.69</v>
      </c>
      <c r="P113" s="29">
        <v>0.2</v>
      </c>
      <c r="Q113" s="29"/>
    </row>
    <row r="114" spans="1:17" ht="36" x14ac:dyDescent="0.2">
      <c r="A114" s="21">
        <v>85</v>
      </c>
      <c r="B114" s="25" t="s">
        <v>372</v>
      </c>
      <c r="C114" s="162" t="s">
        <v>371</v>
      </c>
      <c r="D114" s="26" t="s">
        <v>103</v>
      </c>
      <c r="E114" s="27">
        <v>4</v>
      </c>
      <c r="F114" s="28">
        <v>29.73</v>
      </c>
      <c r="G114" s="29"/>
      <c r="H114" s="29"/>
      <c r="I114" s="29"/>
      <c r="J114" s="34">
        <v>119</v>
      </c>
      <c r="K114" s="29"/>
      <c r="L114" s="29"/>
      <c r="M114" s="29"/>
      <c r="N114" s="29"/>
      <c r="O114" s="29"/>
      <c r="P114" s="29"/>
      <c r="Q114" s="29"/>
    </row>
    <row r="115" spans="1:17" ht="19.149999999999999" customHeight="1" x14ac:dyDescent="0.2">
      <c r="A115" s="248" t="s">
        <v>370</v>
      </c>
      <c r="B115" s="247"/>
      <c r="C115" s="247"/>
      <c r="D115" s="247"/>
      <c r="E115" s="247"/>
      <c r="F115" s="247"/>
      <c r="G115" s="247"/>
      <c r="H115" s="247"/>
      <c r="I115" s="247"/>
      <c r="J115" s="247"/>
      <c r="K115" s="247"/>
      <c r="L115" s="247"/>
      <c r="M115" s="247"/>
      <c r="N115" s="247"/>
      <c r="O115" s="247"/>
      <c r="P115" s="247"/>
      <c r="Q115" s="247"/>
    </row>
    <row r="116" spans="1:17" ht="19.149999999999999" customHeight="1" x14ac:dyDescent="0.2">
      <c r="A116" s="246" t="s">
        <v>369</v>
      </c>
      <c r="B116" s="247"/>
      <c r="C116" s="247"/>
      <c r="D116" s="247"/>
      <c r="E116" s="247"/>
      <c r="F116" s="247"/>
      <c r="G116" s="247"/>
      <c r="H116" s="247"/>
      <c r="I116" s="247"/>
      <c r="J116" s="247"/>
      <c r="K116" s="247"/>
      <c r="L116" s="247"/>
      <c r="M116" s="247"/>
      <c r="N116" s="247"/>
      <c r="O116" s="247"/>
      <c r="P116" s="247"/>
      <c r="Q116" s="247"/>
    </row>
    <row r="117" spans="1:17" ht="24" x14ac:dyDescent="0.2">
      <c r="A117" s="21">
        <v>86</v>
      </c>
      <c r="B117" s="25" t="s">
        <v>345</v>
      </c>
      <c r="C117" s="162" t="s">
        <v>344</v>
      </c>
      <c r="D117" s="26" t="s">
        <v>135</v>
      </c>
      <c r="E117" s="30">
        <v>0.28899999999999998</v>
      </c>
      <c r="F117" s="28">
        <v>835.84</v>
      </c>
      <c r="G117" s="28">
        <v>90.94</v>
      </c>
      <c r="H117" s="28">
        <v>93.47</v>
      </c>
      <c r="I117" s="28">
        <v>13.75</v>
      </c>
      <c r="J117" s="34">
        <v>242</v>
      </c>
      <c r="K117" s="29">
        <v>26</v>
      </c>
      <c r="L117" s="29">
        <v>27</v>
      </c>
      <c r="M117" s="29">
        <v>4</v>
      </c>
      <c r="N117" s="29">
        <v>7.7</v>
      </c>
      <c r="O117" s="29">
        <v>2.23</v>
      </c>
      <c r="P117" s="29">
        <v>0.88</v>
      </c>
      <c r="Q117" s="29">
        <v>0.25</v>
      </c>
    </row>
    <row r="118" spans="1:17" ht="24" x14ac:dyDescent="0.2">
      <c r="A118" s="21">
        <v>87</v>
      </c>
      <c r="B118" s="25" t="s">
        <v>363</v>
      </c>
      <c r="C118" s="162" t="s">
        <v>362</v>
      </c>
      <c r="D118" s="26" t="s">
        <v>135</v>
      </c>
      <c r="E118" s="30">
        <v>0.28899999999999998</v>
      </c>
      <c r="F118" s="28">
        <v>3938.69</v>
      </c>
      <c r="G118" s="28">
        <v>329.72</v>
      </c>
      <c r="H118" s="28">
        <v>426.91</v>
      </c>
      <c r="I118" s="28">
        <v>50.78</v>
      </c>
      <c r="J118" s="34">
        <v>1138</v>
      </c>
      <c r="K118" s="29">
        <v>95</v>
      </c>
      <c r="L118" s="29">
        <v>123</v>
      </c>
      <c r="M118" s="29">
        <v>15</v>
      </c>
      <c r="N118" s="29">
        <v>28.4</v>
      </c>
      <c r="O118" s="29">
        <v>8.2100000000000009</v>
      </c>
      <c r="P118" s="29">
        <v>3.15</v>
      </c>
      <c r="Q118" s="29">
        <v>0.91</v>
      </c>
    </row>
    <row r="119" spans="1:17" ht="24" x14ac:dyDescent="0.2">
      <c r="A119" s="21">
        <v>88</v>
      </c>
      <c r="B119" s="25" t="s">
        <v>361</v>
      </c>
      <c r="C119" s="162" t="s">
        <v>360</v>
      </c>
      <c r="D119" s="26" t="s">
        <v>97</v>
      </c>
      <c r="E119" s="30">
        <v>5.78</v>
      </c>
      <c r="F119" s="28">
        <v>52.12</v>
      </c>
      <c r="G119" s="28">
        <v>43.22</v>
      </c>
      <c r="H119" s="28">
        <v>0.27</v>
      </c>
      <c r="I119" s="29"/>
      <c r="J119" s="34">
        <v>301</v>
      </c>
      <c r="K119" s="29">
        <v>250</v>
      </c>
      <c r="L119" s="29">
        <v>2</v>
      </c>
      <c r="M119" s="29"/>
      <c r="N119" s="29">
        <v>3.66</v>
      </c>
      <c r="O119" s="29">
        <v>21.15</v>
      </c>
      <c r="P119" s="29"/>
      <c r="Q119" s="29"/>
    </row>
    <row r="120" spans="1:17" ht="24" x14ac:dyDescent="0.2">
      <c r="A120" s="21">
        <v>89</v>
      </c>
      <c r="B120" s="25" t="s">
        <v>359</v>
      </c>
      <c r="C120" s="162" t="s">
        <v>358</v>
      </c>
      <c r="D120" s="26" t="s">
        <v>271</v>
      </c>
      <c r="E120" s="27">
        <v>5.9</v>
      </c>
      <c r="F120" s="28">
        <v>537.55999999999995</v>
      </c>
      <c r="G120" s="29"/>
      <c r="H120" s="29"/>
      <c r="I120" s="29"/>
      <c r="J120" s="34">
        <v>3172</v>
      </c>
      <c r="K120" s="29"/>
      <c r="L120" s="29"/>
      <c r="M120" s="29"/>
      <c r="N120" s="29"/>
      <c r="O120" s="29"/>
      <c r="P120" s="29"/>
      <c r="Q120" s="29"/>
    </row>
    <row r="121" spans="1:17" ht="24" x14ac:dyDescent="0.2">
      <c r="A121" s="21">
        <v>90</v>
      </c>
      <c r="B121" s="25" t="s">
        <v>368</v>
      </c>
      <c r="C121" s="162" t="s">
        <v>367</v>
      </c>
      <c r="D121" s="26" t="s">
        <v>135</v>
      </c>
      <c r="E121" s="30">
        <v>0.28899999999999998</v>
      </c>
      <c r="F121" s="28">
        <v>4671.8999999999996</v>
      </c>
      <c r="G121" s="28">
        <v>2201.0300000000002</v>
      </c>
      <c r="H121" s="28">
        <v>339.3</v>
      </c>
      <c r="I121" s="28">
        <v>32.65</v>
      </c>
      <c r="J121" s="34">
        <v>1350</v>
      </c>
      <c r="K121" s="29">
        <v>636</v>
      </c>
      <c r="L121" s="29">
        <v>98</v>
      </c>
      <c r="M121" s="29">
        <v>9</v>
      </c>
      <c r="N121" s="29">
        <v>174.27</v>
      </c>
      <c r="O121" s="29">
        <v>50.36</v>
      </c>
      <c r="P121" s="29">
        <v>2.09</v>
      </c>
      <c r="Q121" s="29">
        <v>0.6</v>
      </c>
    </row>
    <row r="122" spans="1:17" ht="77.25" x14ac:dyDescent="0.2">
      <c r="A122" s="21">
        <v>91</v>
      </c>
      <c r="B122" s="25" t="s">
        <v>366</v>
      </c>
      <c r="C122" s="162" t="s">
        <v>365</v>
      </c>
      <c r="D122" s="26" t="s">
        <v>135</v>
      </c>
      <c r="E122" s="30">
        <v>0.28899999999999998</v>
      </c>
      <c r="F122" s="28">
        <v>1435.64</v>
      </c>
      <c r="G122" s="28">
        <v>440.54</v>
      </c>
      <c r="H122" s="28">
        <v>13.44</v>
      </c>
      <c r="I122" s="28">
        <v>1.56</v>
      </c>
      <c r="J122" s="34">
        <v>415</v>
      </c>
      <c r="K122" s="29">
        <v>127</v>
      </c>
      <c r="L122" s="29">
        <v>4</v>
      </c>
      <c r="M122" s="29"/>
      <c r="N122" s="29">
        <v>34.880000000000003</v>
      </c>
      <c r="O122" s="29">
        <v>10.08</v>
      </c>
      <c r="P122" s="29">
        <v>0.1</v>
      </c>
      <c r="Q122" s="29">
        <v>0.03</v>
      </c>
    </row>
    <row r="123" spans="1:17" ht="19.149999999999999" customHeight="1" x14ac:dyDescent="0.2">
      <c r="A123" s="246" t="s">
        <v>364</v>
      </c>
      <c r="B123" s="247"/>
      <c r="C123" s="247"/>
      <c r="D123" s="247"/>
      <c r="E123" s="247"/>
      <c r="F123" s="247"/>
      <c r="G123" s="247"/>
      <c r="H123" s="247"/>
      <c r="I123" s="247"/>
      <c r="J123" s="247"/>
      <c r="K123" s="247"/>
      <c r="L123" s="247"/>
      <c r="M123" s="247"/>
      <c r="N123" s="247"/>
      <c r="O123" s="247"/>
      <c r="P123" s="247"/>
      <c r="Q123" s="247"/>
    </row>
    <row r="124" spans="1:17" ht="24" x14ac:dyDescent="0.2">
      <c r="A124" s="21">
        <v>92</v>
      </c>
      <c r="B124" s="25" t="s">
        <v>345</v>
      </c>
      <c r="C124" s="162" t="s">
        <v>344</v>
      </c>
      <c r="D124" s="26" t="s">
        <v>135</v>
      </c>
      <c r="E124" s="30">
        <v>0.26400000000000001</v>
      </c>
      <c r="F124" s="28">
        <v>835.84</v>
      </c>
      <c r="G124" s="28">
        <v>90.94</v>
      </c>
      <c r="H124" s="28">
        <v>93.47</v>
      </c>
      <c r="I124" s="28">
        <v>13.75</v>
      </c>
      <c r="J124" s="34">
        <v>221</v>
      </c>
      <c r="K124" s="29">
        <v>24</v>
      </c>
      <c r="L124" s="29">
        <v>25</v>
      </c>
      <c r="M124" s="29">
        <v>4</v>
      </c>
      <c r="N124" s="29">
        <v>7.7</v>
      </c>
      <c r="O124" s="29">
        <v>2.0299999999999998</v>
      </c>
      <c r="P124" s="29">
        <v>0.88</v>
      </c>
      <c r="Q124" s="29">
        <v>0.23</v>
      </c>
    </row>
    <row r="125" spans="1:17" ht="24" x14ac:dyDescent="0.2">
      <c r="A125" s="21">
        <v>93</v>
      </c>
      <c r="B125" s="25" t="s">
        <v>363</v>
      </c>
      <c r="C125" s="162" t="s">
        <v>362</v>
      </c>
      <c r="D125" s="26" t="s">
        <v>135</v>
      </c>
      <c r="E125" s="30">
        <v>0.26400000000000001</v>
      </c>
      <c r="F125" s="28">
        <v>3938.69</v>
      </c>
      <c r="G125" s="28">
        <v>329.72</v>
      </c>
      <c r="H125" s="28">
        <v>426.91</v>
      </c>
      <c r="I125" s="28">
        <v>50.78</v>
      </c>
      <c r="J125" s="34">
        <v>1040</v>
      </c>
      <c r="K125" s="29">
        <v>87</v>
      </c>
      <c r="L125" s="29">
        <v>113</v>
      </c>
      <c r="M125" s="29">
        <v>13</v>
      </c>
      <c r="N125" s="29">
        <v>28.4</v>
      </c>
      <c r="O125" s="29">
        <v>7.5</v>
      </c>
      <c r="P125" s="29">
        <v>3.15</v>
      </c>
      <c r="Q125" s="29">
        <v>0.83</v>
      </c>
    </row>
    <row r="126" spans="1:17" ht="24" x14ac:dyDescent="0.2">
      <c r="A126" s="21">
        <v>94</v>
      </c>
      <c r="B126" s="25" t="s">
        <v>361</v>
      </c>
      <c r="C126" s="162" t="s">
        <v>360</v>
      </c>
      <c r="D126" s="26" t="s">
        <v>97</v>
      </c>
      <c r="E126" s="30">
        <v>5.29</v>
      </c>
      <c r="F126" s="28">
        <v>52.12</v>
      </c>
      <c r="G126" s="28">
        <v>43.22</v>
      </c>
      <c r="H126" s="28">
        <v>0.27</v>
      </c>
      <c r="I126" s="29"/>
      <c r="J126" s="34">
        <v>276</v>
      </c>
      <c r="K126" s="29">
        <v>229</v>
      </c>
      <c r="L126" s="29">
        <v>1</v>
      </c>
      <c r="M126" s="29"/>
      <c r="N126" s="29">
        <v>3.66</v>
      </c>
      <c r="O126" s="29">
        <v>19.36</v>
      </c>
      <c r="P126" s="29"/>
      <c r="Q126" s="29"/>
    </row>
    <row r="127" spans="1:17" ht="24" x14ac:dyDescent="0.2">
      <c r="A127" s="21">
        <v>95</v>
      </c>
      <c r="B127" s="25" t="s">
        <v>359</v>
      </c>
      <c r="C127" s="162" t="s">
        <v>358</v>
      </c>
      <c r="D127" s="26" t="s">
        <v>271</v>
      </c>
      <c r="E127" s="27">
        <v>5.4</v>
      </c>
      <c r="F127" s="28">
        <v>537.55999999999995</v>
      </c>
      <c r="G127" s="29"/>
      <c r="H127" s="29"/>
      <c r="I127" s="29"/>
      <c r="J127" s="34">
        <v>2903</v>
      </c>
      <c r="K127" s="29"/>
      <c r="L127" s="29"/>
      <c r="M127" s="29"/>
      <c r="N127" s="29"/>
      <c r="O127" s="29"/>
      <c r="P127" s="29"/>
      <c r="Q127" s="29"/>
    </row>
    <row r="128" spans="1:17" ht="24" x14ac:dyDescent="0.2">
      <c r="A128" s="21">
        <v>96</v>
      </c>
      <c r="B128" s="25" t="s">
        <v>357</v>
      </c>
      <c r="C128" s="162" t="s">
        <v>356</v>
      </c>
      <c r="D128" s="26" t="s">
        <v>135</v>
      </c>
      <c r="E128" s="30">
        <v>0.26400000000000001</v>
      </c>
      <c r="F128" s="28">
        <v>2445.67</v>
      </c>
      <c r="G128" s="28">
        <v>452.41</v>
      </c>
      <c r="H128" s="28">
        <v>211.63</v>
      </c>
      <c r="I128" s="28">
        <v>44.36</v>
      </c>
      <c r="J128" s="34">
        <v>646</v>
      </c>
      <c r="K128" s="29">
        <v>119</v>
      </c>
      <c r="L128" s="29">
        <v>56</v>
      </c>
      <c r="M128" s="29">
        <v>12</v>
      </c>
      <c r="N128" s="29">
        <v>40.43</v>
      </c>
      <c r="O128" s="29">
        <v>10.67</v>
      </c>
      <c r="P128" s="29">
        <v>2.84</v>
      </c>
      <c r="Q128" s="29">
        <v>0.75</v>
      </c>
    </row>
    <row r="129" spans="1:17" ht="19.149999999999999" customHeight="1" x14ac:dyDescent="0.2">
      <c r="A129" s="246" t="s">
        <v>355</v>
      </c>
      <c r="B129" s="247"/>
      <c r="C129" s="247"/>
      <c r="D129" s="247"/>
      <c r="E129" s="247"/>
      <c r="F129" s="247"/>
      <c r="G129" s="247"/>
      <c r="H129" s="247"/>
      <c r="I129" s="247"/>
      <c r="J129" s="247"/>
      <c r="K129" s="247"/>
      <c r="L129" s="247"/>
      <c r="M129" s="247"/>
      <c r="N129" s="247"/>
      <c r="O129" s="247"/>
      <c r="P129" s="247"/>
      <c r="Q129" s="247"/>
    </row>
    <row r="130" spans="1:17" ht="37.5" customHeight="1" x14ac:dyDescent="0.2">
      <c r="A130" s="21">
        <v>97</v>
      </c>
      <c r="B130" s="25" t="s">
        <v>354</v>
      </c>
      <c r="C130" s="162" t="s">
        <v>353</v>
      </c>
      <c r="D130" s="26" t="s">
        <v>855</v>
      </c>
      <c r="E130" s="30">
        <v>0.26</v>
      </c>
      <c r="F130" s="28">
        <v>1461.43</v>
      </c>
      <c r="G130" s="28">
        <v>854.33</v>
      </c>
      <c r="H130" s="28">
        <v>19.649999999999999</v>
      </c>
      <c r="I130" s="29"/>
      <c r="J130" s="34">
        <v>380</v>
      </c>
      <c r="K130" s="29">
        <v>222</v>
      </c>
      <c r="L130" s="29">
        <v>5</v>
      </c>
      <c r="M130" s="29"/>
      <c r="N130" s="29">
        <v>70.2</v>
      </c>
      <c r="O130" s="29">
        <v>18.25</v>
      </c>
      <c r="P130" s="29"/>
      <c r="Q130" s="29"/>
    </row>
    <row r="131" spans="1:17" ht="48" x14ac:dyDescent="0.2">
      <c r="A131" s="21">
        <v>98</v>
      </c>
      <c r="B131" s="25" t="s">
        <v>352</v>
      </c>
      <c r="C131" s="162" t="s">
        <v>351</v>
      </c>
      <c r="D131" s="26" t="s">
        <v>135</v>
      </c>
      <c r="E131" s="30">
        <v>2.306</v>
      </c>
      <c r="F131" s="28">
        <v>2722.42</v>
      </c>
      <c r="G131" s="28">
        <v>1137.3800000000001</v>
      </c>
      <c r="H131" s="28">
        <v>182.31</v>
      </c>
      <c r="I131" s="28">
        <v>78.56</v>
      </c>
      <c r="J131" s="34">
        <v>6278</v>
      </c>
      <c r="K131" s="29">
        <v>2623</v>
      </c>
      <c r="L131" s="29">
        <v>420</v>
      </c>
      <c r="M131" s="29">
        <v>181</v>
      </c>
      <c r="N131" s="29">
        <v>85.84</v>
      </c>
      <c r="O131" s="29">
        <v>197.95</v>
      </c>
      <c r="P131" s="29">
        <v>6.29</v>
      </c>
      <c r="Q131" s="29">
        <v>14.5</v>
      </c>
    </row>
    <row r="132" spans="1:17" ht="36" x14ac:dyDescent="0.2">
      <c r="A132" s="21">
        <v>99</v>
      </c>
      <c r="B132" s="25" t="s">
        <v>350</v>
      </c>
      <c r="C132" s="162" t="s">
        <v>349</v>
      </c>
      <c r="D132" s="26" t="s">
        <v>135</v>
      </c>
      <c r="E132" s="30">
        <v>2.306</v>
      </c>
      <c r="F132" s="28">
        <v>2492.2199999999998</v>
      </c>
      <c r="G132" s="28">
        <v>541.83000000000004</v>
      </c>
      <c r="H132" s="28">
        <v>17.18</v>
      </c>
      <c r="I132" s="28">
        <v>0.31</v>
      </c>
      <c r="J132" s="34">
        <v>5747</v>
      </c>
      <c r="K132" s="29">
        <v>1249</v>
      </c>
      <c r="L132" s="29">
        <v>40</v>
      </c>
      <c r="M132" s="29">
        <v>1</v>
      </c>
      <c r="N132" s="29">
        <v>42.9</v>
      </c>
      <c r="O132" s="29">
        <v>98.93</v>
      </c>
      <c r="P132" s="29">
        <v>0.02</v>
      </c>
      <c r="Q132" s="29">
        <v>0.05</v>
      </c>
    </row>
    <row r="133" spans="1:17" ht="36" x14ac:dyDescent="0.2">
      <c r="A133" s="21">
        <v>100</v>
      </c>
      <c r="B133" s="25" t="s">
        <v>348</v>
      </c>
      <c r="C133" s="162" t="s">
        <v>347</v>
      </c>
      <c r="D133" s="26" t="s">
        <v>135</v>
      </c>
      <c r="E133" s="30">
        <v>0.55000000000000004</v>
      </c>
      <c r="F133" s="28">
        <v>2750.46</v>
      </c>
      <c r="G133" s="28">
        <v>680.76</v>
      </c>
      <c r="H133" s="28">
        <v>18.27</v>
      </c>
      <c r="I133" s="28">
        <v>0.31</v>
      </c>
      <c r="J133" s="34">
        <v>1513</v>
      </c>
      <c r="K133" s="29">
        <v>374</v>
      </c>
      <c r="L133" s="29">
        <v>10</v>
      </c>
      <c r="M133" s="29"/>
      <c r="N133" s="29">
        <v>53.9</v>
      </c>
      <c r="O133" s="29">
        <v>29.65</v>
      </c>
      <c r="P133" s="29">
        <v>0.02</v>
      </c>
      <c r="Q133" s="29">
        <v>0.01</v>
      </c>
    </row>
    <row r="134" spans="1:17" ht="19.149999999999999" customHeight="1" x14ac:dyDescent="0.2">
      <c r="A134" s="248" t="s">
        <v>346</v>
      </c>
      <c r="B134" s="247"/>
      <c r="C134" s="247"/>
      <c r="D134" s="247"/>
      <c r="E134" s="247"/>
      <c r="F134" s="247"/>
      <c r="G134" s="247"/>
      <c r="H134" s="247"/>
      <c r="I134" s="247"/>
      <c r="J134" s="247"/>
      <c r="K134" s="247"/>
      <c r="L134" s="247"/>
      <c r="M134" s="247"/>
      <c r="N134" s="247"/>
      <c r="O134" s="247"/>
      <c r="P134" s="247"/>
      <c r="Q134" s="247"/>
    </row>
    <row r="135" spans="1:17" ht="24" x14ac:dyDescent="0.2">
      <c r="A135" s="21">
        <v>101</v>
      </c>
      <c r="B135" s="25" t="s">
        <v>345</v>
      </c>
      <c r="C135" s="162" t="s">
        <v>344</v>
      </c>
      <c r="D135" s="26" t="s">
        <v>135</v>
      </c>
      <c r="E135" s="30">
        <v>0.32100000000000001</v>
      </c>
      <c r="F135" s="28">
        <v>835.84</v>
      </c>
      <c r="G135" s="28">
        <v>90.94</v>
      </c>
      <c r="H135" s="28">
        <v>93.47</v>
      </c>
      <c r="I135" s="28">
        <v>13.75</v>
      </c>
      <c r="J135" s="34">
        <v>268</v>
      </c>
      <c r="K135" s="29">
        <v>29</v>
      </c>
      <c r="L135" s="29">
        <v>30</v>
      </c>
      <c r="M135" s="29">
        <v>4</v>
      </c>
      <c r="N135" s="29">
        <v>7.7</v>
      </c>
      <c r="O135" s="29">
        <v>2.4700000000000002</v>
      </c>
      <c r="P135" s="29">
        <v>0.88</v>
      </c>
      <c r="Q135" s="29">
        <v>0.28000000000000003</v>
      </c>
    </row>
    <row r="136" spans="1:17" ht="24" x14ac:dyDescent="0.2">
      <c r="A136" s="21">
        <v>102</v>
      </c>
      <c r="B136" s="25" t="s">
        <v>343</v>
      </c>
      <c r="C136" s="162" t="s">
        <v>342</v>
      </c>
      <c r="D136" s="26" t="s">
        <v>97</v>
      </c>
      <c r="E136" s="30">
        <v>4.8150000000000004</v>
      </c>
      <c r="F136" s="28">
        <v>276.85000000000002</v>
      </c>
      <c r="G136" s="28">
        <v>46.55</v>
      </c>
      <c r="H136" s="28">
        <v>65.150000000000006</v>
      </c>
      <c r="I136" s="28">
        <v>8.59</v>
      </c>
      <c r="J136" s="34">
        <v>1333</v>
      </c>
      <c r="K136" s="29">
        <v>224</v>
      </c>
      <c r="L136" s="29">
        <v>314</v>
      </c>
      <c r="M136" s="29">
        <v>41</v>
      </c>
      <c r="N136" s="29">
        <v>3.73</v>
      </c>
      <c r="O136" s="29">
        <v>17.96</v>
      </c>
      <c r="P136" s="29">
        <v>0.55000000000000004</v>
      </c>
      <c r="Q136" s="29">
        <v>2.65</v>
      </c>
    </row>
    <row r="137" spans="1:17" ht="24" x14ac:dyDescent="0.2">
      <c r="A137" s="21">
        <v>103</v>
      </c>
      <c r="B137" s="25" t="s">
        <v>341</v>
      </c>
      <c r="C137" s="162" t="s">
        <v>340</v>
      </c>
      <c r="D137" s="26" t="s">
        <v>332</v>
      </c>
      <c r="E137" s="30">
        <v>5.5E-2</v>
      </c>
      <c r="F137" s="28">
        <v>9627.5300000000007</v>
      </c>
      <c r="G137" s="28">
        <v>1978.2</v>
      </c>
      <c r="H137" s="28">
        <v>4648.3500000000004</v>
      </c>
      <c r="I137" s="28">
        <v>327.60000000000002</v>
      </c>
      <c r="J137" s="34">
        <v>530</v>
      </c>
      <c r="K137" s="29">
        <v>109</v>
      </c>
      <c r="L137" s="29">
        <v>256</v>
      </c>
      <c r="M137" s="29">
        <v>18</v>
      </c>
      <c r="N137" s="29">
        <v>180</v>
      </c>
      <c r="O137" s="29">
        <v>9.9</v>
      </c>
      <c r="P137" s="29">
        <v>18</v>
      </c>
      <c r="Q137" s="29">
        <v>0.99</v>
      </c>
    </row>
    <row r="138" spans="1:17" ht="24" x14ac:dyDescent="0.2">
      <c r="A138" s="21">
        <v>104</v>
      </c>
      <c r="B138" s="25" t="s">
        <v>339</v>
      </c>
      <c r="C138" s="162" t="s">
        <v>338</v>
      </c>
      <c r="D138" s="26" t="s">
        <v>271</v>
      </c>
      <c r="E138" s="27">
        <v>5.61</v>
      </c>
      <c r="F138" s="28">
        <v>562.22</v>
      </c>
      <c r="G138" s="29"/>
      <c r="H138" s="29"/>
      <c r="I138" s="29"/>
      <c r="J138" s="34">
        <v>3154</v>
      </c>
      <c r="K138" s="29"/>
      <c r="L138" s="29"/>
      <c r="M138" s="29"/>
      <c r="N138" s="29"/>
      <c r="O138" s="29"/>
      <c r="P138" s="29"/>
      <c r="Q138" s="29"/>
    </row>
    <row r="139" spans="1:17" ht="19.149999999999999" customHeight="1" x14ac:dyDescent="0.2">
      <c r="A139" s="246" t="s">
        <v>337</v>
      </c>
      <c r="B139" s="247"/>
      <c r="C139" s="247"/>
      <c r="D139" s="247"/>
      <c r="E139" s="247"/>
      <c r="F139" s="247"/>
      <c r="G139" s="247"/>
      <c r="H139" s="247"/>
      <c r="I139" s="247"/>
      <c r="J139" s="247"/>
      <c r="K139" s="247"/>
      <c r="L139" s="247"/>
      <c r="M139" s="247"/>
      <c r="N139" s="247"/>
      <c r="O139" s="247"/>
      <c r="P139" s="247"/>
      <c r="Q139" s="247"/>
    </row>
    <row r="140" spans="1:17" ht="24" x14ac:dyDescent="0.2">
      <c r="A140" s="21">
        <v>105</v>
      </c>
      <c r="B140" s="25" t="s">
        <v>336</v>
      </c>
      <c r="C140" s="162" t="s">
        <v>335</v>
      </c>
      <c r="D140" s="26" t="s">
        <v>97</v>
      </c>
      <c r="E140" s="30">
        <v>0.432</v>
      </c>
      <c r="F140" s="28">
        <v>288.26</v>
      </c>
      <c r="G140" s="28">
        <v>27.62</v>
      </c>
      <c r="H140" s="28">
        <v>67.69</v>
      </c>
      <c r="I140" s="28">
        <v>7.48</v>
      </c>
      <c r="J140" s="34">
        <v>125</v>
      </c>
      <c r="K140" s="29">
        <v>12</v>
      </c>
      <c r="L140" s="29">
        <v>29</v>
      </c>
      <c r="M140" s="29">
        <v>3</v>
      </c>
      <c r="N140" s="29">
        <v>2.4</v>
      </c>
      <c r="O140" s="29">
        <v>1.04</v>
      </c>
      <c r="P140" s="29">
        <v>0.54</v>
      </c>
      <c r="Q140" s="29">
        <v>0.23</v>
      </c>
    </row>
    <row r="141" spans="1:17" ht="24" x14ac:dyDescent="0.2">
      <c r="A141" s="21">
        <v>106</v>
      </c>
      <c r="B141" s="25" t="s">
        <v>334</v>
      </c>
      <c r="C141" s="162" t="s">
        <v>333</v>
      </c>
      <c r="D141" s="26" t="s">
        <v>332</v>
      </c>
      <c r="E141" s="30">
        <v>7.0000000000000001E-3</v>
      </c>
      <c r="F141" s="28">
        <v>10431.98</v>
      </c>
      <c r="G141" s="28">
        <v>2650.13</v>
      </c>
      <c r="H141" s="28">
        <v>7038.24</v>
      </c>
      <c r="I141" s="28">
        <v>496.22</v>
      </c>
      <c r="J141" s="34">
        <v>73</v>
      </c>
      <c r="K141" s="29">
        <v>19</v>
      </c>
      <c r="L141" s="29">
        <v>49</v>
      </c>
      <c r="M141" s="29">
        <v>3</v>
      </c>
      <c r="N141" s="29">
        <v>220.66</v>
      </c>
      <c r="O141" s="29">
        <v>1.54</v>
      </c>
      <c r="P141" s="29">
        <v>27.31</v>
      </c>
      <c r="Q141" s="29">
        <v>0.19</v>
      </c>
    </row>
    <row r="142" spans="1:17" ht="24" x14ac:dyDescent="0.2">
      <c r="A142" s="21">
        <v>107</v>
      </c>
      <c r="B142" s="25" t="s">
        <v>331</v>
      </c>
      <c r="C142" s="162" t="s">
        <v>330</v>
      </c>
      <c r="D142" s="26" t="s">
        <v>271</v>
      </c>
      <c r="E142" s="27">
        <v>0.71</v>
      </c>
      <c r="F142" s="28">
        <v>593.48</v>
      </c>
      <c r="G142" s="29"/>
      <c r="H142" s="29"/>
      <c r="I142" s="29"/>
      <c r="J142" s="34">
        <v>421</v>
      </c>
      <c r="K142" s="29"/>
      <c r="L142" s="29"/>
      <c r="M142" s="29"/>
      <c r="N142" s="29"/>
      <c r="O142" s="29"/>
      <c r="P142" s="29"/>
      <c r="Q142" s="29"/>
    </row>
    <row r="143" spans="1:17" ht="24" x14ac:dyDescent="0.2">
      <c r="A143" s="21">
        <v>108</v>
      </c>
      <c r="B143" s="25" t="s">
        <v>329</v>
      </c>
      <c r="C143" s="162" t="s">
        <v>328</v>
      </c>
      <c r="D143" s="26" t="s">
        <v>105</v>
      </c>
      <c r="E143" s="27">
        <v>1.4E-2</v>
      </c>
      <c r="F143" s="28">
        <v>7390</v>
      </c>
      <c r="G143" s="29"/>
      <c r="H143" s="29"/>
      <c r="I143" s="29"/>
      <c r="J143" s="34">
        <v>103</v>
      </c>
      <c r="K143" s="29"/>
      <c r="L143" s="29"/>
      <c r="M143" s="29"/>
      <c r="N143" s="29"/>
      <c r="O143" s="29"/>
      <c r="P143" s="29"/>
      <c r="Q143" s="29"/>
    </row>
    <row r="144" spans="1:17" x14ac:dyDescent="0.2">
      <c r="A144" s="246" t="s">
        <v>45</v>
      </c>
      <c r="B144" s="247"/>
      <c r="C144" s="247"/>
      <c r="D144" s="247"/>
      <c r="E144" s="247"/>
      <c r="F144" s="247"/>
      <c r="G144" s="247"/>
      <c r="H144" s="247"/>
      <c r="I144" s="247"/>
      <c r="J144" s="35">
        <v>436813</v>
      </c>
      <c r="K144" s="28">
        <v>28512</v>
      </c>
      <c r="L144" s="28">
        <v>30853</v>
      </c>
      <c r="M144" s="28">
        <v>2181</v>
      </c>
      <c r="N144" s="29"/>
      <c r="O144" s="28">
        <v>2264.38</v>
      </c>
      <c r="P144" s="29"/>
      <c r="Q144" s="28">
        <v>127.01</v>
      </c>
    </row>
    <row r="145" spans="1:17" x14ac:dyDescent="0.2">
      <c r="A145" s="246" t="s">
        <v>113</v>
      </c>
      <c r="B145" s="247"/>
      <c r="C145" s="247"/>
      <c r="D145" s="247"/>
      <c r="E145" s="247"/>
      <c r="F145" s="247"/>
      <c r="G145" s="247"/>
      <c r="H145" s="247"/>
      <c r="I145" s="247"/>
      <c r="J145" s="35">
        <v>446994</v>
      </c>
      <c r="K145" s="28">
        <v>34199</v>
      </c>
      <c r="L145" s="28">
        <v>35347</v>
      </c>
      <c r="M145" s="28">
        <v>2618</v>
      </c>
      <c r="N145" s="29"/>
      <c r="O145" s="28">
        <v>2604.0500000000002</v>
      </c>
      <c r="P145" s="29"/>
      <c r="Q145" s="28">
        <v>146.07</v>
      </c>
    </row>
    <row r="146" spans="1:17" x14ac:dyDescent="0.2">
      <c r="A146" s="246" t="s">
        <v>112</v>
      </c>
      <c r="B146" s="247"/>
      <c r="C146" s="247"/>
      <c r="D146" s="247"/>
      <c r="E146" s="247"/>
      <c r="F146" s="247"/>
      <c r="G146" s="247"/>
      <c r="H146" s="247"/>
      <c r="I146" s="247"/>
      <c r="J146" s="34"/>
      <c r="K146" s="29"/>
      <c r="L146" s="29"/>
      <c r="M146" s="29"/>
      <c r="N146" s="29"/>
      <c r="O146" s="29"/>
      <c r="P146" s="29"/>
      <c r="Q146" s="29"/>
    </row>
    <row r="147" spans="1:17" ht="26.1" customHeight="1" x14ac:dyDescent="0.2">
      <c r="A147" s="246" t="s">
        <v>327</v>
      </c>
      <c r="B147" s="247"/>
      <c r="C147" s="247"/>
      <c r="D147" s="247"/>
      <c r="E147" s="247"/>
      <c r="F147" s="247"/>
      <c r="G147" s="247"/>
      <c r="H147" s="247"/>
      <c r="I147" s="247"/>
      <c r="J147" s="35">
        <v>1320</v>
      </c>
      <c r="K147" s="28">
        <v>1226</v>
      </c>
      <c r="L147" s="28">
        <v>94</v>
      </c>
      <c r="M147" s="28">
        <v>94</v>
      </c>
      <c r="N147" s="29"/>
      <c r="O147" s="29"/>
      <c r="P147" s="29"/>
      <c r="Q147" s="29"/>
    </row>
    <row r="148" spans="1:17" ht="51.95" customHeight="1" x14ac:dyDescent="0.2">
      <c r="A148" s="246" t="s">
        <v>854</v>
      </c>
      <c r="B148" s="247"/>
      <c r="C148" s="247"/>
      <c r="D148" s="247"/>
      <c r="E148" s="247"/>
      <c r="F148" s="247"/>
      <c r="G148" s="247"/>
      <c r="H148" s="247"/>
      <c r="I148" s="247"/>
      <c r="J148" s="35">
        <v>8861</v>
      </c>
      <c r="K148" s="28">
        <v>4461</v>
      </c>
      <c r="L148" s="28">
        <v>4400</v>
      </c>
      <c r="M148" s="28">
        <v>341</v>
      </c>
      <c r="N148" s="29"/>
      <c r="O148" s="28">
        <v>339.65699999999998</v>
      </c>
      <c r="P148" s="29"/>
      <c r="Q148" s="28">
        <v>19.051500000000001</v>
      </c>
    </row>
    <row r="149" spans="1:17" x14ac:dyDescent="0.2">
      <c r="A149" s="246" t="s">
        <v>46</v>
      </c>
      <c r="B149" s="247"/>
      <c r="C149" s="247"/>
      <c r="D149" s="247"/>
      <c r="E149" s="247"/>
      <c r="F149" s="247"/>
      <c r="G149" s="247"/>
      <c r="H149" s="247"/>
      <c r="I149" s="247"/>
      <c r="J149" s="35">
        <v>39098</v>
      </c>
      <c r="K149" s="29"/>
      <c r="L149" s="29"/>
      <c r="M149" s="29"/>
      <c r="N149" s="29"/>
      <c r="O149" s="29"/>
      <c r="P149" s="29"/>
      <c r="Q149" s="29"/>
    </row>
    <row r="150" spans="1:17" x14ac:dyDescent="0.2">
      <c r="A150" s="246" t="s">
        <v>112</v>
      </c>
      <c r="B150" s="247"/>
      <c r="C150" s="247"/>
      <c r="D150" s="247"/>
      <c r="E150" s="247"/>
      <c r="F150" s="247"/>
      <c r="G150" s="247"/>
      <c r="H150" s="247"/>
      <c r="I150" s="247"/>
      <c r="J150" s="34"/>
      <c r="K150" s="29"/>
      <c r="L150" s="29"/>
      <c r="M150" s="29"/>
      <c r="N150" s="29"/>
      <c r="O150" s="29"/>
      <c r="P150" s="29"/>
      <c r="Q150" s="29"/>
    </row>
    <row r="151" spans="1:17" x14ac:dyDescent="0.2">
      <c r="A151" s="246" t="s">
        <v>853</v>
      </c>
      <c r="B151" s="247"/>
      <c r="C151" s="247"/>
      <c r="D151" s="247"/>
      <c r="E151" s="247"/>
      <c r="F151" s="247"/>
      <c r="G151" s="247"/>
      <c r="H151" s="247"/>
      <c r="I151" s="247"/>
      <c r="J151" s="35">
        <v>133</v>
      </c>
      <c r="K151" s="29"/>
      <c r="L151" s="29"/>
      <c r="M151" s="29"/>
      <c r="N151" s="29"/>
      <c r="O151" s="29"/>
      <c r="P151" s="29"/>
      <c r="Q151" s="29"/>
    </row>
    <row r="152" spans="1:17" x14ac:dyDescent="0.2">
      <c r="A152" s="246" t="s">
        <v>852</v>
      </c>
      <c r="B152" s="247"/>
      <c r="C152" s="247"/>
      <c r="D152" s="247"/>
      <c r="E152" s="247"/>
      <c r="F152" s="247"/>
      <c r="G152" s="247"/>
      <c r="H152" s="247"/>
      <c r="I152" s="247"/>
      <c r="J152" s="35">
        <v>3142</v>
      </c>
      <c r="K152" s="29"/>
      <c r="L152" s="29"/>
      <c r="M152" s="29"/>
      <c r="N152" s="29"/>
      <c r="O152" s="29"/>
      <c r="P152" s="29"/>
      <c r="Q152" s="29"/>
    </row>
    <row r="153" spans="1:17" x14ac:dyDescent="0.2">
      <c r="A153" s="246" t="s">
        <v>851</v>
      </c>
      <c r="B153" s="247"/>
      <c r="C153" s="247"/>
      <c r="D153" s="247"/>
      <c r="E153" s="247"/>
      <c r="F153" s="247"/>
      <c r="G153" s="247"/>
      <c r="H153" s="247"/>
      <c r="I153" s="247"/>
      <c r="J153" s="35">
        <v>635</v>
      </c>
      <c r="K153" s="29"/>
      <c r="L153" s="29"/>
      <c r="M153" s="29"/>
      <c r="N153" s="29"/>
      <c r="O153" s="29"/>
      <c r="P153" s="29"/>
      <c r="Q153" s="29"/>
    </row>
    <row r="154" spans="1:17" x14ac:dyDescent="0.2">
      <c r="A154" s="246" t="s">
        <v>850</v>
      </c>
      <c r="B154" s="247"/>
      <c r="C154" s="247"/>
      <c r="D154" s="247"/>
      <c r="E154" s="247"/>
      <c r="F154" s="247"/>
      <c r="G154" s="247"/>
      <c r="H154" s="247"/>
      <c r="I154" s="247"/>
      <c r="J154" s="35">
        <v>3839</v>
      </c>
      <c r="K154" s="29"/>
      <c r="L154" s="29"/>
      <c r="M154" s="29"/>
      <c r="N154" s="29"/>
      <c r="O154" s="29"/>
      <c r="P154" s="29"/>
      <c r="Q154" s="29"/>
    </row>
    <row r="155" spans="1:17" x14ac:dyDescent="0.2">
      <c r="A155" s="246" t="s">
        <v>849</v>
      </c>
      <c r="B155" s="247"/>
      <c r="C155" s="247"/>
      <c r="D155" s="247"/>
      <c r="E155" s="247"/>
      <c r="F155" s="247"/>
      <c r="G155" s="247"/>
      <c r="H155" s="247"/>
      <c r="I155" s="247"/>
      <c r="J155" s="35">
        <v>22958</v>
      </c>
      <c r="K155" s="29"/>
      <c r="L155" s="29"/>
      <c r="M155" s="29"/>
      <c r="N155" s="29"/>
      <c r="O155" s="29"/>
      <c r="P155" s="29"/>
      <c r="Q155" s="29"/>
    </row>
    <row r="156" spans="1:17" x14ac:dyDescent="0.2">
      <c r="A156" s="246" t="s">
        <v>848</v>
      </c>
      <c r="B156" s="247"/>
      <c r="C156" s="247"/>
      <c r="D156" s="247"/>
      <c r="E156" s="247"/>
      <c r="F156" s="247"/>
      <c r="G156" s="247"/>
      <c r="H156" s="247"/>
      <c r="I156" s="247"/>
      <c r="J156" s="35">
        <v>45</v>
      </c>
      <c r="K156" s="29"/>
      <c r="L156" s="29"/>
      <c r="M156" s="29"/>
      <c r="N156" s="29"/>
      <c r="O156" s="29"/>
      <c r="P156" s="29"/>
      <c r="Q156" s="29"/>
    </row>
    <row r="157" spans="1:17" x14ac:dyDescent="0.2">
      <c r="A157" s="246" t="s">
        <v>847</v>
      </c>
      <c r="B157" s="247"/>
      <c r="C157" s="247"/>
      <c r="D157" s="247"/>
      <c r="E157" s="247"/>
      <c r="F157" s="247"/>
      <c r="G157" s="247"/>
      <c r="H157" s="247"/>
      <c r="I157" s="247"/>
      <c r="J157" s="35">
        <v>1756</v>
      </c>
      <c r="K157" s="29"/>
      <c r="L157" s="29"/>
      <c r="M157" s="29"/>
      <c r="N157" s="29"/>
      <c r="O157" s="29"/>
      <c r="P157" s="29"/>
      <c r="Q157" s="29"/>
    </row>
    <row r="158" spans="1:17" x14ac:dyDescent="0.2">
      <c r="A158" s="246" t="s">
        <v>846</v>
      </c>
      <c r="B158" s="247"/>
      <c r="C158" s="247"/>
      <c r="D158" s="247"/>
      <c r="E158" s="247"/>
      <c r="F158" s="247"/>
      <c r="G158" s="247"/>
      <c r="H158" s="247"/>
      <c r="I158" s="247"/>
      <c r="J158" s="35">
        <v>3170</v>
      </c>
      <c r="K158" s="29"/>
      <c r="L158" s="29"/>
      <c r="M158" s="29"/>
      <c r="N158" s="29"/>
      <c r="O158" s="29"/>
      <c r="P158" s="29"/>
      <c r="Q158" s="29"/>
    </row>
    <row r="159" spans="1:17" x14ac:dyDescent="0.2">
      <c r="A159" s="246" t="s">
        <v>845</v>
      </c>
      <c r="B159" s="247"/>
      <c r="C159" s="247"/>
      <c r="D159" s="247"/>
      <c r="E159" s="247"/>
      <c r="F159" s="247"/>
      <c r="G159" s="247"/>
      <c r="H159" s="247"/>
      <c r="I159" s="247"/>
      <c r="J159" s="35">
        <v>2873</v>
      </c>
      <c r="K159" s="29"/>
      <c r="L159" s="29"/>
      <c r="M159" s="29"/>
      <c r="N159" s="29"/>
      <c r="O159" s="29"/>
      <c r="P159" s="29"/>
      <c r="Q159" s="29"/>
    </row>
    <row r="160" spans="1:17" x14ac:dyDescent="0.2">
      <c r="A160" s="246" t="s">
        <v>844</v>
      </c>
      <c r="B160" s="247"/>
      <c r="C160" s="247"/>
      <c r="D160" s="247"/>
      <c r="E160" s="247"/>
      <c r="F160" s="247"/>
      <c r="G160" s="247"/>
      <c r="H160" s="247"/>
      <c r="I160" s="247"/>
      <c r="J160" s="35">
        <v>547</v>
      </c>
      <c r="K160" s="29"/>
      <c r="L160" s="29"/>
      <c r="M160" s="29"/>
      <c r="N160" s="29"/>
      <c r="O160" s="29"/>
      <c r="P160" s="29"/>
      <c r="Q160" s="29"/>
    </row>
    <row r="161" spans="1:17" x14ac:dyDescent="0.2">
      <c r="A161" s="246" t="s">
        <v>47</v>
      </c>
      <c r="B161" s="247"/>
      <c r="C161" s="247"/>
      <c r="D161" s="247"/>
      <c r="E161" s="247"/>
      <c r="F161" s="247"/>
      <c r="G161" s="247"/>
      <c r="H161" s="247"/>
      <c r="I161" s="247"/>
      <c r="J161" s="35">
        <v>24851</v>
      </c>
      <c r="K161" s="29"/>
      <c r="L161" s="29"/>
      <c r="M161" s="29"/>
      <c r="N161" s="29"/>
      <c r="O161" s="29"/>
      <c r="P161" s="29"/>
      <c r="Q161" s="29"/>
    </row>
    <row r="162" spans="1:17" x14ac:dyDescent="0.2">
      <c r="A162" s="246" t="s">
        <v>112</v>
      </c>
      <c r="B162" s="247"/>
      <c r="C162" s="247"/>
      <c r="D162" s="247"/>
      <c r="E162" s="247"/>
      <c r="F162" s="247"/>
      <c r="G162" s="247"/>
      <c r="H162" s="247"/>
      <c r="I162" s="247"/>
      <c r="J162" s="34"/>
      <c r="K162" s="29"/>
      <c r="L162" s="29"/>
      <c r="M162" s="29"/>
      <c r="N162" s="29"/>
      <c r="O162" s="29"/>
      <c r="P162" s="29"/>
      <c r="Q162" s="29"/>
    </row>
    <row r="163" spans="1:17" x14ac:dyDescent="0.2">
      <c r="A163" s="246" t="s">
        <v>843</v>
      </c>
      <c r="B163" s="247"/>
      <c r="C163" s="247"/>
      <c r="D163" s="247"/>
      <c r="E163" s="247"/>
      <c r="F163" s="247"/>
      <c r="G163" s="247"/>
      <c r="H163" s="247"/>
      <c r="I163" s="247"/>
      <c r="J163" s="35">
        <v>75</v>
      </c>
      <c r="K163" s="29"/>
      <c r="L163" s="29"/>
      <c r="M163" s="29"/>
      <c r="N163" s="29"/>
      <c r="O163" s="29"/>
      <c r="P163" s="29"/>
      <c r="Q163" s="29"/>
    </row>
    <row r="164" spans="1:17" x14ac:dyDescent="0.2">
      <c r="A164" s="246" t="s">
        <v>842</v>
      </c>
      <c r="B164" s="247"/>
      <c r="C164" s="247"/>
      <c r="D164" s="247"/>
      <c r="E164" s="247"/>
      <c r="F164" s="247"/>
      <c r="G164" s="247"/>
      <c r="H164" s="247"/>
      <c r="I164" s="247"/>
      <c r="J164" s="35">
        <v>334</v>
      </c>
      <c r="K164" s="29"/>
      <c r="L164" s="29"/>
      <c r="M164" s="29"/>
      <c r="N164" s="29"/>
      <c r="O164" s="29"/>
      <c r="P164" s="29"/>
      <c r="Q164" s="29"/>
    </row>
    <row r="165" spans="1:17" x14ac:dyDescent="0.2">
      <c r="A165" s="246" t="s">
        <v>841</v>
      </c>
      <c r="B165" s="247"/>
      <c r="C165" s="247"/>
      <c r="D165" s="247"/>
      <c r="E165" s="247"/>
      <c r="F165" s="247"/>
      <c r="G165" s="247"/>
      <c r="H165" s="247"/>
      <c r="I165" s="247"/>
      <c r="J165" s="35">
        <v>2922</v>
      </c>
      <c r="K165" s="29"/>
      <c r="L165" s="29"/>
      <c r="M165" s="29"/>
      <c r="N165" s="29"/>
      <c r="O165" s="29"/>
      <c r="P165" s="29"/>
      <c r="Q165" s="29"/>
    </row>
    <row r="166" spans="1:17" x14ac:dyDescent="0.2">
      <c r="A166" s="246" t="s">
        <v>840</v>
      </c>
      <c r="B166" s="247"/>
      <c r="C166" s="247"/>
      <c r="D166" s="247"/>
      <c r="E166" s="247"/>
      <c r="F166" s="247"/>
      <c r="G166" s="247"/>
      <c r="H166" s="247"/>
      <c r="I166" s="247"/>
      <c r="J166" s="35">
        <v>24</v>
      </c>
      <c r="K166" s="29"/>
      <c r="L166" s="29"/>
      <c r="M166" s="29"/>
      <c r="N166" s="29"/>
      <c r="O166" s="29"/>
      <c r="P166" s="29"/>
      <c r="Q166" s="29"/>
    </row>
    <row r="167" spans="1:17" ht="12.95" customHeight="1" x14ac:dyDescent="0.2">
      <c r="A167" s="246" t="s">
        <v>839</v>
      </c>
      <c r="B167" s="247"/>
      <c r="C167" s="247"/>
      <c r="D167" s="247"/>
      <c r="E167" s="247"/>
      <c r="F167" s="247"/>
      <c r="G167" s="247"/>
      <c r="H167" s="247"/>
      <c r="I167" s="247"/>
      <c r="J167" s="35">
        <v>11710</v>
      </c>
      <c r="K167" s="29"/>
      <c r="L167" s="29"/>
      <c r="M167" s="29"/>
      <c r="N167" s="29"/>
      <c r="O167" s="29"/>
      <c r="P167" s="29"/>
      <c r="Q167" s="29"/>
    </row>
    <row r="168" spans="1:17" x14ac:dyDescent="0.2">
      <c r="A168" s="246" t="s">
        <v>838</v>
      </c>
      <c r="B168" s="247"/>
      <c r="C168" s="247"/>
      <c r="D168" s="247"/>
      <c r="E168" s="247"/>
      <c r="F168" s="247"/>
      <c r="G168" s="247"/>
      <c r="H168" s="247"/>
      <c r="I168" s="247"/>
      <c r="J168" s="35">
        <v>2929</v>
      </c>
      <c r="K168" s="29"/>
      <c r="L168" s="29"/>
      <c r="M168" s="29"/>
      <c r="N168" s="29"/>
      <c r="O168" s="29"/>
      <c r="P168" s="29"/>
      <c r="Q168" s="29"/>
    </row>
    <row r="169" spans="1:17" x14ac:dyDescent="0.2">
      <c r="A169" s="246" t="s">
        <v>837</v>
      </c>
      <c r="B169" s="247"/>
      <c r="C169" s="247"/>
      <c r="D169" s="247"/>
      <c r="E169" s="247"/>
      <c r="F169" s="247"/>
      <c r="G169" s="247"/>
      <c r="H169" s="247"/>
      <c r="I169" s="247"/>
      <c r="J169" s="35">
        <v>1752</v>
      </c>
      <c r="K169" s="29"/>
      <c r="L169" s="29"/>
      <c r="M169" s="29"/>
      <c r="N169" s="29"/>
      <c r="O169" s="29"/>
      <c r="P169" s="29"/>
      <c r="Q169" s="29"/>
    </row>
    <row r="170" spans="1:17" x14ac:dyDescent="0.2">
      <c r="A170" s="246" t="s">
        <v>836</v>
      </c>
      <c r="B170" s="247"/>
      <c r="C170" s="247"/>
      <c r="D170" s="247"/>
      <c r="E170" s="247"/>
      <c r="F170" s="247"/>
      <c r="G170" s="247"/>
      <c r="H170" s="247"/>
      <c r="I170" s="247"/>
      <c r="J170" s="35">
        <v>2078</v>
      </c>
      <c r="K170" s="29"/>
      <c r="L170" s="29"/>
      <c r="M170" s="29"/>
      <c r="N170" s="29"/>
      <c r="O170" s="29"/>
      <c r="P170" s="29"/>
      <c r="Q170" s="29"/>
    </row>
    <row r="171" spans="1:17" x14ac:dyDescent="0.2">
      <c r="A171" s="246" t="s">
        <v>835</v>
      </c>
      <c r="B171" s="247"/>
      <c r="C171" s="247"/>
      <c r="D171" s="247"/>
      <c r="E171" s="247"/>
      <c r="F171" s="247"/>
      <c r="G171" s="247"/>
      <c r="H171" s="247"/>
      <c r="I171" s="247"/>
      <c r="J171" s="35">
        <v>2674</v>
      </c>
      <c r="K171" s="29"/>
      <c r="L171" s="29"/>
      <c r="M171" s="29"/>
      <c r="N171" s="29"/>
      <c r="O171" s="29"/>
      <c r="P171" s="29"/>
      <c r="Q171" s="29"/>
    </row>
    <row r="172" spans="1:17" x14ac:dyDescent="0.2">
      <c r="A172" s="246" t="s">
        <v>834</v>
      </c>
      <c r="B172" s="247"/>
      <c r="C172" s="247"/>
      <c r="D172" s="247"/>
      <c r="E172" s="247"/>
      <c r="F172" s="247"/>
      <c r="G172" s="247"/>
      <c r="H172" s="247"/>
      <c r="I172" s="247"/>
      <c r="J172" s="35">
        <v>353</v>
      </c>
      <c r="K172" s="29"/>
      <c r="L172" s="29"/>
      <c r="M172" s="29"/>
      <c r="N172" s="29"/>
      <c r="O172" s="29"/>
      <c r="P172" s="29"/>
      <c r="Q172" s="29"/>
    </row>
    <row r="173" spans="1:17" x14ac:dyDescent="0.2">
      <c r="A173" s="249" t="s">
        <v>48</v>
      </c>
      <c r="B173" s="247"/>
      <c r="C173" s="247"/>
      <c r="D173" s="247"/>
      <c r="E173" s="247"/>
      <c r="F173" s="247"/>
      <c r="G173" s="247"/>
      <c r="H173" s="247"/>
      <c r="I173" s="247"/>
      <c r="J173" s="34"/>
      <c r="K173" s="29"/>
      <c r="L173" s="29"/>
      <c r="M173" s="29"/>
      <c r="N173" s="29"/>
      <c r="O173" s="29"/>
      <c r="P173" s="29"/>
      <c r="Q173" s="29"/>
    </row>
    <row r="174" spans="1:17" x14ac:dyDescent="0.2">
      <c r="A174" s="246" t="s">
        <v>241</v>
      </c>
      <c r="B174" s="247"/>
      <c r="C174" s="247"/>
      <c r="D174" s="247"/>
      <c r="E174" s="247"/>
      <c r="F174" s="247"/>
      <c r="G174" s="247"/>
      <c r="H174" s="247"/>
      <c r="I174" s="247"/>
      <c r="J174" s="35">
        <v>3844</v>
      </c>
      <c r="K174" s="29"/>
      <c r="L174" s="29"/>
      <c r="M174" s="29"/>
      <c r="N174" s="29"/>
      <c r="O174" s="28">
        <v>30.21</v>
      </c>
      <c r="P174" s="29"/>
      <c r="Q174" s="28">
        <v>17.309999999999999</v>
      </c>
    </row>
    <row r="175" spans="1:17" x14ac:dyDescent="0.2">
      <c r="A175" s="246" t="s">
        <v>326</v>
      </c>
      <c r="B175" s="247"/>
      <c r="C175" s="247"/>
      <c r="D175" s="247"/>
      <c r="E175" s="247"/>
      <c r="F175" s="247"/>
      <c r="G175" s="247"/>
      <c r="H175" s="247"/>
      <c r="I175" s="247"/>
      <c r="J175" s="35">
        <v>374</v>
      </c>
      <c r="K175" s="29"/>
      <c r="L175" s="29"/>
      <c r="M175" s="29"/>
      <c r="N175" s="29"/>
      <c r="O175" s="28">
        <v>14.46</v>
      </c>
      <c r="P175" s="29"/>
      <c r="Q175" s="29"/>
    </row>
    <row r="176" spans="1:17" x14ac:dyDescent="0.2">
      <c r="A176" s="246" t="s">
        <v>94</v>
      </c>
      <c r="B176" s="247"/>
      <c r="C176" s="247"/>
      <c r="D176" s="247"/>
      <c r="E176" s="247"/>
      <c r="F176" s="247"/>
      <c r="G176" s="247"/>
      <c r="H176" s="247"/>
      <c r="I176" s="247"/>
      <c r="J176" s="35">
        <v>31893</v>
      </c>
      <c r="K176" s="29"/>
      <c r="L176" s="29"/>
      <c r="M176" s="29"/>
      <c r="N176" s="29"/>
      <c r="O176" s="28">
        <v>195.33</v>
      </c>
      <c r="P176" s="29"/>
      <c r="Q176" s="28">
        <v>0.72</v>
      </c>
    </row>
    <row r="177" spans="1:17" ht="12.95" customHeight="1" x14ac:dyDescent="0.2">
      <c r="A177" s="246" t="s">
        <v>325</v>
      </c>
      <c r="B177" s="247"/>
      <c r="C177" s="247"/>
      <c r="D177" s="247"/>
      <c r="E177" s="247"/>
      <c r="F177" s="247"/>
      <c r="G177" s="247"/>
      <c r="H177" s="247"/>
      <c r="I177" s="247"/>
      <c r="J177" s="35">
        <v>253867</v>
      </c>
      <c r="K177" s="29"/>
      <c r="L177" s="29"/>
      <c r="M177" s="29"/>
      <c r="N177" s="29"/>
      <c r="O177" s="28">
        <v>1185.22</v>
      </c>
      <c r="P177" s="29"/>
      <c r="Q177" s="28">
        <v>70.23</v>
      </c>
    </row>
    <row r="178" spans="1:17" x14ac:dyDescent="0.2">
      <c r="A178" s="246" t="s">
        <v>242</v>
      </c>
      <c r="B178" s="247"/>
      <c r="C178" s="247"/>
      <c r="D178" s="247"/>
      <c r="E178" s="247"/>
      <c r="F178" s="247"/>
      <c r="G178" s="247"/>
      <c r="H178" s="247"/>
      <c r="I178" s="247"/>
      <c r="J178" s="35">
        <v>1617</v>
      </c>
      <c r="K178" s="29"/>
      <c r="L178" s="29"/>
      <c r="M178" s="29"/>
      <c r="N178" s="29"/>
      <c r="O178" s="29"/>
      <c r="P178" s="29"/>
      <c r="Q178" s="29"/>
    </row>
    <row r="179" spans="1:17" x14ac:dyDescent="0.2">
      <c r="A179" s="246" t="s">
        <v>95</v>
      </c>
      <c r="B179" s="247"/>
      <c r="C179" s="247"/>
      <c r="D179" s="247"/>
      <c r="E179" s="247"/>
      <c r="F179" s="247"/>
      <c r="G179" s="247"/>
      <c r="H179" s="247"/>
      <c r="I179" s="247"/>
      <c r="J179" s="35">
        <v>8487</v>
      </c>
      <c r="K179" s="29"/>
      <c r="L179" s="29"/>
      <c r="M179" s="29"/>
      <c r="N179" s="29"/>
      <c r="O179" s="29"/>
      <c r="P179" s="29"/>
      <c r="Q179" s="29"/>
    </row>
    <row r="180" spans="1:17" x14ac:dyDescent="0.2">
      <c r="A180" s="246" t="s">
        <v>324</v>
      </c>
      <c r="B180" s="247"/>
      <c r="C180" s="247"/>
      <c r="D180" s="247"/>
      <c r="E180" s="247"/>
      <c r="F180" s="247"/>
      <c r="G180" s="247"/>
      <c r="H180" s="247"/>
      <c r="I180" s="247"/>
      <c r="J180" s="35">
        <v>3147</v>
      </c>
      <c r="K180" s="29"/>
      <c r="L180" s="29"/>
      <c r="M180" s="29"/>
      <c r="N180" s="29"/>
      <c r="O180" s="28">
        <v>24.04</v>
      </c>
      <c r="P180" s="29"/>
      <c r="Q180" s="28">
        <v>0.06</v>
      </c>
    </row>
    <row r="181" spans="1:17" ht="12.95" customHeight="1" x14ac:dyDescent="0.2">
      <c r="A181" s="246" t="s">
        <v>323</v>
      </c>
      <c r="B181" s="247"/>
      <c r="C181" s="247"/>
      <c r="D181" s="247"/>
      <c r="E181" s="247"/>
      <c r="F181" s="247"/>
      <c r="G181" s="247"/>
      <c r="H181" s="247"/>
      <c r="I181" s="247"/>
      <c r="J181" s="35">
        <v>6537</v>
      </c>
      <c r="K181" s="29"/>
      <c r="L181" s="29"/>
      <c r="M181" s="29"/>
      <c r="N181" s="29"/>
      <c r="O181" s="28">
        <v>19.829999999999998</v>
      </c>
      <c r="P181" s="29"/>
      <c r="Q181" s="28">
        <v>4.72</v>
      </c>
    </row>
    <row r="182" spans="1:17" x14ac:dyDescent="0.2">
      <c r="A182" s="246" t="s">
        <v>322</v>
      </c>
      <c r="B182" s="247"/>
      <c r="C182" s="247"/>
      <c r="D182" s="247"/>
      <c r="E182" s="247"/>
      <c r="F182" s="247"/>
      <c r="G182" s="247"/>
      <c r="H182" s="247"/>
      <c r="I182" s="247"/>
      <c r="J182" s="35">
        <v>12248</v>
      </c>
      <c r="K182" s="29"/>
      <c r="L182" s="29"/>
      <c r="M182" s="29"/>
      <c r="N182" s="29"/>
      <c r="O182" s="28">
        <v>281.06</v>
      </c>
      <c r="P182" s="29"/>
      <c r="Q182" s="29"/>
    </row>
    <row r="183" spans="1:17" x14ac:dyDescent="0.2">
      <c r="A183" s="246" t="s">
        <v>321</v>
      </c>
      <c r="B183" s="247"/>
      <c r="C183" s="247"/>
      <c r="D183" s="247"/>
      <c r="E183" s="247"/>
      <c r="F183" s="247"/>
      <c r="G183" s="247"/>
      <c r="H183" s="247"/>
      <c r="I183" s="247"/>
      <c r="J183" s="35">
        <v>123217</v>
      </c>
      <c r="K183" s="29"/>
      <c r="L183" s="29"/>
      <c r="M183" s="29"/>
      <c r="N183" s="29"/>
      <c r="O183" s="28">
        <v>192.02</v>
      </c>
      <c r="P183" s="29"/>
      <c r="Q183" s="28">
        <v>27.21</v>
      </c>
    </row>
    <row r="184" spans="1:17" x14ac:dyDescent="0.2">
      <c r="A184" s="246" t="s">
        <v>320</v>
      </c>
      <c r="B184" s="247"/>
      <c r="C184" s="247"/>
      <c r="D184" s="247"/>
      <c r="E184" s="247"/>
      <c r="F184" s="247"/>
      <c r="G184" s="247"/>
      <c r="H184" s="247"/>
      <c r="I184" s="247"/>
      <c r="J184" s="35">
        <v>1065</v>
      </c>
      <c r="K184" s="29"/>
      <c r="L184" s="29"/>
      <c r="M184" s="29"/>
      <c r="N184" s="29"/>
      <c r="O184" s="28">
        <v>2.52</v>
      </c>
      <c r="P184" s="29"/>
      <c r="Q184" s="28">
        <v>0.28000000000000003</v>
      </c>
    </row>
    <row r="185" spans="1:17" ht="12.95" customHeight="1" x14ac:dyDescent="0.2">
      <c r="A185" s="246" t="s">
        <v>319</v>
      </c>
      <c r="B185" s="247"/>
      <c r="C185" s="247"/>
      <c r="D185" s="247"/>
      <c r="E185" s="247"/>
      <c r="F185" s="247"/>
      <c r="G185" s="247"/>
      <c r="H185" s="247"/>
      <c r="I185" s="247"/>
      <c r="J185" s="35">
        <v>164</v>
      </c>
      <c r="K185" s="29"/>
      <c r="L185" s="29"/>
      <c r="M185" s="29"/>
      <c r="N185" s="29"/>
      <c r="O185" s="29"/>
      <c r="P185" s="29"/>
      <c r="Q185" s="29"/>
    </row>
    <row r="186" spans="1:17" x14ac:dyDescent="0.2">
      <c r="A186" s="246" t="s">
        <v>318</v>
      </c>
      <c r="B186" s="247"/>
      <c r="C186" s="247"/>
      <c r="D186" s="247"/>
      <c r="E186" s="247"/>
      <c r="F186" s="247"/>
      <c r="G186" s="247"/>
      <c r="H186" s="247"/>
      <c r="I186" s="247"/>
      <c r="J186" s="35">
        <v>23096</v>
      </c>
      <c r="K186" s="29"/>
      <c r="L186" s="29"/>
      <c r="M186" s="29"/>
      <c r="N186" s="29"/>
      <c r="O186" s="28">
        <v>109.03</v>
      </c>
      <c r="P186" s="29"/>
      <c r="Q186" s="28">
        <v>1.29</v>
      </c>
    </row>
    <row r="187" spans="1:17" x14ac:dyDescent="0.2">
      <c r="A187" s="246" t="s">
        <v>96</v>
      </c>
      <c r="B187" s="247"/>
      <c r="C187" s="247"/>
      <c r="D187" s="247"/>
      <c r="E187" s="247"/>
      <c r="F187" s="247"/>
      <c r="G187" s="247"/>
      <c r="H187" s="247"/>
      <c r="I187" s="247"/>
      <c r="J187" s="35">
        <v>18422</v>
      </c>
      <c r="K187" s="29"/>
      <c r="L187" s="29"/>
      <c r="M187" s="29"/>
      <c r="N187" s="29"/>
      <c r="O187" s="28">
        <v>174.82</v>
      </c>
      <c r="P187" s="29"/>
      <c r="Q187" s="28">
        <v>7.51</v>
      </c>
    </row>
    <row r="188" spans="1:17" x14ac:dyDescent="0.2">
      <c r="A188" s="246" t="s">
        <v>93</v>
      </c>
      <c r="B188" s="247"/>
      <c r="C188" s="247"/>
      <c r="D188" s="247"/>
      <c r="E188" s="247"/>
      <c r="F188" s="247"/>
      <c r="G188" s="247"/>
      <c r="H188" s="247"/>
      <c r="I188" s="247"/>
      <c r="J188" s="35">
        <v>22965</v>
      </c>
      <c r="K188" s="29"/>
      <c r="L188" s="29"/>
      <c r="M188" s="29"/>
      <c r="N188" s="29"/>
      <c r="O188" s="28">
        <v>375.51</v>
      </c>
      <c r="P188" s="29"/>
      <c r="Q188" s="28">
        <v>16.739999999999998</v>
      </c>
    </row>
    <row r="189" spans="1:17" x14ac:dyDescent="0.2">
      <c r="A189" s="246" t="s">
        <v>51</v>
      </c>
      <c r="B189" s="247"/>
      <c r="C189" s="247"/>
      <c r="D189" s="247"/>
      <c r="E189" s="247"/>
      <c r="F189" s="247"/>
      <c r="G189" s="247"/>
      <c r="H189" s="247"/>
      <c r="I189" s="247"/>
      <c r="J189" s="35">
        <v>510943</v>
      </c>
      <c r="K189" s="29"/>
      <c r="L189" s="29"/>
      <c r="M189" s="29"/>
      <c r="N189" s="29"/>
      <c r="O189" s="28">
        <v>2604.0500000000002</v>
      </c>
      <c r="P189" s="29"/>
      <c r="Q189" s="28">
        <v>146.07</v>
      </c>
    </row>
    <row r="190" spans="1:17" x14ac:dyDescent="0.2">
      <c r="A190" s="246" t="s">
        <v>52</v>
      </c>
      <c r="B190" s="247"/>
      <c r="C190" s="247"/>
      <c r="D190" s="247"/>
      <c r="E190" s="247"/>
      <c r="F190" s="247"/>
      <c r="G190" s="247"/>
      <c r="H190" s="247"/>
      <c r="I190" s="247"/>
      <c r="J190" s="34"/>
      <c r="K190" s="29"/>
      <c r="L190" s="29"/>
      <c r="M190" s="29"/>
      <c r="N190" s="29"/>
      <c r="O190" s="29"/>
      <c r="P190" s="29"/>
      <c r="Q190" s="29"/>
    </row>
    <row r="191" spans="1:17" x14ac:dyDescent="0.2">
      <c r="A191" s="246" t="s">
        <v>53</v>
      </c>
      <c r="B191" s="247"/>
      <c r="C191" s="247"/>
      <c r="D191" s="247"/>
      <c r="E191" s="247"/>
      <c r="F191" s="247"/>
      <c r="G191" s="247"/>
      <c r="H191" s="247"/>
      <c r="I191" s="247"/>
      <c r="J191" s="35">
        <v>377448</v>
      </c>
      <c r="K191" s="29"/>
      <c r="L191" s="29"/>
      <c r="M191" s="29"/>
      <c r="N191" s="29"/>
      <c r="O191" s="29"/>
      <c r="P191" s="29"/>
      <c r="Q191" s="29"/>
    </row>
    <row r="192" spans="1:17" x14ac:dyDescent="0.2">
      <c r="A192" s="246" t="s">
        <v>54</v>
      </c>
      <c r="B192" s="247"/>
      <c r="C192" s="247"/>
      <c r="D192" s="247"/>
      <c r="E192" s="247"/>
      <c r="F192" s="247"/>
      <c r="G192" s="247"/>
      <c r="H192" s="247"/>
      <c r="I192" s="247"/>
      <c r="J192" s="35">
        <v>32729</v>
      </c>
      <c r="K192" s="29"/>
      <c r="L192" s="29"/>
      <c r="M192" s="29"/>
      <c r="N192" s="29"/>
      <c r="O192" s="29"/>
      <c r="P192" s="29"/>
      <c r="Q192" s="29"/>
    </row>
    <row r="193" spans="1:18" x14ac:dyDescent="0.2">
      <c r="A193" s="246" t="s">
        <v>55</v>
      </c>
      <c r="B193" s="247"/>
      <c r="C193" s="247"/>
      <c r="D193" s="247"/>
      <c r="E193" s="247"/>
      <c r="F193" s="247"/>
      <c r="G193" s="247"/>
      <c r="H193" s="247"/>
      <c r="I193" s="247"/>
      <c r="J193" s="35">
        <v>36817</v>
      </c>
      <c r="K193" s="29"/>
      <c r="L193" s="29"/>
      <c r="M193" s="29"/>
      <c r="N193" s="29"/>
      <c r="O193" s="29"/>
      <c r="P193" s="29"/>
      <c r="Q193" s="29"/>
    </row>
    <row r="194" spans="1:18" x14ac:dyDescent="0.2">
      <c r="A194" s="246" t="s">
        <v>56</v>
      </c>
      <c r="B194" s="247"/>
      <c r="C194" s="247"/>
      <c r="D194" s="247"/>
      <c r="E194" s="247"/>
      <c r="F194" s="247"/>
      <c r="G194" s="247"/>
      <c r="H194" s="247"/>
      <c r="I194" s="247"/>
      <c r="J194" s="35">
        <v>39098</v>
      </c>
      <c r="K194" s="29"/>
      <c r="L194" s="29"/>
      <c r="M194" s="29"/>
      <c r="N194" s="29"/>
      <c r="O194" s="29"/>
      <c r="P194" s="29"/>
      <c r="Q194" s="29"/>
    </row>
    <row r="195" spans="1:18" x14ac:dyDescent="0.2">
      <c r="A195" s="246" t="s">
        <v>57</v>
      </c>
      <c r="B195" s="247"/>
      <c r="C195" s="247"/>
      <c r="D195" s="247"/>
      <c r="E195" s="247"/>
      <c r="F195" s="247"/>
      <c r="G195" s="247"/>
      <c r="H195" s="247"/>
      <c r="I195" s="247"/>
      <c r="J195" s="35">
        <v>24851</v>
      </c>
      <c r="K195" s="29"/>
      <c r="L195" s="29"/>
      <c r="M195" s="29"/>
      <c r="N195" s="29"/>
      <c r="O195" s="29"/>
      <c r="P195" s="29"/>
      <c r="Q195" s="29"/>
    </row>
    <row r="196" spans="1:18" x14ac:dyDescent="0.2">
      <c r="A196" s="249" t="s">
        <v>58</v>
      </c>
      <c r="B196" s="247"/>
      <c r="C196" s="247"/>
      <c r="D196" s="247"/>
      <c r="E196" s="247"/>
      <c r="F196" s="247"/>
      <c r="G196" s="247"/>
      <c r="H196" s="247"/>
      <c r="I196" s="247"/>
      <c r="J196" s="36">
        <v>510943</v>
      </c>
      <c r="K196" s="29"/>
      <c r="L196" s="29"/>
      <c r="M196" s="29"/>
      <c r="N196" s="29"/>
      <c r="O196" s="31">
        <v>2604.0500000000002</v>
      </c>
      <c r="P196" s="29"/>
      <c r="Q196" s="31">
        <v>146.07</v>
      </c>
    </row>
    <row r="197" spans="1:18" x14ac:dyDescent="0.2">
      <c r="A197"/>
      <c r="B197"/>
      <c r="C197"/>
      <c r="D197"/>
      <c r="E197"/>
      <c r="F197" s="23"/>
      <c r="G197" s="23"/>
      <c r="H197" s="23"/>
      <c r="I197" s="23"/>
      <c r="J197" s="37"/>
      <c r="K197" s="23"/>
      <c r="L197" s="23"/>
      <c r="M197" s="23"/>
      <c r="N197" s="23"/>
      <c r="O197" s="23"/>
      <c r="P197" s="23"/>
      <c r="Q197" s="23"/>
      <c r="R197"/>
    </row>
  </sheetData>
  <mergeCells count="86">
    <mergeCell ref="E1:I1"/>
    <mergeCell ref="E2:I2"/>
    <mergeCell ref="A196:I196"/>
    <mergeCell ref="J13:K13"/>
    <mergeCell ref="J14:K14"/>
    <mergeCell ref="J15:K15"/>
    <mergeCell ref="A192:I192"/>
    <mergeCell ref="A193:I193"/>
    <mergeCell ref="A194:I194"/>
    <mergeCell ref="A195:I195"/>
    <mergeCell ref="A188:I188"/>
    <mergeCell ref="A189:I189"/>
    <mergeCell ref="A190:I190"/>
    <mergeCell ref="A191:I191"/>
    <mergeCell ref="A184:I184"/>
    <mergeCell ref="A185:I185"/>
    <mergeCell ref="A186:I186"/>
    <mergeCell ref="A187:I187"/>
    <mergeCell ref="A180:I180"/>
    <mergeCell ref="A181:I181"/>
    <mergeCell ref="A182:I182"/>
    <mergeCell ref="A183:I183"/>
    <mergeCell ref="A176:I176"/>
    <mergeCell ref="A177:I177"/>
    <mergeCell ref="A178:I178"/>
    <mergeCell ref="A179:I179"/>
    <mergeCell ref="A172:I172"/>
    <mergeCell ref="A173:I173"/>
    <mergeCell ref="A174:I174"/>
    <mergeCell ref="A175:I175"/>
    <mergeCell ref="A168:I168"/>
    <mergeCell ref="A169:I169"/>
    <mergeCell ref="A170:I170"/>
    <mergeCell ref="A171:I171"/>
    <mergeCell ref="A164:I164"/>
    <mergeCell ref="A165:I165"/>
    <mergeCell ref="A166:I166"/>
    <mergeCell ref="A167:I167"/>
    <mergeCell ref="A160:I160"/>
    <mergeCell ref="A161:I161"/>
    <mergeCell ref="A162:I162"/>
    <mergeCell ref="A163:I163"/>
    <mergeCell ref="A156:I156"/>
    <mergeCell ref="A157:I157"/>
    <mergeCell ref="A158:I158"/>
    <mergeCell ref="A159:I159"/>
    <mergeCell ref="A152:I152"/>
    <mergeCell ref="A153:I153"/>
    <mergeCell ref="A154:I154"/>
    <mergeCell ref="A155:I155"/>
    <mergeCell ref="A148:I148"/>
    <mergeCell ref="A149:I149"/>
    <mergeCell ref="A150:I150"/>
    <mergeCell ref="A151:I151"/>
    <mergeCell ref="A144:I144"/>
    <mergeCell ref="A145:I145"/>
    <mergeCell ref="A146:I146"/>
    <mergeCell ref="A147:I147"/>
    <mergeCell ref="A123:Q123"/>
    <mergeCell ref="A129:Q129"/>
    <mergeCell ref="A134:Q134"/>
    <mergeCell ref="A139:Q139"/>
    <mergeCell ref="A81:Q81"/>
    <mergeCell ref="A87:Q87"/>
    <mergeCell ref="A115:Q115"/>
    <mergeCell ref="A116:Q116"/>
    <mergeCell ref="A24:Q24"/>
    <mergeCell ref="A38:Q38"/>
    <mergeCell ref="A45:Q45"/>
    <mergeCell ref="A46:Q46"/>
    <mergeCell ref="F20:F21"/>
    <mergeCell ref="G20:I20"/>
    <mergeCell ref="A23:Q23"/>
    <mergeCell ref="A19:A21"/>
    <mergeCell ref="C19:C21"/>
    <mergeCell ref="Q19:Q21"/>
    <mergeCell ref="J20:J21"/>
    <mergeCell ref="K20:M20"/>
    <mergeCell ref="J19:M19"/>
    <mergeCell ref="P19:P21"/>
    <mergeCell ref="D19:D21"/>
    <mergeCell ref="E19:E21"/>
    <mergeCell ref="B19:B21"/>
    <mergeCell ref="O19:O21"/>
    <mergeCell ref="N19:N21"/>
    <mergeCell ref="F19:I19"/>
  </mergeCells>
  <pageMargins left="0.23622047244094491" right="0" top="0.39370078740157483" bottom="0.39370078740157483" header="0.19685039370078741" footer="0.19685039370078741"/>
  <pageSetup paperSize="9" fitToHeight="10000" orientation="landscape" r:id="rId1"/>
  <headerFooter alignWithMargins="0">
    <oddHeader>&amp;LГранд-СМЕТА</oddHeader>
    <oddFooter>&amp;RСтраница &amp;P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 fitToPage="1"/>
  </sheetPr>
  <dimension ref="A1:R160"/>
  <sheetViews>
    <sheetView showGridLines="0" zoomScaleNormal="100" zoomScaleSheetLayoutView="75" workbookViewId="0"/>
  </sheetViews>
  <sheetFormatPr defaultColWidth="9.140625" defaultRowHeight="12.75" outlineLevelRow="2" x14ac:dyDescent="0.2"/>
  <cols>
    <col min="1" max="1" width="3.28515625" style="24" customWidth="1"/>
    <col min="2" max="2" width="16.5703125" style="1" customWidth="1"/>
    <col min="3" max="3" width="34.28515625" style="22" customWidth="1"/>
    <col min="4" max="4" width="7.7109375" style="124" customWidth="1"/>
    <col min="5" max="5" width="9.140625" style="125" customWidth="1"/>
    <col min="6" max="6" width="7.28515625" style="7" customWidth="1"/>
    <col min="7" max="10" width="6.7109375" style="7" customWidth="1"/>
    <col min="11" max="11" width="7.28515625" style="38" customWidth="1"/>
    <col min="12" max="15" width="6.7109375" style="7" customWidth="1"/>
    <col min="16" max="16" width="9.42578125" style="7" customWidth="1"/>
    <col min="17" max="17" width="5.7109375" style="8" customWidth="1"/>
    <col min="18" max="16384" width="9.140625" style="8"/>
  </cols>
  <sheetData>
    <row r="1" spans="1:18" outlineLevel="2" x14ac:dyDescent="0.2">
      <c r="A1" s="6" t="s">
        <v>35</v>
      </c>
      <c r="B1" s="9"/>
      <c r="C1" s="2"/>
      <c r="D1" s="155"/>
      <c r="E1" s="255" t="s">
        <v>65</v>
      </c>
      <c r="F1" s="255"/>
      <c r="G1" s="255"/>
      <c r="H1" s="255"/>
      <c r="I1" s="255"/>
      <c r="J1" s="5"/>
      <c r="K1" s="32"/>
      <c r="L1" s="5"/>
      <c r="M1" s="6" t="s">
        <v>36</v>
      </c>
      <c r="N1" s="5"/>
      <c r="O1" s="5"/>
      <c r="P1" s="5"/>
      <c r="Q1"/>
      <c r="R1"/>
    </row>
    <row r="2" spans="1:18" outlineLevel="1" x14ac:dyDescent="0.2">
      <c r="A2" s="10"/>
      <c r="B2" s="9"/>
      <c r="C2" s="2"/>
      <c r="D2" s="3"/>
      <c r="E2" s="3"/>
      <c r="F2" s="5"/>
      <c r="G2" s="154" t="s">
        <v>21</v>
      </c>
      <c r="H2" s="5"/>
      <c r="I2" s="5"/>
      <c r="J2" s="5"/>
      <c r="K2" s="32"/>
      <c r="L2" s="5"/>
      <c r="M2" s="10" t="s">
        <v>239</v>
      </c>
      <c r="N2" s="5"/>
      <c r="O2" s="5"/>
      <c r="P2" s="5"/>
      <c r="Q2"/>
      <c r="R2"/>
    </row>
    <row r="3" spans="1:18" outlineLevel="1" x14ac:dyDescent="0.2">
      <c r="A3" s="10"/>
      <c r="B3" s="9"/>
      <c r="C3" s="2"/>
      <c r="D3" s="3"/>
      <c r="E3" s="3"/>
      <c r="F3" s="5"/>
      <c r="G3" s="154"/>
      <c r="H3" s="5"/>
      <c r="I3" s="5"/>
      <c r="J3" s="5"/>
      <c r="K3" s="32"/>
      <c r="L3" s="10"/>
      <c r="M3" s="10" t="s">
        <v>674</v>
      </c>
      <c r="N3" s="5"/>
      <c r="O3" s="5"/>
      <c r="P3" s="5"/>
      <c r="Q3"/>
      <c r="R3"/>
    </row>
    <row r="4" spans="1:18" outlineLevel="1" x14ac:dyDescent="0.2">
      <c r="A4" s="10" t="s">
        <v>39</v>
      </c>
      <c r="B4" s="9"/>
      <c r="C4" s="2"/>
      <c r="D4" s="3"/>
      <c r="E4" s="3"/>
      <c r="F4" s="5"/>
      <c r="G4" s="5"/>
      <c r="H4" s="5"/>
      <c r="I4" s="5"/>
      <c r="J4" s="5"/>
      <c r="K4" s="32"/>
      <c r="L4" s="5"/>
      <c r="M4" s="10" t="s">
        <v>39</v>
      </c>
      <c r="N4" s="5"/>
      <c r="O4" s="5"/>
      <c r="P4" s="5"/>
      <c r="Q4"/>
      <c r="R4"/>
    </row>
    <row r="5" spans="1:18" outlineLevel="1" x14ac:dyDescent="0.2">
      <c r="A5" s="10" t="s">
        <v>91</v>
      </c>
      <c r="B5" s="9"/>
      <c r="C5" s="2"/>
      <c r="D5" s="3"/>
      <c r="E5" s="3"/>
      <c r="F5" s="5"/>
      <c r="G5" s="5"/>
      <c r="H5" s="5"/>
      <c r="I5" s="5"/>
      <c r="J5" s="5"/>
      <c r="K5" s="32"/>
      <c r="L5" s="5"/>
      <c r="M5" s="10" t="s">
        <v>234</v>
      </c>
      <c r="N5" s="5"/>
      <c r="O5" s="5"/>
      <c r="P5" s="5"/>
      <c r="Q5"/>
      <c r="R5"/>
    </row>
    <row r="6" spans="1:18" x14ac:dyDescent="0.2">
      <c r="A6" s="4"/>
      <c r="B6" s="9"/>
      <c r="C6" s="3"/>
      <c r="D6" s="8"/>
      <c r="E6" s="5"/>
      <c r="F6" s="5"/>
      <c r="G6" s="15" t="s">
        <v>673</v>
      </c>
      <c r="H6" s="15"/>
      <c r="I6" s="15"/>
      <c r="J6" s="5"/>
      <c r="K6" s="32"/>
      <c r="L6" s="5"/>
      <c r="M6" s="5"/>
      <c r="N6" s="5"/>
      <c r="O6" s="5"/>
      <c r="P6" s="5"/>
      <c r="Q6"/>
      <c r="R6"/>
    </row>
    <row r="7" spans="1:18" x14ac:dyDescent="0.2">
      <c r="A7" s="4"/>
      <c r="B7" s="9"/>
      <c r="C7" s="3"/>
      <c r="D7" s="8"/>
      <c r="E7" s="5"/>
      <c r="F7" s="5"/>
      <c r="G7" s="4" t="s">
        <v>22</v>
      </c>
      <c r="H7" s="4"/>
      <c r="I7" s="4"/>
      <c r="J7" s="5"/>
      <c r="K7" s="32"/>
      <c r="L7" s="5"/>
      <c r="M7" s="5"/>
      <c r="N7" s="5"/>
      <c r="O7" s="5"/>
      <c r="P7" s="5"/>
      <c r="Q7"/>
      <c r="R7"/>
    </row>
    <row r="8" spans="1:18" x14ac:dyDescent="0.2">
      <c r="A8" s="4"/>
      <c r="B8" s="9"/>
      <c r="C8" s="3"/>
      <c r="D8" s="8"/>
      <c r="E8" s="5"/>
      <c r="F8" s="5"/>
      <c r="G8" s="5"/>
      <c r="H8" s="5"/>
      <c r="I8" s="5"/>
      <c r="J8" s="5"/>
      <c r="K8" s="32"/>
      <c r="L8" s="5"/>
      <c r="M8" s="5"/>
      <c r="N8" s="5"/>
      <c r="O8" s="5"/>
      <c r="P8" s="5"/>
      <c r="Q8"/>
      <c r="R8"/>
    </row>
    <row r="9" spans="1:18" x14ac:dyDescent="0.2">
      <c r="A9" s="4"/>
      <c r="B9" s="9"/>
      <c r="C9" s="16" t="s">
        <v>233</v>
      </c>
      <c r="D9" s="150" t="s">
        <v>672</v>
      </c>
      <c r="E9" s="11"/>
      <c r="F9" s="11"/>
      <c r="G9" s="149"/>
      <c r="H9" s="11"/>
      <c r="I9" s="11"/>
      <c r="J9" s="11"/>
      <c r="K9" s="32"/>
      <c r="L9" s="5"/>
      <c r="M9" s="5"/>
      <c r="N9" s="5"/>
      <c r="O9" s="5"/>
      <c r="P9" s="5"/>
      <c r="Q9"/>
      <c r="R9"/>
    </row>
    <row r="10" spans="1:18" x14ac:dyDescent="0.2">
      <c r="A10" s="4"/>
      <c r="B10" s="9"/>
      <c r="C10" s="16"/>
      <c r="D10" s="17" t="s">
        <v>671</v>
      </c>
      <c r="E10" s="5"/>
      <c r="F10" s="5"/>
      <c r="G10" s="4"/>
      <c r="H10" s="5"/>
      <c r="I10" s="5"/>
      <c r="J10" s="5"/>
      <c r="K10" s="32"/>
      <c r="L10" s="5"/>
      <c r="M10" s="5"/>
      <c r="N10" s="5"/>
      <c r="O10" s="5"/>
      <c r="P10" s="5"/>
      <c r="Q10"/>
      <c r="R10"/>
    </row>
    <row r="11" spans="1:18" x14ac:dyDescent="0.2">
      <c r="A11" s="4"/>
      <c r="B11" s="9"/>
      <c r="C11" s="3"/>
      <c r="D11" s="18"/>
      <c r="E11" s="12"/>
      <c r="F11" s="12"/>
      <c r="G11" s="13" t="s">
        <v>23</v>
      </c>
      <c r="H11" s="13"/>
      <c r="I11" s="13"/>
      <c r="J11" s="12"/>
      <c r="K11" s="80"/>
      <c r="L11" s="5"/>
      <c r="M11" s="5"/>
      <c r="N11" s="5"/>
      <c r="O11" s="5"/>
      <c r="P11" s="5"/>
      <c r="Q11"/>
      <c r="R11"/>
    </row>
    <row r="12" spans="1:18" x14ac:dyDescent="0.2">
      <c r="A12" s="19"/>
      <c r="B12" s="20"/>
      <c r="C12" s="3"/>
      <c r="D12" s="8"/>
      <c r="E12" s="5"/>
      <c r="F12" s="5"/>
      <c r="G12" s="5"/>
      <c r="H12" s="5"/>
      <c r="I12" s="5"/>
      <c r="J12" s="5"/>
      <c r="K12" s="32"/>
      <c r="L12" s="5"/>
      <c r="M12" s="5"/>
      <c r="N12" s="5"/>
      <c r="O12" s="5"/>
      <c r="P12" s="5"/>
      <c r="Q12"/>
      <c r="R12"/>
    </row>
    <row r="13" spans="1:18" x14ac:dyDescent="0.2">
      <c r="A13" s="4"/>
      <c r="B13" s="9"/>
      <c r="C13" s="3"/>
      <c r="D13" s="17" t="s">
        <v>670</v>
      </c>
      <c r="E13" s="5"/>
      <c r="F13" s="5"/>
      <c r="G13" s="5"/>
      <c r="H13" s="17"/>
      <c r="I13" s="17"/>
      <c r="J13" s="17"/>
      <c r="K13" s="32"/>
      <c r="L13" s="5"/>
      <c r="M13" s="5"/>
      <c r="N13" s="140" t="s">
        <v>231</v>
      </c>
      <c r="O13" s="139"/>
      <c r="P13" s="139"/>
      <c r="Q13" s="5"/>
    </row>
    <row r="14" spans="1:18" x14ac:dyDescent="0.2">
      <c r="A14" s="4"/>
      <c r="B14" s="9"/>
      <c r="C14" s="3"/>
      <c r="D14" s="17" t="s">
        <v>62</v>
      </c>
      <c r="E14" s="5"/>
      <c r="F14" s="5"/>
      <c r="G14" s="5"/>
      <c r="H14" s="17"/>
      <c r="I14" s="17"/>
      <c r="J14" s="250" t="s">
        <v>669</v>
      </c>
      <c r="K14" s="251"/>
      <c r="L14" s="10" t="s">
        <v>59</v>
      </c>
      <c r="M14" s="5"/>
      <c r="N14" s="136" t="s">
        <v>230</v>
      </c>
      <c r="O14" s="139"/>
      <c r="P14" s="134">
        <f>P15+P16</f>
        <v>302.23485999999997</v>
      </c>
    </row>
    <row r="15" spans="1:18" outlineLevel="1" x14ac:dyDescent="0.2">
      <c r="A15" s="4"/>
      <c r="B15" s="9"/>
      <c r="C15" s="3"/>
      <c r="D15" s="17" t="s">
        <v>63</v>
      </c>
      <c r="E15" s="5"/>
      <c r="F15" s="5"/>
      <c r="G15" s="5"/>
      <c r="H15" s="17"/>
      <c r="I15" s="17"/>
      <c r="J15" s="250" t="s">
        <v>668</v>
      </c>
      <c r="K15" s="251"/>
      <c r="L15" s="10" t="s">
        <v>59</v>
      </c>
      <c r="M15" s="5"/>
      <c r="N15" s="136" t="s">
        <v>223</v>
      </c>
      <c r="O15" s="139"/>
      <c r="P15" s="134">
        <f>50.318*5.56</f>
        <v>279.76807999999994</v>
      </c>
    </row>
    <row r="16" spans="1:18" outlineLevel="1" x14ac:dyDescent="0.2">
      <c r="A16" s="4"/>
      <c r="B16" s="9"/>
      <c r="C16" s="3"/>
      <c r="D16" s="17" t="s">
        <v>19</v>
      </c>
      <c r="E16" s="5"/>
      <c r="F16" s="5"/>
      <c r="G16" s="5"/>
      <c r="H16" s="17"/>
      <c r="I16" s="17"/>
      <c r="J16" s="250" t="s">
        <v>667</v>
      </c>
      <c r="K16" s="251"/>
      <c r="L16" s="10" t="s">
        <v>59</v>
      </c>
      <c r="M16" s="5"/>
      <c r="N16" s="136" t="s">
        <v>227</v>
      </c>
      <c r="O16" s="139"/>
      <c r="P16" s="134">
        <f>5.362*4.19</f>
        <v>22.466780000000004</v>
      </c>
    </row>
    <row r="17" spans="1:17" x14ac:dyDescent="0.2">
      <c r="A17" s="4"/>
      <c r="B17" s="9"/>
      <c r="C17" s="3"/>
      <c r="D17" s="17" t="s">
        <v>226</v>
      </c>
      <c r="E17" s="5"/>
      <c r="F17" s="5"/>
      <c r="G17" s="5"/>
      <c r="H17" s="17"/>
      <c r="I17" s="17"/>
      <c r="J17" s="250" t="s">
        <v>666</v>
      </c>
      <c r="K17" s="251"/>
      <c r="L17" s="10" t="s">
        <v>59</v>
      </c>
      <c r="M17" s="5"/>
      <c r="N17" s="136" t="s">
        <v>223</v>
      </c>
      <c r="O17" s="139"/>
      <c r="P17" s="134">
        <f>4.956*5.56</f>
        <v>27.55536</v>
      </c>
    </row>
    <row r="18" spans="1:17" outlineLevel="1" x14ac:dyDescent="0.2">
      <c r="A18" s="4"/>
      <c r="B18" s="9"/>
      <c r="C18" s="3"/>
      <c r="D18" s="17" t="s">
        <v>60</v>
      </c>
      <c r="E18" s="5"/>
      <c r="F18" s="5"/>
      <c r="G18" s="5"/>
      <c r="H18" s="17"/>
      <c r="I18" s="17"/>
      <c r="J18" s="250" t="s">
        <v>665</v>
      </c>
      <c r="K18" s="251"/>
      <c r="L18" s="10" t="s">
        <v>61</v>
      </c>
      <c r="M18" s="5"/>
      <c r="N18" s="5"/>
      <c r="O18" s="5"/>
      <c r="P18" s="5"/>
    </row>
    <row r="19" spans="1:17" x14ac:dyDescent="0.2">
      <c r="A19" s="129"/>
      <c r="B19" s="132"/>
      <c r="C19" s="131"/>
      <c r="D19" s="17" t="s">
        <v>664</v>
      </c>
      <c r="E19" s="17"/>
      <c r="F19" s="17"/>
      <c r="G19" s="17"/>
      <c r="H19" s="17"/>
      <c r="I19" s="17"/>
      <c r="J19" s="17"/>
      <c r="K19" s="157">
        <f>K153/1000</f>
        <v>30.67</v>
      </c>
      <c r="L19" s="17" t="s">
        <v>224</v>
      </c>
      <c r="M19" s="127"/>
      <c r="N19" s="136" t="s">
        <v>223</v>
      </c>
      <c r="O19" s="135"/>
      <c r="P19" s="134">
        <f>K19*5.56</f>
        <v>170.52519999999998</v>
      </c>
      <c r="Q19" s="133"/>
    </row>
    <row r="20" spans="1:17" x14ac:dyDescent="0.2">
      <c r="A20" s="129"/>
      <c r="B20" s="132"/>
      <c r="C20" s="131"/>
      <c r="D20" s="130" t="s">
        <v>222</v>
      </c>
      <c r="E20" s="17"/>
      <c r="F20" s="17"/>
      <c r="G20" s="17"/>
      <c r="H20" s="17"/>
      <c r="I20" s="17"/>
      <c r="J20" s="17"/>
      <c r="K20" s="33"/>
      <c r="L20" s="17"/>
      <c r="M20" s="127"/>
      <c r="N20" s="127"/>
      <c r="O20" s="127"/>
      <c r="P20" s="152"/>
      <c r="Q20"/>
    </row>
    <row r="21" spans="1:17" x14ac:dyDescent="0.2">
      <c r="A21" s="4"/>
      <c r="B21" s="9"/>
      <c r="C21" s="2"/>
      <c r="D21" s="3"/>
      <c r="E21" s="4"/>
      <c r="F21" s="5"/>
      <c r="G21" s="5"/>
      <c r="H21" s="5"/>
      <c r="I21" s="5"/>
      <c r="J21" s="5"/>
      <c r="K21" s="32"/>
      <c r="L21" s="5"/>
      <c r="M21" s="5"/>
      <c r="N21" s="5"/>
      <c r="O21" s="5"/>
      <c r="P21" s="5"/>
    </row>
    <row r="22" spans="1:17" ht="19.5" customHeight="1" x14ac:dyDescent="0.2">
      <c r="A22" s="238" t="s">
        <v>24</v>
      </c>
      <c r="B22" s="244" t="s">
        <v>221</v>
      </c>
      <c r="C22" s="238" t="s">
        <v>25</v>
      </c>
      <c r="D22" s="238" t="s">
        <v>26</v>
      </c>
      <c r="E22" s="238" t="s">
        <v>27</v>
      </c>
      <c r="F22" s="238" t="s">
        <v>37</v>
      </c>
      <c r="G22" s="239"/>
      <c r="H22" s="239"/>
      <c r="I22" s="239"/>
      <c r="J22" s="238" t="s">
        <v>38</v>
      </c>
      <c r="K22" s="241"/>
      <c r="L22" s="241"/>
      <c r="M22" s="241"/>
      <c r="N22" s="241"/>
      <c r="O22" s="238" t="s">
        <v>32</v>
      </c>
      <c r="P22" s="238" t="s">
        <v>33</v>
      </c>
      <c r="Q22" s="237" t="s">
        <v>220</v>
      </c>
    </row>
    <row r="23" spans="1:17" ht="18.75" customHeight="1" x14ac:dyDescent="0.2">
      <c r="A23" s="239"/>
      <c r="B23" s="245"/>
      <c r="C23" s="240"/>
      <c r="D23" s="238"/>
      <c r="E23" s="238"/>
      <c r="F23" s="238" t="s">
        <v>28</v>
      </c>
      <c r="G23" s="238" t="s">
        <v>30</v>
      </c>
      <c r="H23" s="239"/>
      <c r="I23" s="239"/>
      <c r="J23" s="238" t="s">
        <v>219</v>
      </c>
      <c r="K23" s="242" t="s">
        <v>28</v>
      </c>
      <c r="L23" s="238" t="s">
        <v>30</v>
      </c>
      <c r="M23" s="239"/>
      <c r="N23" s="239"/>
      <c r="O23" s="238"/>
      <c r="P23" s="238"/>
      <c r="Q23" s="237"/>
    </row>
    <row r="24" spans="1:17" ht="22.5" customHeight="1" x14ac:dyDescent="0.2">
      <c r="A24" s="239"/>
      <c r="B24" s="245"/>
      <c r="C24" s="240"/>
      <c r="D24" s="238"/>
      <c r="E24" s="238"/>
      <c r="F24" s="239"/>
      <c r="G24" s="119" t="s">
        <v>29</v>
      </c>
      <c r="H24" s="119" t="s">
        <v>34</v>
      </c>
      <c r="I24" s="119" t="s">
        <v>31</v>
      </c>
      <c r="J24" s="240"/>
      <c r="K24" s="243"/>
      <c r="L24" s="119" t="s">
        <v>29</v>
      </c>
      <c r="M24" s="119" t="s">
        <v>34</v>
      </c>
      <c r="N24" s="119" t="s">
        <v>31</v>
      </c>
      <c r="O24" s="238"/>
      <c r="P24" s="238"/>
      <c r="Q24" s="237"/>
    </row>
    <row r="25" spans="1:17" x14ac:dyDescent="0.2">
      <c r="A25" s="21">
        <v>1</v>
      </c>
      <c r="B25" s="122">
        <v>2</v>
      </c>
      <c r="C25" s="119">
        <v>3</v>
      </c>
      <c r="D25" s="119">
        <v>4</v>
      </c>
      <c r="E25" s="26">
        <v>5</v>
      </c>
      <c r="F25" s="121">
        <v>6</v>
      </c>
      <c r="G25" s="121">
        <v>7</v>
      </c>
      <c r="H25" s="121">
        <v>8</v>
      </c>
      <c r="I25" s="121">
        <v>9</v>
      </c>
      <c r="J25" s="121">
        <v>10</v>
      </c>
      <c r="K25" s="120">
        <v>11</v>
      </c>
      <c r="L25" s="121">
        <v>12</v>
      </c>
      <c r="M25" s="121">
        <v>13</v>
      </c>
      <c r="N25" s="121">
        <v>14</v>
      </c>
      <c r="O25" s="121">
        <v>15</v>
      </c>
      <c r="P25" s="121">
        <v>16</v>
      </c>
      <c r="Q25" s="121">
        <v>17</v>
      </c>
    </row>
    <row r="26" spans="1:17" x14ac:dyDescent="0.2">
      <c r="A26" s="248" t="s">
        <v>663</v>
      </c>
      <c r="B26" s="247"/>
      <c r="C26" s="247"/>
      <c r="D26" s="247"/>
      <c r="E26" s="247"/>
      <c r="F26" s="247"/>
      <c r="G26" s="247"/>
      <c r="H26" s="247"/>
      <c r="I26" s="247"/>
      <c r="J26" s="247"/>
      <c r="K26" s="247"/>
      <c r="L26" s="247"/>
      <c r="M26" s="247"/>
      <c r="N26" s="247"/>
      <c r="O26" s="247"/>
      <c r="P26" s="247"/>
      <c r="Q26" s="247"/>
    </row>
    <row r="27" spans="1:17" ht="48" x14ac:dyDescent="0.2">
      <c r="A27" s="21">
        <v>1</v>
      </c>
      <c r="B27" s="25" t="s">
        <v>662</v>
      </c>
      <c r="C27" s="123" t="s">
        <v>661</v>
      </c>
      <c r="D27" s="26" t="s">
        <v>40</v>
      </c>
      <c r="E27" s="27">
        <v>1</v>
      </c>
      <c r="F27" s="28">
        <v>128.26</v>
      </c>
      <c r="G27" s="28">
        <v>58.25</v>
      </c>
      <c r="H27" s="28">
        <v>7.85</v>
      </c>
      <c r="I27" s="28">
        <v>0.36</v>
      </c>
      <c r="J27" s="29"/>
      <c r="K27" s="34">
        <v>128</v>
      </c>
      <c r="L27" s="29">
        <v>58</v>
      </c>
      <c r="M27" s="29">
        <v>8</v>
      </c>
      <c r="N27" s="29"/>
      <c r="O27" s="29">
        <v>4.17</v>
      </c>
      <c r="P27" s="29">
        <v>4.17</v>
      </c>
      <c r="Q27" s="29"/>
    </row>
    <row r="28" spans="1:17" ht="48" x14ac:dyDescent="0.2">
      <c r="A28" s="21">
        <v>3</v>
      </c>
      <c r="B28" s="25" t="s">
        <v>662</v>
      </c>
      <c r="C28" s="123" t="s">
        <v>661</v>
      </c>
      <c r="D28" s="26" t="s">
        <v>40</v>
      </c>
      <c r="E28" s="27">
        <v>1</v>
      </c>
      <c r="F28" s="28">
        <v>128.26</v>
      </c>
      <c r="G28" s="28">
        <v>58.25</v>
      </c>
      <c r="H28" s="28">
        <v>7.85</v>
      </c>
      <c r="I28" s="28">
        <v>0.36</v>
      </c>
      <c r="J28" s="29"/>
      <c r="K28" s="34">
        <v>128</v>
      </c>
      <c r="L28" s="29">
        <v>58</v>
      </c>
      <c r="M28" s="29">
        <v>8</v>
      </c>
      <c r="N28" s="29"/>
      <c r="O28" s="29">
        <v>4.17</v>
      </c>
      <c r="P28" s="29">
        <v>4.17</v>
      </c>
      <c r="Q28" s="29"/>
    </row>
    <row r="29" spans="1:17" x14ac:dyDescent="0.2">
      <c r="A29" s="249" t="s">
        <v>660</v>
      </c>
      <c r="B29" s="257"/>
      <c r="C29" s="257"/>
      <c r="D29" s="257"/>
      <c r="E29" s="257"/>
      <c r="F29" s="257"/>
      <c r="G29" s="257"/>
      <c r="H29" s="257"/>
      <c r="I29" s="257"/>
      <c r="J29" s="257"/>
      <c r="K29" s="257"/>
      <c r="L29" s="257"/>
      <c r="M29" s="257"/>
      <c r="N29" s="257"/>
      <c r="O29" s="257"/>
      <c r="P29" s="257"/>
      <c r="Q29" s="257"/>
    </row>
    <row r="30" spans="1:17" ht="36" x14ac:dyDescent="0.2">
      <c r="A30" s="21">
        <v>4</v>
      </c>
      <c r="B30" s="25" t="s">
        <v>372</v>
      </c>
      <c r="C30" s="123" t="s">
        <v>659</v>
      </c>
      <c r="D30" s="26" t="s">
        <v>103</v>
      </c>
      <c r="E30" s="27">
        <v>1</v>
      </c>
      <c r="F30" s="28">
        <v>327.76</v>
      </c>
      <c r="G30" s="29"/>
      <c r="H30" s="29"/>
      <c r="I30" s="29"/>
      <c r="J30" s="29"/>
      <c r="K30" s="34">
        <v>328</v>
      </c>
      <c r="L30" s="29"/>
      <c r="M30" s="29"/>
      <c r="N30" s="29"/>
      <c r="O30" s="29"/>
      <c r="P30" s="29"/>
      <c r="Q30" s="29"/>
    </row>
    <row r="31" spans="1:17" ht="36" x14ac:dyDescent="0.2">
      <c r="A31" s="21">
        <v>5</v>
      </c>
      <c r="B31" s="25" t="s">
        <v>372</v>
      </c>
      <c r="C31" s="123" t="s">
        <v>658</v>
      </c>
      <c r="D31" s="26" t="s">
        <v>103</v>
      </c>
      <c r="E31" s="27">
        <v>1</v>
      </c>
      <c r="F31" s="28">
        <v>34.29</v>
      </c>
      <c r="G31" s="29"/>
      <c r="H31" s="29"/>
      <c r="I31" s="29"/>
      <c r="J31" s="29"/>
      <c r="K31" s="34">
        <v>34</v>
      </c>
      <c r="L31" s="29"/>
      <c r="M31" s="29"/>
      <c r="N31" s="29"/>
      <c r="O31" s="29"/>
      <c r="P31" s="29"/>
      <c r="Q31" s="29"/>
    </row>
    <row r="32" spans="1:17" ht="36" x14ac:dyDescent="0.2">
      <c r="A32" s="21">
        <v>6</v>
      </c>
      <c r="B32" s="25" t="s">
        <v>372</v>
      </c>
      <c r="C32" s="123" t="s">
        <v>657</v>
      </c>
      <c r="D32" s="26" t="s">
        <v>103</v>
      </c>
      <c r="E32" s="27">
        <v>1</v>
      </c>
      <c r="F32" s="28">
        <v>34.29</v>
      </c>
      <c r="G32" s="29"/>
      <c r="H32" s="29"/>
      <c r="I32" s="29"/>
      <c r="J32" s="29"/>
      <c r="K32" s="34">
        <v>34</v>
      </c>
      <c r="L32" s="29"/>
      <c r="M32" s="29"/>
      <c r="N32" s="29"/>
      <c r="O32" s="29"/>
      <c r="P32" s="29"/>
      <c r="Q32" s="29"/>
    </row>
    <row r="33" spans="1:17" ht="36" x14ac:dyDescent="0.2">
      <c r="A33" s="21">
        <v>7</v>
      </c>
      <c r="B33" s="25" t="s">
        <v>372</v>
      </c>
      <c r="C33" s="123" t="s">
        <v>656</v>
      </c>
      <c r="D33" s="26" t="s">
        <v>103</v>
      </c>
      <c r="E33" s="27">
        <v>4</v>
      </c>
      <c r="F33" s="28">
        <v>33.18</v>
      </c>
      <c r="G33" s="29"/>
      <c r="H33" s="29"/>
      <c r="I33" s="29"/>
      <c r="J33" s="29"/>
      <c r="K33" s="34">
        <v>133</v>
      </c>
      <c r="L33" s="29"/>
      <c r="M33" s="29"/>
      <c r="N33" s="29"/>
      <c r="O33" s="29"/>
      <c r="P33" s="29"/>
      <c r="Q33" s="29"/>
    </row>
    <row r="34" spans="1:17" ht="36" x14ac:dyDescent="0.2">
      <c r="A34" s="21">
        <v>8</v>
      </c>
      <c r="B34" s="25" t="s">
        <v>372</v>
      </c>
      <c r="C34" s="123" t="s">
        <v>655</v>
      </c>
      <c r="D34" s="26" t="s">
        <v>103</v>
      </c>
      <c r="E34" s="27">
        <v>6</v>
      </c>
      <c r="F34" s="28">
        <v>10.5</v>
      </c>
      <c r="G34" s="29"/>
      <c r="H34" s="29"/>
      <c r="I34" s="29"/>
      <c r="J34" s="29"/>
      <c r="K34" s="34">
        <v>63</v>
      </c>
      <c r="L34" s="29"/>
      <c r="M34" s="29"/>
      <c r="N34" s="29"/>
      <c r="O34" s="29"/>
      <c r="P34" s="29"/>
      <c r="Q34" s="29"/>
    </row>
    <row r="35" spans="1:17" ht="36" x14ac:dyDescent="0.2">
      <c r="A35" s="21">
        <v>9</v>
      </c>
      <c r="B35" s="25" t="s">
        <v>654</v>
      </c>
      <c r="C35" s="123" t="s">
        <v>653</v>
      </c>
      <c r="D35" s="26" t="s">
        <v>40</v>
      </c>
      <c r="E35" s="27">
        <v>2</v>
      </c>
      <c r="F35" s="28">
        <v>126.83</v>
      </c>
      <c r="G35" s="28">
        <v>33.11</v>
      </c>
      <c r="H35" s="28">
        <v>89.04</v>
      </c>
      <c r="I35" s="28">
        <v>6.72</v>
      </c>
      <c r="J35" s="29"/>
      <c r="K35" s="34">
        <v>254</v>
      </c>
      <c r="L35" s="29">
        <v>66</v>
      </c>
      <c r="M35" s="29">
        <v>178</v>
      </c>
      <c r="N35" s="29">
        <v>13</v>
      </c>
      <c r="O35" s="29">
        <v>2.37</v>
      </c>
      <c r="P35" s="29">
        <v>4.74</v>
      </c>
      <c r="Q35" s="29"/>
    </row>
    <row r="36" spans="1:17" ht="48" x14ac:dyDescent="0.2">
      <c r="A36" s="21">
        <v>10</v>
      </c>
      <c r="B36" s="25" t="s">
        <v>652</v>
      </c>
      <c r="C36" s="123" t="s">
        <v>651</v>
      </c>
      <c r="D36" s="26" t="s">
        <v>103</v>
      </c>
      <c r="E36" s="27">
        <v>2</v>
      </c>
      <c r="F36" s="29"/>
      <c r="G36" s="29"/>
      <c r="H36" s="29"/>
      <c r="I36" s="29"/>
      <c r="J36" s="29">
        <v>2110</v>
      </c>
      <c r="K36" s="34">
        <v>2110</v>
      </c>
      <c r="L36" s="29"/>
      <c r="M36" s="29"/>
      <c r="N36" s="29"/>
      <c r="O36" s="29"/>
      <c r="P36" s="29"/>
      <c r="Q36" s="29"/>
    </row>
    <row r="37" spans="1:17" ht="36" x14ac:dyDescent="0.2">
      <c r="A37" s="21">
        <v>11</v>
      </c>
      <c r="B37" s="25" t="s">
        <v>372</v>
      </c>
      <c r="C37" s="123" t="s">
        <v>531</v>
      </c>
      <c r="D37" s="26" t="s">
        <v>103</v>
      </c>
      <c r="E37" s="27">
        <v>1</v>
      </c>
      <c r="F37" s="28">
        <v>28.76</v>
      </c>
      <c r="G37" s="29"/>
      <c r="H37" s="29"/>
      <c r="I37" s="29"/>
      <c r="J37" s="29"/>
      <c r="K37" s="34">
        <v>29</v>
      </c>
      <c r="L37" s="29"/>
      <c r="M37" s="29"/>
      <c r="N37" s="29"/>
      <c r="O37" s="29"/>
      <c r="P37" s="29"/>
      <c r="Q37" s="29"/>
    </row>
    <row r="38" spans="1:17" x14ac:dyDescent="0.2">
      <c r="A38" s="21">
        <v>12</v>
      </c>
      <c r="B38" s="25" t="s">
        <v>650</v>
      </c>
      <c r="C38" s="123" t="s">
        <v>528</v>
      </c>
      <c r="D38" s="26" t="s">
        <v>40</v>
      </c>
      <c r="E38" s="27">
        <v>1</v>
      </c>
      <c r="F38" s="28">
        <v>34.200000000000003</v>
      </c>
      <c r="G38" s="28">
        <v>6.41</v>
      </c>
      <c r="H38" s="28">
        <v>7.18</v>
      </c>
      <c r="I38" s="28">
        <v>0.81</v>
      </c>
      <c r="J38" s="29"/>
      <c r="K38" s="34">
        <v>34</v>
      </c>
      <c r="L38" s="29">
        <v>6</v>
      </c>
      <c r="M38" s="29">
        <v>7</v>
      </c>
      <c r="N38" s="29">
        <v>1</v>
      </c>
      <c r="O38" s="29">
        <v>0.52</v>
      </c>
      <c r="P38" s="29">
        <v>0.52</v>
      </c>
      <c r="Q38" s="29"/>
    </row>
    <row r="39" spans="1:17" x14ac:dyDescent="0.2">
      <c r="A39" s="21">
        <v>13</v>
      </c>
      <c r="B39" s="25" t="s">
        <v>372</v>
      </c>
      <c r="C39" s="123" t="s">
        <v>530</v>
      </c>
      <c r="D39" s="26" t="s">
        <v>103</v>
      </c>
      <c r="E39" s="27">
        <v>1</v>
      </c>
      <c r="F39" s="28">
        <v>47.93</v>
      </c>
      <c r="G39" s="29"/>
      <c r="H39" s="29"/>
      <c r="I39" s="29"/>
      <c r="J39" s="29"/>
      <c r="K39" s="34">
        <v>48</v>
      </c>
      <c r="L39" s="29"/>
      <c r="M39" s="29"/>
      <c r="N39" s="29"/>
      <c r="O39" s="29"/>
      <c r="P39" s="29"/>
      <c r="Q39" s="29"/>
    </row>
    <row r="40" spans="1:17" ht="36" x14ac:dyDescent="0.2">
      <c r="A40" s="21">
        <v>14</v>
      </c>
      <c r="B40" s="25" t="s">
        <v>631</v>
      </c>
      <c r="C40" s="123" t="s">
        <v>649</v>
      </c>
      <c r="D40" s="26" t="s">
        <v>40</v>
      </c>
      <c r="E40" s="27">
        <v>1</v>
      </c>
      <c r="F40" s="28">
        <v>99.26</v>
      </c>
      <c r="G40" s="28">
        <v>33.11</v>
      </c>
      <c r="H40" s="28">
        <v>62.05</v>
      </c>
      <c r="I40" s="28">
        <v>4.71</v>
      </c>
      <c r="J40" s="29"/>
      <c r="K40" s="34">
        <v>99</v>
      </c>
      <c r="L40" s="29">
        <v>33</v>
      </c>
      <c r="M40" s="29">
        <v>62</v>
      </c>
      <c r="N40" s="29">
        <v>5</v>
      </c>
      <c r="O40" s="29">
        <v>2.37</v>
      </c>
      <c r="P40" s="29">
        <v>2.37</v>
      </c>
      <c r="Q40" s="29"/>
    </row>
    <row r="41" spans="1:17" x14ac:dyDescent="0.2">
      <c r="A41" s="249" t="s">
        <v>648</v>
      </c>
      <c r="B41" s="257"/>
      <c r="C41" s="257"/>
      <c r="D41" s="257"/>
      <c r="E41" s="257"/>
      <c r="F41" s="257"/>
      <c r="G41" s="257"/>
      <c r="H41" s="257"/>
      <c r="I41" s="257"/>
      <c r="J41" s="257"/>
      <c r="K41" s="257"/>
      <c r="L41" s="257"/>
      <c r="M41" s="257"/>
      <c r="N41" s="257"/>
      <c r="O41" s="257"/>
      <c r="P41" s="257"/>
      <c r="Q41" s="257"/>
    </row>
    <row r="42" spans="1:17" ht="36" x14ac:dyDescent="0.2">
      <c r="A42" s="21">
        <v>15</v>
      </c>
      <c r="B42" s="25" t="s">
        <v>372</v>
      </c>
      <c r="C42" s="123" t="s">
        <v>643</v>
      </c>
      <c r="D42" s="26" t="s">
        <v>103</v>
      </c>
      <c r="E42" s="27">
        <v>1</v>
      </c>
      <c r="F42" s="28">
        <v>534.84</v>
      </c>
      <c r="G42" s="29"/>
      <c r="H42" s="29"/>
      <c r="I42" s="29"/>
      <c r="J42" s="29"/>
      <c r="K42" s="34">
        <v>535</v>
      </c>
      <c r="L42" s="29"/>
      <c r="M42" s="29"/>
      <c r="N42" s="29"/>
      <c r="O42" s="29"/>
      <c r="P42" s="29"/>
      <c r="Q42" s="29"/>
    </row>
    <row r="43" spans="1:17" ht="36" x14ac:dyDescent="0.2">
      <c r="A43" s="21">
        <v>16</v>
      </c>
      <c r="B43" s="25" t="s">
        <v>372</v>
      </c>
      <c r="C43" s="123" t="s">
        <v>642</v>
      </c>
      <c r="D43" s="26" t="s">
        <v>103</v>
      </c>
      <c r="E43" s="27">
        <v>2</v>
      </c>
      <c r="F43" s="28">
        <v>190.2</v>
      </c>
      <c r="G43" s="29"/>
      <c r="H43" s="29"/>
      <c r="I43" s="29"/>
      <c r="J43" s="29"/>
      <c r="K43" s="34">
        <v>380</v>
      </c>
      <c r="L43" s="29"/>
      <c r="M43" s="29"/>
      <c r="N43" s="29"/>
      <c r="O43" s="29"/>
      <c r="P43" s="29"/>
      <c r="Q43" s="29"/>
    </row>
    <row r="44" spans="1:17" ht="24" x14ac:dyDescent="0.2">
      <c r="A44" s="21">
        <v>17</v>
      </c>
      <c r="B44" s="25" t="s">
        <v>372</v>
      </c>
      <c r="C44" s="123" t="s">
        <v>647</v>
      </c>
      <c r="D44" s="26" t="s">
        <v>103</v>
      </c>
      <c r="E44" s="30">
        <v>3</v>
      </c>
      <c r="F44" s="29"/>
      <c r="G44" s="29"/>
      <c r="H44" s="29"/>
      <c r="I44" s="29"/>
      <c r="J44" s="29"/>
      <c r="K44" s="34"/>
      <c r="L44" s="29"/>
      <c r="M44" s="29"/>
      <c r="N44" s="29"/>
      <c r="O44" s="29"/>
      <c r="P44" s="29"/>
      <c r="Q44" s="29"/>
    </row>
    <row r="45" spans="1:17" ht="24" x14ac:dyDescent="0.2">
      <c r="A45" s="21">
        <v>18</v>
      </c>
      <c r="B45" s="25" t="s">
        <v>641</v>
      </c>
      <c r="C45" s="123" t="s">
        <v>640</v>
      </c>
      <c r="D45" s="26" t="s">
        <v>40</v>
      </c>
      <c r="E45" s="30">
        <v>5</v>
      </c>
      <c r="F45" s="28">
        <v>24.5</v>
      </c>
      <c r="G45" s="28">
        <v>24.02</v>
      </c>
      <c r="H45" s="29"/>
      <c r="I45" s="29"/>
      <c r="J45" s="29"/>
      <c r="K45" s="34">
        <v>123</v>
      </c>
      <c r="L45" s="29">
        <v>120</v>
      </c>
      <c r="M45" s="29"/>
      <c r="N45" s="29"/>
      <c r="O45" s="29">
        <v>2</v>
      </c>
      <c r="P45" s="29">
        <v>10</v>
      </c>
      <c r="Q45" s="29"/>
    </row>
    <row r="46" spans="1:17" ht="36" x14ac:dyDescent="0.2">
      <c r="A46" s="21">
        <v>19</v>
      </c>
      <c r="B46" s="25" t="s">
        <v>372</v>
      </c>
      <c r="C46" s="123" t="s">
        <v>531</v>
      </c>
      <c r="D46" s="26" t="s">
        <v>103</v>
      </c>
      <c r="E46" s="27">
        <v>2</v>
      </c>
      <c r="F46" s="28">
        <v>28.76</v>
      </c>
      <c r="G46" s="29"/>
      <c r="H46" s="29"/>
      <c r="I46" s="29"/>
      <c r="J46" s="29"/>
      <c r="K46" s="34">
        <v>58</v>
      </c>
      <c r="L46" s="29"/>
      <c r="M46" s="29"/>
      <c r="N46" s="29"/>
      <c r="O46" s="29"/>
      <c r="P46" s="29"/>
      <c r="Q46" s="29"/>
    </row>
    <row r="47" spans="1:17" x14ac:dyDescent="0.2">
      <c r="A47" s="21">
        <v>20</v>
      </c>
      <c r="B47" s="25" t="s">
        <v>372</v>
      </c>
      <c r="C47" s="123" t="s">
        <v>530</v>
      </c>
      <c r="D47" s="26" t="s">
        <v>103</v>
      </c>
      <c r="E47" s="27">
        <v>1</v>
      </c>
      <c r="F47" s="28">
        <v>47.93</v>
      </c>
      <c r="G47" s="29"/>
      <c r="H47" s="29"/>
      <c r="I47" s="29"/>
      <c r="J47" s="29"/>
      <c r="K47" s="34">
        <v>48</v>
      </c>
      <c r="L47" s="29"/>
      <c r="M47" s="29"/>
      <c r="N47" s="29"/>
      <c r="O47" s="29"/>
      <c r="P47" s="29"/>
      <c r="Q47" s="29"/>
    </row>
    <row r="48" spans="1:17" ht="24" x14ac:dyDescent="0.2">
      <c r="A48" s="21">
        <v>21</v>
      </c>
      <c r="B48" s="25" t="s">
        <v>529</v>
      </c>
      <c r="C48" s="123" t="s">
        <v>528</v>
      </c>
      <c r="D48" s="26" t="s">
        <v>40</v>
      </c>
      <c r="E48" s="27">
        <v>1</v>
      </c>
      <c r="F48" s="28">
        <v>34.200000000000003</v>
      </c>
      <c r="G48" s="28">
        <v>6.41</v>
      </c>
      <c r="H48" s="28">
        <v>7.18</v>
      </c>
      <c r="I48" s="28">
        <v>0.81</v>
      </c>
      <c r="J48" s="29"/>
      <c r="K48" s="34">
        <v>34</v>
      </c>
      <c r="L48" s="29">
        <v>6</v>
      </c>
      <c r="M48" s="29">
        <v>7</v>
      </c>
      <c r="N48" s="29">
        <v>1</v>
      </c>
      <c r="O48" s="29">
        <v>0.52</v>
      </c>
      <c r="P48" s="29">
        <v>0.52</v>
      </c>
      <c r="Q48" s="29"/>
    </row>
    <row r="49" spans="1:17" ht="24" x14ac:dyDescent="0.2">
      <c r="A49" s="21">
        <v>22</v>
      </c>
      <c r="B49" s="25" t="s">
        <v>372</v>
      </c>
      <c r="C49" s="123" t="s">
        <v>639</v>
      </c>
      <c r="D49" s="26" t="s">
        <v>103</v>
      </c>
      <c r="E49" s="27">
        <v>1</v>
      </c>
      <c r="F49" s="28">
        <v>34.020000000000003</v>
      </c>
      <c r="G49" s="29"/>
      <c r="H49" s="29"/>
      <c r="I49" s="29"/>
      <c r="J49" s="29"/>
      <c r="K49" s="34">
        <v>34</v>
      </c>
      <c r="L49" s="29"/>
      <c r="M49" s="29"/>
      <c r="N49" s="29"/>
      <c r="O49" s="29"/>
      <c r="P49" s="29"/>
      <c r="Q49" s="29"/>
    </row>
    <row r="50" spans="1:17" ht="24" x14ac:dyDescent="0.2">
      <c r="A50" s="21">
        <v>23</v>
      </c>
      <c r="B50" s="25" t="s">
        <v>372</v>
      </c>
      <c r="C50" s="123" t="s">
        <v>646</v>
      </c>
      <c r="D50" s="26" t="s">
        <v>103</v>
      </c>
      <c r="E50" s="27">
        <v>2</v>
      </c>
      <c r="F50" s="28">
        <v>47.93</v>
      </c>
      <c r="G50" s="29"/>
      <c r="H50" s="29"/>
      <c r="I50" s="29"/>
      <c r="J50" s="29"/>
      <c r="K50" s="34">
        <v>96</v>
      </c>
      <c r="L50" s="29"/>
      <c r="M50" s="29"/>
      <c r="N50" s="29"/>
      <c r="O50" s="29"/>
      <c r="P50" s="29"/>
      <c r="Q50" s="29"/>
    </row>
    <row r="51" spans="1:17" ht="24" x14ac:dyDescent="0.2">
      <c r="A51" s="21">
        <v>24</v>
      </c>
      <c r="B51" s="25" t="s">
        <v>529</v>
      </c>
      <c r="C51" s="123" t="s">
        <v>638</v>
      </c>
      <c r="D51" s="26" t="s">
        <v>40</v>
      </c>
      <c r="E51" s="30">
        <v>3</v>
      </c>
      <c r="F51" s="28">
        <v>34.200000000000003</v>
      </c>
      <c r="G51" s="28">
        <v>6.41</v>
      </c>
      <c r="H51" s="28">
        <v>7.18</v>
      </c>
      <c r="I51" s="28">
        <v>0.81</v>
      </c>
      <c r="J51" s="29"/>
      <c r="K51" s="34">
        <v>103</v>
      </c>
      <c r="L51" s="29">
        <v>19</v>
      </c>
      <c r="M51" s="29">
        <v>22</v>
      </c>
      <c r="N51" s="29">
        <v>2</v>
      </c>
      <c r="O51" s="29">
        <v>0.52</v>
      </c>
      <c r="P51" s="29">
        <v>1.56</v>
      </c>
      <c r="Q51" s="29"/>
    </row>
    <row r="52" spans="1:17" ht="72" x14ac:dyDescent="0.2">
      <c r="A52" s="21">
        <v>25</v>
      </c>
      <c r="B52" s="25" t="s">
        <v>637</v>
      </c>
      <c r="C52" s="123" t="s">
        <v>636</v>
      </c>
      <c r="D52" s="26" t="s">
        <v>41</v>
      </c>
      <c r="E52" s="27">
        <v>0.03</v>
      </c>
      <c r="F52" s="28">
        <v>1853.8</v>
      </c>
      <c r="G52" s="29"/>
      <c r="H52" s="29"/>
      <c r="I52" s="29"/>
      <c r="J52" s="29"/>
      <c r="K52" s="34">
        <v>56</v>
      </c>
      <c r="L52" s="29"/>
      <c r="M52" s="29"/>
      <c r="N52" s="29"/>
      <c r="O52" s="29"/>
      <c r="P52" s="29"/>
      <c r="Q52" s="29"/>
    </row>
    <row r="53" spans="1:17" ht="24" x14ac:dyDescent="0.2">
      <c r="A53" s="21">
        <v>26</v>
      </c>
      <c r="B53" s="25" t="s">
        <v>635</v>
      </c>
      <c r="C53" s="123" t="s">
        <v>634</v>
      </c>
      <c r="D53" s="26" t="s">
        <v>43</v>
      </c>
      <c r="E53" s="27">
        <v>0.3</v>
      </c>
      <c r="F53" s="28">
        <v>207.18</v>
      </c>
      <c r="G53" s="28">
        <v>193.69</v>
      </c>
      <c r="H53" s="29"/>
      <c r="I53" s="29"/>
      <c r="J53" s="29"/>
      <c r="K53" s="34">
        <v>62</v>
      </c>
      <c r="L53" s="29">
        <v>58</v>
      </c>
      <c r="M53" s="29"/>
      <c r="N53" s="29"/>
      <c r="O53" s="29">
        <v>12.4</v>
      </c>
      <c r="P53" s="29">
        <v>3.72</v>
      </c>
      <c r="Q53" s="29"/>
    </row>
    <row r="54" spans="1:17" ht="36" x14ac:dyDescent="0.2">
      <c r="A54" s="21">
        <v>27</v>
      </c>
      <c r="B54" s="25" t="s">
        <v>631</v>
      </c>
      <c r="C54" s="123" t="s">
        <v>645</v>
      </c>
      <c r="D54" s="26" t="s">
        <v>40</v>
      </c>
      <c r="E54" s="27">
        <v>1</v>
      </c>
      <c r="F54" s="28">
        <v>99.26</v>
      </c>
      <c r="G54" s="28">
        <v>33.11</v>
      </c>
      <c r="H54" s="28">
        <v>62.05</v>
      </c>
      <c r="I54" s="28">
        <v>4.71</v>
      </c>
      <c r="J54" s="29"/>
      <c r="K54" s="34">
        <v>99</v>
      </c>
      <c r="L54" s="29">
        <v>33</v>
      </c>
      <c r="M54" s="29">
        <v>62</v>
      </c>
      <c r="N54" s="29">
        <v>5</v>
      </c>
      <c r="O54" s="29">
        <v>2.37</v>
      </c>
      <c r="P54" s="29">
        <v>2.37</v>
      </c>
      <c r="Q54" s="29"/>
    </row>
    <row r="55" spans="1:17" x14ac:dyDescent="0.2">
      <c r="A55" s="249" t="s">
        <v>644</v>
      </c>
      <c r="B55" s="257"/>
      <c r="C55" s="257"/>
      <c r="D55" s="257"/>
      <c r="E55" s="257"/>
      <c r="F55" s="257"/>
      <c r="G55" s="257"/>
      <c r="H55" s="257"/>
      <c r="I55" s="257"/>
      <c r="J55" s="257"/>
      <c r="K55" s="257"/>
      <c r="L55" s="257"/>
      <c r="M55" s="257"/>
      <c r="N55" s="257"/>
      <c r="O55" s="257"/>
      <c r="P55" s="257"/>
      <c r="Q55" s="257"/>
    </row>
    <row r="56" spans="1:17" ht="36" x14ac:dyDescent="0.2">
      <c r="A56" s="21">
        <v>28</v>
      </c>
      <c r="B56" s="25" t="s">
        <v>372</v>
      </c>
      <c r="C56" s="123" t="s">
        <v>643</v>
      </c>
      <c r="D56" s="26" t="s">
        <v>103</v>
      </c>
      <c r="E56" s="27">
        <v>1</v>
      </c>
      <c r="F56" s="28">
        <v>534.84</v>
      </c>
      <c r="G56" s="29"/>
      <c r="H56" s="29"/>
      <c r="I56" s="29"/>
      <c r="J56" s="29"/>
      <c r="K56" s="34">
        <v>535</v>
      </c>
      <c r="L56" s="29"/>
      <c r="M56" s="29"/>
      <c r="N56" s="29"/>
      <c r="O56" s="29"/>
      <c r="P56" s="29"/>
      <c r="Q56" s="29"/>
    </row>
    <row r="57" spans="1:17" ht="36" x14ac:dyDescent="0.2">
      <c r="A57" s="21">
        <v>29</v>
      </c>
      <c r="B57" s="25" t="s">
        <v>372</v>
      </c>
      <c r="C57" s="123" t="s">
        <v>642</v>
      </c>
      <c r="D57" s="26" t="s">
        <v>103</v>
      </c>
      <c r="E57" s="27">
        <v>2</v>
      </c>
      <c r="F57" s="28">
        <v>190.2</v>
      </c>
      <c r="G57" s="29"/>
      <c r="H57" s="29"/>
      <c r="I57" s="29"/>
      <c r="J57" s="29"/>
      <c r="K57" s="34">
        <v>380</v>
      </c>
      <c r="L57" s="29"/>
      <c r="M57" s="29"/>
      <c r="N57" s="29"/>
      <c r="O57" s="29"/>
      <c r="P57" s="29"/>
      <c r="Q57" s="29"/>
    </row>
    <row r="58" spans="1:17" ht="24" x14ac:dyDescent="0.2">
      <c r="A58" s="21">
        <v>30</v>
      </c>
      <c r="B58" s="25" t="s">
        <v>641</v>
      </c>
      <c r="C58" s="123" t="s">
        <v>640</v>
      </c>
      <c r="D58" s="26" t="s">
        <v>40</v>
      </c>
      <c r="E58" s="27">
        <v>2</v>
      </c>
      <c r="F58" s="28">
        <v>24.5</v>
      </c>
      <c r="G58" s="28">
        <v>24.02</v>
      </c>
      <c r="H58" s="29"/>
      <c r="I58" s="29"/>
      <c r="J58" s="29"/>
      <c r="K58" s="34">
        <v>49</v>
      </c>
      <c r="L58" s="29">
        <v>48</v>
      </c>
      <c r="M58" s="29"/>
      <c r="N58" s="29"/>
      <c r="O58" s="29">
        <v>2</v>
      </c>
      <c r="P58" s="29">
        <v>4</v>
      </c>
      <c r="Q58" s="29"/>
    </row>
    <row r="59" spans="1:17" ht="36" x14ac:dyDescent="0.2">
      <c r="A59" s="21">
        <v>31</v>
      </c>
      <c r="B59" s="25" t="s">
        <v>372</v>
      </c>
      <c r="C59" s="123" t="s">
        <v>531</v>
      </c>
      <c r="D59" s="26" t="s">
        <v>103</v>
      </c>
      <c r="E59" s="27">
        <v>2</v>
      </c>
      <c r="F59" s="28">
        <v>28.76</v>
      </c>
      <c r="G59" s="29"/>
      <c r="H59" s="29"/>
      <c r="I59" s="29"/>
      <c r="J59" s="29"/>
      <c r="K59" s="34">
        <v>58</v>
      </c>
      <c r="L59" s="29"/>
      <c r="M59" s="29"/>
      <c r="N59" s="29"/>
      <c r="O59" s="29"/>
      <c r="P59" s="29"/>
      <c r="Q59" s="29"/>
    </row>
    <row r="60" spans="1:17" x14ac:dyDescent="0.2">
      <c r="A60" s="21">
        <v>32</v>
      </c>
      <c r="B60" s="25" t="s">
        <v>372</v>
      </c>
      <c r="C60" s="123" t="s">
        <v>530</v>
      </c>
      <c r="D60" s="26" t="s">
        <v>103</v>
      </c>
      <c r="E60" s="27">
        <v>1</v>
      </c>
      <c r="F60" s="28">
        <v>47.93</v>
      </c>
      <c r="G60" s="29"/>
      <c r="H60" s="29"/>
      <c r="I60" s="29"/>
      <c r="J60" s="29"/>
      <c r="K60" s="34">
        <v>48</v>
      </c>
      <c r="L60" s="29"/>
      <c r="M60" s="29"/>
      <c r="N60" s="29"/>
      <c r="O60" s="29"/>
      <c r="P60" s="29"/>
      <c r="Q60" s="29"/>
    </row>
    <row r="61" spans="1:17" ht="24" x14ac:dyDescent="0.2">
      <c r="A61" s="21">
        <v>33</v>
      </c>
      <c r="B61" s="25" t="s">
        <v>529</v>
      </c>
      <c r="C61" s="123" t="s">
        <v>528</v>
      </c>
      <c r="D61" s="26" t="s">
        <v>40</v>
      </c>
      <c r="E61" s="27">
        <v>1</v>
      </c>
      <c r="F61" s="28">
        <v>34.200000000000003</v>
      </c>
      <c r="G61" s="28">
        <v>6.41</v>
      </c>
      <c r="H61" s="28">
        <v>7.18</v>
      </c>
      <c r="I61" s="28">
        <v>0.81</v>
      </c>
      <c r="J61" s="29"/>
      <c r="K61" s="34">
        <v>34</v>
      </c>
      <c r="L61" s="29">
        <v>6</v>
      </c>
      <c r="M61" s="29">
        <v>7</v>
      </c>
      <c r="N61" s="29">
        <v>1</v>
      </c>
      <c r="O61" s="29">
        <v>0.52</v>
      </c>
      <c r="P61" s="29">
        <v>0.52</v>
      </c>
      <c r="Q61" s="29"/>
    </row>
    <row r="62" spans="1:17" ht="24" x14ac:dyDescent="0.2">
      <c r="A62" s="21">
        <v>34</v>
      </c>
      <c r="B62" s="25" t="s">
        <v>372</v>
      </c>
      <c r="C62" s="123" t="s">
        <v>639</v>
      </c>
      <c r="D62" s="26" t="s">
        <v>103</v>
      </c>
      <c r="E62" s="27">
        <v>1</v>
      </c>
      <c r="F62" s="28">
        <v>34.020000000000003</v>
      </c>
      <c r="G62" s="29"/>
      <c r="H62" s="29"/>
      <c r="I62" s="29"/>
      <c r="J62" s="29"/>
      <c r="K62" s="34">
        <v>34</v>
      </c>
      <c r="L62" s="29"/>
      <c r="M62" s="29"/>
      <c r="N62" s="29"/>
      <c r="O62" s="29"/>
      <c r="P62" s="29"/>
      <c r="Q62" s="29"/>
    </row>
    <row r="63" spans="1:17" ht="24" x14ac:dyDescent="0.2">
      <c r="A63" s="21">
        <v>35</v>
      </c>
      <c r="B63" s="25" t="s">
        <v>529</v>
      </c>
      <c r="C63" s="123" t="s">
        <v>638</v>
      </c>
      <c r="D63" s="26" t="s">
        <v>40</v>
      </c>
      <c r="E63" s="27">
        <v>1</v>
      </c>
      <c r="F63" s="28">
        <v>34.200000000000003</v>
      </c>
      <c r="G63" s="28">
        <v>6.41</v>
      </c>
      <c r="H63" s="28">
        <v>7.18</v>
      </c>
      <c r="I63" s="28">
        <v>0.81</v>
      </c>
      <c r="J63" s="29"/>
      <c r="K63" s="34">
        <v>34</v>
      </c>
      <c r="L63" s="29">
        <v>6</v>
      </c>
      <c r="M63" s="29">
        <v>7</v>
      </c>
      <c r="N63" s="29">
        <v>1</v>
      </c>
      <c r="O63" s="29">
        <v>0.52</v>
      </c>
      <c r="P63" s="29">
        <v>0.52</v>
      </c>
      <c r="Q63" s="29"/>
    </row>
    <row r="64" spans="1:17" ht="72" x14ac:dyDescent="0.2">
      <c r="A64" s="21">
        <v>36</v>
      </c>
      <c r="B64" s="25" t="s">
        <v>637</v>
      </c>
      <c r="C64" s="123" t="s">
        <v>636</v>
      </c>
      <c r="D64" s="26" t="s">
        <v>41</v>
      </c>
      <c r="E64" s="27">
        <v>0.02</v>
      </c>
      <c r="F64" s="28">
        <v>1853.8</v>
      </c>
      <c r="G64" s="29"/>
      <c r="H64" s="29"/>
      <c r="I64" s="29"/>
      <c r="J64" s="29"/>
      <c r="K64" s="34">
        <v>37</v>
      </c>
      <c r="L64" s="29"/>
      <c r="M64" s="29"/>
      <c r="N64" s="29"/>
      <c r="O64" s="29"/>
      <c r="P64" s="29"/>
      <c r="Q64" s="29"/>
    </row>
    <row r="65" spans="1:17" ht="24" x14ac:dyDescent="0.2">
      <c r="A65" s="21">
        <v>37</v>
      </c>
      <c r="B65" s="25" t="s">
        <v>635</v>
      </c>
      <c r="C65" s="123" t="s">
        <v>634</v>
      </c>
      <c r="D65" s="26" t="s">
        <v>43</v>
      </c>
      <c r="E65" s="27">
        <v>0.2</v>
      </c>
      <c r="F65" s="28">
        <v>207.18</v>
      </c>
      <c r="G65" s="28">
        <v>193.69</v>
      </c>
      <c r="H65" s="29"/>
      <c r="I65" s="29"/>
      <c r="J65" s="29"/>
      <c r="K65" s="34">
        <v>41</v>
      </c>
      <c r="L65" s="29">
        <v>39</v>
      </c>
      <c r="M65" s="29"/>
      <c r="N65" s="29"/>
      <c r="O65" s="29">
        <v>12.4</v>
      </c>
      <c r="P65" s="29">
        <v>2.48</v>
      </c>
      <c r="Q65" s="29"/>
    </row>
    <row r="66" spans="1:17" ht="24" x14ac:dyDescent="0.2">
      <c r="A66" s="21">
        <v>38</v>
      </c>
      <c r="B66" s="25" t="s">
        <v>372</v>
      </c>
      <c r="C66" s="123" t="s">
        <v>633</v>
      </c>
      <c r="D66" s="26" t="s">
        <v>103</v>
      </c>
      <c r="E66" s="27">
        <v>1</v>
      </c>
      <c r="F66" s="28">
        <v>105.45</v>
      </c>
      <c r="G66" s="29"/>
      <c r="H66" s="29"/>
      <c r="I66" s="29"/>
      <c r="J66" s="29"/>
      <c r="K66" s="34">
        <v>105</v>
      </c>
      <c r="L66" s="29"/>
      <c r="M66" s="29"/>
      <c r="N66" s="29"/>
      <c r="O66" s="29"/>
      <c r="P66" s="29"/>
      <c r="Q66" s="29"/>
    </row>
    <row r="67" spans="1:17" ht="24" x14ac:dyDescent="0.2">
      <c r="A67" s="21">
        <v>39</v>
      </c>
      <c r="B67" s="25" t="s">
        <v>372</v>
      </c>
      <c r="C67" s="123" t="s">
        <v>632</v>
      </c>
      <c r="D67" s="26" t="s">
        <v>103</v>
      </c>
      <c r="E67" s="27">
        <v>1</v>
      </c>
      <c r="F67" s="28">
        <v>220.49</v>
      </c>
      <c r="G67" s="29"/>
      <c r="H67" s="29"/>
      <c r="I67" s="29"/>
      <c r="J67" s="29"/>
      <c r="K67" s="34">
        <v>220</v>
      </c>
      <c r="L67" s="29"/>
      <c r="M67" s="29"/>
      <c r="N67" s="29"/>
      <c r="O67" s="29"/>
      <c r="P67" s="29"/>
      <c r="Q67" s="29"/>
    </row>
    <row r="68" spans="1:17" ht="48" x14ac:dyDescent="0.2">
      <c r="A68" s="21">
        <v>40</v>
      </c>
      <c r="B68" s="25" t="s">
        <v>625</v>
      </c>
      <c r="C68" s="123" t="s">
        <v>624</v>
      </c>
      <c r="D68" s="26" t="s">
        <v>40</v>
      </c>
      <c r="E68" s="30">
        <v>2</v>
      </c>
      <c r="F68" s="28">
        <v>122.2</v>
      </c>
      <c r="G68" s="28">
        <v>24.12</v>
      </c>
      <c r="H68" s="28">
        <v>1.28</v>
      </c>
      <c r="I68" s="29"/>
      <c r="J68" s="29"/>
      <c r="K68" s="34">
        <v>244</v>
      </c>
      <c r="L68" s="29">
        <v>48</v>
      </c>
      <c r="M68" s="29">
        <v>3</v>
      </c>
      <c r="N68" s="29"/>
      <c r="O68" s="29">
        <v>1.8</v>
      </c>
      <c r="P68" s="29">
        <v>3.6</v>
      </c>
      <c r="Q68" s="29"/>
    </row>
    <row r="69" spans="1:17" ht="36" x14ac:dyDescent="0.2">
      <c r="A69" s="21">
        <v>41</v>
      </c>
      <c r="B69" s="25" t="s">
        <v>631</v>
      </c>
      <c r="C69" s="123" t="s">
        <v>630</v>
      </c>
      <c r="D69" s="26" t="s">
        <v>40</v>
      </c>
      <c r="E69" s="27">
        <v>1</v>
      </c>
      <c r="F69" s="28">
        <v>99.26</v>
      </c>
      <c r="G69" s="28">
        <v>33.11</v>
      </c>
      <c r="H69" s="28">
        <v>62.05</v>
      </c>
      <c r="I69" s="28">
        <v>4.71</v>
      </c>
      <c r="J69" s="29"/>
      <c r="K69" s="34">
        <v>99</v>
      </c>
      <c r="L69" s="29">
        <v>33</v>
      </c>
      <c r="M69" s="29">
        <v>62</v>
      </c>
      <c r="N69" s="29">
        <v>5</v>
      </c>
      <c r="O69" s="29">
        <v>2.37</v>
      </c>
      <c r="P69" s="29">
        <v>2.37</v>
      </c>
      <c r="Q69" s="29"/>
    </row>
    <row r="70" spans="1:17" x14ac:dyDescent="0.2">
      <c r="A70" s="249" t="s">
        <v>629</v>
      </c>
      <c r="B70" s="257"/>
      <c r="C70" s="257"/>
      <c r="D70" s="257"/>
      <c r="E70" s="257"/>
      <c r="F70" s="257"/>
      <c r="G70" s="257"/>
      <c r="H70" s="257"/>
      <c r="I70" s="257"/>
      <c r="J70" s="257"/>
      <c r="K70" s="257"/>
      <c r="L70" s="257"/>
      <c r="M70" s="257"/>
      <c r="N70" s="257"/>
      <c r="O70" s="257"/>
      <c r="P70" s="257"/>
      <c r="Q70" s="257"/>
    </row>
    <row r="71" spans="1:17" ht="48" x14ac:dyDescent="0.2">
      <c r="A71" s="21">
        <v>42</v>
      </c>
      <c r="B71" s="25" t="s">
        <v>372</v>
      </c>
      <c r="C71" s="123" t="s">
        <v>628</v>
      </c>
      <c r="D71" s="26" t="s">
        <v>103</v>
      </c>
      <c r="E71" s="27">
        <v>1</v>
      </c>
      <c r="F71" s="28">
        <v>993.28</v>
      </c>
      <c r="G71" s="29"/>
      <c r="H71" s="29"/>
      <c r="I71" s="29"/>
      <c r="J71" s="29"/>
      <c r="K71" s="34">
        <v>993</v>
      </c>
      <c r="L71" s="29"/>
      <c r="M71" s="29"/>
      <c r="N71" s="29"/>
      <c r="O71" s="29"/>
      <c r="P71" s="29"/>
      <c r="Q71" s="29"/>
    </row>
    <row r="72" spans="1:17" ht="36" x14ac:dyDescent="0.2">
      <c r="A72" s="21">
        <v>43</v>
      </c>
      <c r="B72" s="25" t="s">
        <v>372</v>
      </c>
      <c r="C72" s="123" t="s">
        <v>627</v>
      </c>
      <c r="D72" s="26" t="s">
        <v>103</v>
      </c>
      <c r="E72" s="27">
        <v>1</v>
      </c>
      <c r="F72" s="28">
        <v>603.96</v>
      </c>
      <c r="G72" s="29"/>
      <c r="H72" s="29"/>
      <c r="I72" s="29"/>
      <c r="J72" s="29"/>
      <c r="K72" s="34">
        <v>604</v>
      </c>
      <c r="L72" s="29"/>
      <c r="M72" s="29"/>
      <c r="N72" s="29"/>
      <c r="O72" s="29"/>
      <c r="P72" s="29"/>
      <c r="Q72" s="29"/>
    </row>
    <row r="73" spans="1:17" ht="24" x14ac:dyDescent="0.2">
      <c r="A73" s="21">
        <v>45</v>
      </c>
      <c r="B73" s="25" t="s">
        <v>372</v>
      </c>
      <c r="C73" s="123" t="s">
        <v>626</v>
      </c>
      <c r="D73" s="26" t="s">
        <v>103</v>
      </c>
      <c r="E73" s="27">
        <v>1</v>
      </c>
      <c r="F73" s="28">
        <v>65.19</v>
      </c>
      <c r="G73" s="29"/>
      <c r="H73" s="29"/>
      <c r="I73" s="29"/>
      <c r="J73" s="29"/>
      <c r="K73" s="34">
        <v>65</v>
      </c>
      <c r="L73" s="29"/>
      <c r="M73" s="29"/>
      <c r="N73" s="29"/>
      <c r="O73" s="29"/>
      <c r="P73" s="29"/>
      <c r="Q73" s="29"/>
    </row>
    <row r="74" spans="1:17" ht="48" x14ac:dyDescent="0.2">
      <c r="A74" s="21">
        <v>46</v>
      </c>
      <c r="B74" s="25" t="s">
        <v>625</v>
      </c>
      <c r="C74" s="123" t="s">
        <v>624</v>
      </c>
      <c r="D74" s="26" t="s">
        <v>40</v>
      </c>
      <c r="E74" s="27">
        <v>1</v>
      </c>
      <c r="F74" s="28">
        <v>122.2</v>
      </c>
      <c r="G74" s="28">
        <v>24.12</v>
      </c>
      <c r="H74" s="28">
        <v>1.28</v>
      </c>
      <c r="I74" s="29"/>
      <c r="J74" s="29"/>
      <c r="K74" s="34">
        <v>122</v>
      </c>
      <c r="L74" s="29">
        <v>24</v>
      </c>
      <c r="M74" s="29">
        <v>1</v>
      </c>
      <c r="N74" s="29"/>
      <c r="O74" s="29">
        <v>1.8</v>
      </c>
      <c r="P74" s="29">
        <v>1.8</v>
      </c>
      <c r="Q74" s="29"/>
    </row>
    <row r="75" spans="1:17" ht="24" x14ac:dyDescent="0.2">
      <c r="A75" s="21">
        <v>47</v>
      </c>
      <c r="B75" s="25" t="s">
        <v>372</v>
      </c>
      <c r="C75" s="123" t="s">
        <v>623</v>
      </c>
      <c r="D75" s="26" t="s">
        <v>103</v>
      </c>
      <c r="E75" s="27">
        <v>9</v>
      </c>
      <c r="F75" s="28">
        <v>313.42</v>
      </c>
      <c r="G75" s="29"/>
      <c r="H75" s="29"/>
      <c r="I75" s="29"/>
      <c r="J75" s="29"/>
      <c r="K75" s="34">
        <v>2821</v>
      </c>
      <c r="L75" s="29"/>
      <c r="M75" s="29"/>
      <c r="N75" s="29"/>
      <c r="O75" s="29"/>
      <c r="P75" s="29"/>
      <c r="Q75" s="29"/>
    </row>
    <row r="76" spans="1:17" ht="24" x14ac:dyDescent="0.2">
      <c r="A76" s="21">
        <v>48</v>
      </c>
      <c r="B76" s="25" t="s">
        <v>372</v>
      </c>
      <c r="C76" s="123" t="s">
        <v>622</v>
      </c>
      <c r="D76" s="26" t="s">
        <v>103</v>
      </c>
      <c r="E76" s="27">
        <v>2</v>
      </c>
      <c r="F76" s="28">
        <v>370.14</v>
      </c>
      <c r="G76" s="29"/>
      <c r="H76" s="29"/>
      <c r="I76" s="29"/>
      <c r="J76" s="29"/>
      <c r="K76" s="34">
        <v>740</v>
      </c>
      <c r="L76" s="29"/>
      <c r="M76" s="29"/>
      <c r="N76" s="29"/>
      <c r="O76" s="29"/>
      <c r="P76" s="29"/>
      <c r="Q76" s="29"/>
    </row>
    <row r="77" spans="1:17" ht="36" x14ac:dyDescent="0.2">
      <c r="A77" s="21">
        <v>49</v>
      </c>
      <c r="B77" s="25" t="s">
        <v>621</v>
      </c>
      <c r="C77" s="123" t="s">
        <v>620</v>
      </c>
      <c r="D77" s="26" t="s">
        <v>106</v>
      </c>
      <c r="E77" s="30">
        <v>0.11</v>
      </c>
      <c r="F77" s="28">
        <v>6855.13</v>
      </c>
      <c r="G77" s="28">
        <v>1620.52</v>
      </c>
      <c r="H77" s="28">
        <v>2228.2199999999998</v>
      </c>
      <c r="I77" s="28">
        <v>710.91</v>
      </c>
      <c r="J77" s="29"/>
      <c r="K77" s="34">
        <v>754</v>
      </c>
      <c r="L77" s="29">
        <v>178</v>
      </c>
      <c r="M77" s="29">
        <v>245</v>
      </c>
      <c r="N77" s="29">
        <v>78</v>
      </c>
      <c r="O77" s="29">
        <v>116</v>
      </c>
      <c r="P77" s="29">
        <v>12.76</v>
      </c>
      <c r="Q77" s="29"/>
    </row>
    <row r="78" spans="1:17" ht="24" x14ac:dyDescent="0.2">
      <c r="A78" s="21">
        <v>50</v>
      </c>
      <c r="B78" s="25" t="s">
        <v>619</v>
      </c>
      <c r="C78" s="123" t="s">
        <v>618</v>
      </c>
      <c r="D78" s="26" t="s">
        <v>103</v>
      </c>
      <c r="E78" s="27">
        <v>3</v>
      </c>
      <c r="F78" s="28">
        <v>358.73</v>
      </c>
      <c r="G78" s="29"/>
      <c r="H78" s="29"/>
      <c r="I78" s="29"/>
      <c r="J78" s="29"/>
      <c r="K78" s="34">
        <v>1076</v>
      </c>
      <c r="L78" s="29"/>
      <c r="M78" s="29"/>
      <c r="N78" s="29"/>
      <c r="O78" s="29"/>
      <c r="P78" s="29"/>
      <c r="Q78" s="29"/>
    </row>
    <row r="79" spans="1:17" ht="36" x14ac:dyDescent="0.2">
      <c r="A79" s="21">
        <v>51</v>
      </c>
      <c r="B79" s="25" t="s">
        <v>617</v>
      </c>
      <c r="C79" s="123" t="s">
        <v>616</v>
      </c>
      <c r="D79" s="26" t="s">
        <v>106</v>
      </c>
      <c r="E79" s="27">
        <v>0.03</v>
      </c>
      <c r="F79" s="28">
        <v>5754.44</v>
      </c>
      <c r="G79" s="28">
        <v>1229.3599999999999</v>
      </c>
      <c r="H79" s="28">
        <v>1526.51</v>
      </c>
      <c r="I79" s="28">
        <v>520.21</v>
      </c>
      <c r="J79" s="29"/>
      <c r="K79" s="34">
        <v>173</v>
      </c>
      <c r="L79" s="29">
        <v>37</v>
      </c>
      <c r="M79" s="29">
        <v>46</v>
      </c>
      <c r="N79" s="29">
        <v>16</v>
      </c>
      <c r="O79" s="29">
        <v>88</v>
      </c>
      <c r="P79" s="29">
        <v>2.64</v>
      </c>
      <c r="Q79" s="29"/>
    </row>
    <row r="80" spans="1:17" x14ac:dyDescent="0.2">
      <c r="A80" s="21">
        <v>52</v>
      </c>
      <c r="B80" s="25" t="s">
        <v>615</v>
      </c>
      <c r="C80" s="123" t="s">
        <v>614</v>
      </c>
      <c r="D80" s="26" t="s">
        <v>380</v>
      </c>
      <c r="E80" s="30">
        <v>2.2000000000000002</v>
      </c>
      <c r="F80" s="28">
        <v>113.9</v>
      </c>
      <c r="G80" s="29"/>
      <c r="H80" s="29"/>
      <c r="I80" s="29"/>
      <c r="J80" s="29"/>
      <c r="K80" s="34">
        <v>251</v>
      </c>
      <c r="L80" s="29"/>
      <c r="M80" s="29"/>
      <c r="N80" s="29"/>
      <c r="O80" s="29"/>
      <c r="P80" s="29"/>
      <c r="Q80" s="29"/>
    </row>
    <row r="81" spans="1:17" ht="48" x14ac:dyDescent="0.2">
      <c r="A81" s="21">
        <v>53</v>
      </c>
      <c r="B81" s="25" t="s">
        <v>372</v>
      </c>
      <c r="C81" s="123" t="s">
        <v>613</v>
      </c>
      <c r="D81" s="26" t="s">
        <v>103</v>
      </c>
      <c r="E81" s="27">
        <v>3</v>
      </c>
      <c r="F81" s="28">
        <v>69.22</v>
      </c>
      <c r="G81" s="29"/>
      <c r="H81" s="29"/>
      <c r="I81" s="29"/>
      <c r="J81" s="29"/>
      <c r="K81" s="34">
        <v>208</v>
      </c>
      <c r="L81" s="29"/>
      <c r="M81" s="29"/>
      <c r="N81" s="29"/>
      <c r="O81" s="29"/>
      <c r="P81" s="29"/>
      <c r="Q81" s="29"/>
    </row>
    <row r="82" spans="1:17" ht="48" x14ac:dyDescent="0.2">
      <c r="A82" s="21">
        <v>54</v>
      </c>
      <c r="B82" s="25" t="s">
        <v>612</v>
      </c>
      <c r="C82" s="123" t="s">
        <v>611</v>
      </c>
      <c r="D82" s="26" t="s">
        <v>103</v>
      </c>
      <c r="E82" s="27">
        <v>6</v>
      </c>
      <c r="F82" s="28">
        <v>15.18</v>
      </c>
      <c r="G82" s="29"/>
      <c r="H82" s="29"/>
      <c r="I82" s="29"/>
      <c r="J82" s="29"/>
      <c r="K82" s="34">
        <v>91</v>
      </c>
      <c r="L82" s="29"/>
      <c r="M82" s="29"/>
      <c r="N82" s="29"/>
      <c r="O82" s="29"/>
      <c r="P82" s="29"/>
      <c r="Q82" s="29"/>
    </row>
    <row r="83" spans="1:17" ht="36" x14ac:dyDescent="0.2">
      <c r="A83" s="21">
        <v>55</v>
      </c>
      <c r="B83" s="25" t="s">
        <v>610</v>
      </c>
      <c r="C83" s="123" t="s">
        <v>609</v>
      </c>
      <c r="D83" s="26" t="s">
        <v>106</v>
      </c>
      <c r="E83" s="27">
        <v>0.06</v>
      </c>
      <c r="F83" s="28">
        <v>758.17</v>
      </c>
      <c r="G83" s="28">
        <v>551.82000000000005</v>
      </c>
      <c r="H83" s="28">
        <v>27.07</v>
      </c>
      <c r="I83" s="28">
        <v>0.55000000000000004</v>
      </c>
      <c r="J83" s="29"/>
      <c r="K83" s="34">
        <v>45</v>
      </c>
      <c r="L83" s="29">
        <v>33</v>
      </c>
      <c r="M83" s="29">
        <v>2</v>
      </c>
      <c r="N83" s="29"/>
      <c r="O83" s="29">
        <v>39.5</v>
      </c>
      <c r="P83" s="29">
        <v>2.37</v>
      </c>
      <c r="Q83" s="29"/>
    </row>
    <row r="84" spans="1:17" ht="48" x14ac:dyDescent="0.2">
      <c r="A84" s="21">
        <v>56</v>
      </c>
      <c r="B84" s="25" t="s">
        <v>372</v>
      </c>
      <c r="C84" s="123" t="s">
        <v>608</v>
      </c>
      <c r="D84" s="26" t="s">
        <v>103</v>
      </c>
      <c r="E84" s="27">
        <v>1</v>
      </c>
      <c r="F84" s="28">
        <v>18.489999999999998</v>
      </c>
      <c r="G84" s="29"/>
      <c r="H84" s="29"/>
      <c r="I84" s="29"/>
      <c r="J84" s="29"/>
      <c r="K84" s="34">
        <v>18</v>
      </c>
      <c r="L84" s="29"/>
      <c r="M84" s="29"/>
      <c r="N84" s="29"/>
      <c r="O84" s="29"/>
      <c r="P84" s="29"/>
      <c r="Q84" s="29"/>
    </row>
    <row r="85" spans="1:17" ht="36" x14ac:dyDescent="0.2">
      <c r="A85" s="21">
        <v>57</v>
      </c>
      <c r="B85" s="25" t="s">
        <v>607</v>
      </c>
      <c r="C85" s="123" t="s">
        <v>606</v>
      </c>
      <c r="D85" s="26" t="s">
        <v>106</v>
      </c>
      <c r="E85" s="27">
        <v>0.01</v>
      </c>
      <c r="F85" s="28">
        <v>801.67</v>
      </c>
      <c r="G85" s="28">
        <v>613.28</v>
      </c>
      <c r="H85" s="28">
        <v>29.99</v>
      </c>
      <c r="I85" s="28">
        <v>0.73</v>
      </c>
      <c r="J85" s="29"/>
      <c r="K85" s="34">
        <v>8</v>
      </c>
      <c r="L85" s="29">
        <v>6</v>
      </c>
      <c r="M85" s="29"/>
      <c r="N85" s="29"/>
      <c r="O85" s="29">
        <v>43.9</v>
      </c>
      <c r="P85" s="29">
        <v>0.44</v>
      </c>
      <c r="Q85" s="29"/>
    </row>
    <row r="86" spans="1:17" ht="48" x14ac:dyDescent="0.2">
      <c r="A86" s="21">
        <v>58</v>
      </c>
      <c r="B86" s="25" t="s">
        <v>372</v>
      </c>
      <c r="C86" s="123" t="s">
        <v>605</v>
      </c>
      <c r="D86" s="26" t="s">
        <v>103</v>
      </c>
      <c r="E86" s="27">
        <v>1</v>
      </c>
      <c r="F86" s="28">
        <v>15.7</v>
      </c>
      <c r="G86" s="29"/>
      <c r="H86" s="29"/>
      <c r="I86" s="29"/>
      <c r="J86" s="29"/>
      <c r="K86" s="34">
        <v>16</v>
      </c>
      <c r="L86" s="29"/>
      <c r="M86" s="29"/>
      <c r="N86" s="29"/>
      <c r="O86" s="29"/>
      <c r="P86" s="29"/>
      <c r="Q86" s="29"/>
    </row>
    <row r="87" spans="1:17" ht="24" x14ac:dyDescent="0.2">
      <c r="A87" s="21">
        <v>59</v>
      </c>
      <c r="B87" s="25" t="s">
        <v>604</v>
      </c>
      <c r="C87" s="123" t="s">
        <v>603</v>
      </c>
      <c r="D87" s="26" t="s">
        <v>106</v>
      </c>
      <c r="E87" s="27">
        <v>0.01</v>
      </c>
      <c r="F87" s="28">
        <v>813.8</v>
      </c>
      <c r="G87" s="28">
        <v>603.5</v>
      </c>
      <c r="H87" s="28">
        <v>29.99</v>
      </c>
      <c r="I87" s="28">
        <v>0.73</v>
      </c>
      <c r="J87" s="29"/>
      <c r="K87" s="34">
        <v>8</v>
      </c>
      <c r="L87" s="29">
        <v>6</v>
      </c>
      <c r="M87" s="29"/>
      <c r="N87" s="29"/>
      <c r="O87" s="29">
        <v>43.2</v>
      </c>
      <c r="P87" s="29">
        <v>0.43</v>
      </c>
      <c r="Q87" s="29"/>
    </row>
    <row r="88" spans="1:17" ht="24" x14ac:dyDescent="0.2">
      <c r="A88" s="21">
        <v>60</v>
      </c>
      <c r="B88" s="25" t="s">
        <v>372</v>
      </c>
      <c r="C88" s="123" t="s">
        <v>602</v>
      </c>
      <c r="D88" s="26" t="s">
        <v>103</v>
      </c>
      <c r="E88" s="27">
        <v>1</v>
      </c>
      <c r="F88" s="29"/>
      <c r="G88" s="29"/>
      <c r="H88" s="29"/>
      <c r="I88" s="29"/>
      <c r="J88" s="29">
        <v>3034</v>
      </c>
      <c r="K88" s="34">
        <v>3034</v>
      </c>
      <c r="L88" s="29"/>
      <c r="M88" s="29"/>
      <c r="N88" s="29"/>
      <c r="O88" s="29"/>
      <c r="P88" s="29"/>
      <c r="Q88" s="29"/>
    </row>
    <row r="89" spans="1:17" x14ac:dyDescent="0.2">
      <c r="A89" s="21">
        <v>61</v>
      </c>
      <c r="B89" s="25" t="s">
        <v>601</v>
      </c>
      <c r="C89" s="123" t="s">
        <v>600</v>
      </c>
      <c r="D89" s="26" t="s">
        <v>40</v>
      </c>
      <c r="E89" s="27">
        <v>1</v>
      </c>
      <c r="F89" s="28">
        <v>59.97</v>
      </c>
      <c r="G89" s="28">
        <v>51.77</v>
      </c>
      <c r="H89" s="28">
        <v>0.37</v>
      </c>
      <c r="I89" s="29"/>
      <c r="J89" s="29"/>
      <c r="K89" s="34">
        <v>60</v>
      </c>
      <c r="L89" s="29">
        <v>52</v>
      </c>
      <c r="M89" s="29"/>
      <c r="N89" s="29"/>
      <c r="O89" s="29">
        <v>3.6</v>
      </c>
      <c r="P89" s="29">
        <v>3.6</v>
      </c>
      <c r="Q89" s="29"/>
    </row>
    <row r="90" spans="1:17" ht="24" x14ac:dyDescent="0.2">
      <c r="A90" s="21">
        <v>62</v>
      </c>
      <c r="B90" s="25" t="s">
        <v>372</v>
      </c>
      <c r="C90" s="123" t="s">
        <v>599</v>
      </c>
      <c r="D90" s="26" t="s">
        <v>103</v>
      </c>
      <c r="E90" s="27">
        <v>1</v>
      </c>
      <c r="F90" s="28">
        <v>47.93</v>
      </c>
      <c r="G90" s="29"/>
      <c r="H90" s="29"/>
      <c r="I90" s="29"/>
      <c r="J90" s="29"/>
      <c r="K90" s="34">
        <v>48</v>
      </c>
      <c r="L90" s="29"/>
      <c r="M90" s="29"/>
      <c r="N90" s="29"/>
      <c r="O90" s="29"/>
      <c r="P90" s="29"/>
      <c r="Q90" s="29"/>
    </row>
    <row r="91" spans="1:17" ht="36" x14ac:dyDescent="0.2">
      <c r="A91" s="21">
        <v>63</v>
      </c>
      <c r="B91" s="25" t="s">
        <v>372</v>
      </c>
      <c r="C91" s="123" t="s">
        <v>598</v>
      </c>
      <c r="D91" s="26" t="s">
        <v>42</v>
      </c>
      <c r="E91" s="27">
        <v>1</v>
      </c>
      <c r="F91" s="28">
        <v>28.95</v>
      </c>
      <c r="G91" s="29"/>
      <c r="H91" s="29"/>
      <c r="I91" s="29"/>
      <c r="J91" s="29"/>
      <c r="K91" s="34">
        <v>29</v>
      </c>
      <c r="L91" s="29"/>
      <c r="M91" s="29"/>
      <c r="N91" s="29"/>
      <c r="O91" s="29"/>
      <c r="P91" s="29"/>
      <c r="Q91" s="29"/>
    </row>
    <row r="92" spans="1:17" ht="60" x14ac:dyDescent="0.2">
      <c r="A92" s="21">
        <v>64</v>
      </c>
      <c r="B92" s="25" t="s">
        <v>596</v>
      </c>
      <c r="C92" s="123" t="s">
        <v>595</v>
      </c>
      <c r="D92" s="26" t="s">
        <v>40</v>
      </c>
      <c r="E92" s="27">
        <v>1</v>
      </c>
      <c r="F92" s="28">
        <v>160.78</v>
      </c>
      <c r="G92" s="28">
        <v>43.86</v>
      </c>
      <c r="H92" s="28">
        <v>2.36</v>
      </c>
      <c r="I92" s="29"/>
      <c r="J92" s="29"/>
      <c r="K92" s="34">
        <v>161</v>
      </c>
      <c r="L92" s="29">
        <v>44</v>
      </c>
      <c r="M92" s="29">
        <v>2</v>
      </c>
      <c r="N92" s="29"/>
      <c r="O92" s="29">
        <v>3.31</v>
      </c>
      <c r="P92" s="29">
        <v>3.31</v>
      </c>
      <c r="Q92" s="29"/>
    </row>
    <row r="93" spans="1:17" ht="24" x14ac:dyDescent="0.2">
      <c r="A93" s="21">
        <v>65</v>
      </c>
      <c r="B93" s="25" t="s">
        <v>372</v>
      </c>
      <c r="C93" s="123" t="s">
        <v>594</v>
      </c>
      <c r="D93" s="26" t="s">
        <v>42</v>
      </c>
      <c r="E93" s="27">
        <v>3</v>
      </c>
      <c r="F93" s="28">
        <v>9.14</v>
      </c>
      <c r="G93" s="29"/>
      <c r="H93" s="29"/>
      <c r="I93" s="29"/>
      <c r="J93" s="29"/>
      <c r="K93" s="34">
        <v>27</v>
      </c>
      <c r="L93" s="29"/>
      <c r="M93" s="29"/>
      <c r="N93" s="29"/>
      <c r="O93" s="29"/>
      <c r="P93" s="29"/>
      <c r="Q93" s="29"/>
    </row>
    <row r="94" spans="1:17" ht="36" x14ac:dyDescent="0.2">
      <c r="A94" s="21">
        <v>66</v>
      </c>
      <c r="B94" s="25" t="s">
        <v>593</v>
      </c>
      <c r="C94" s="123" t="s">
        <v>592</v>
      </c>
      <c r="D94" s="26" t="s">
        <v>40</v>
      </c>
      <c r="E94" s="27">
        <v>3</v>
      </c>
      <c r="F94" s="28">
        <v>27.06</v>
      </c>
      <c r="G94" s="28">
        <v>11.51</v>
      </c>
      <c r="H94" s="29"/>
      <c r="I94" s="29"/>
      <c r="J94" s="29"/>
      <c r="K94" s="34">
        <v>81</v>
      </c>
      <c r="L94" s="29">
        <v>35</v>
      </c>
      <c r="M94" s="29"/>
      <c r="N94" s="29"/>
      <c r="O94" s="29">
        <v>1</v>
      </c>
      <c r="P94" s="29">
        <v>3</v>
      </c>
      <c r="Q94" s="29"/>
    </row>
    <row r="95" spans="1:17" ht="36" x14ac:dyDescent="0.2">
      <c r="A95" s="21">
        <v>67</v>
      </c>
      <c r="B95" s="25" t="s">
        <v>372</v>
      </c>
      <c r="C95" s="123" t="s">
        <v>597</v>
      </c>
      <c r="D95" s="26" t="s">
        <v>42</v>
      </c>
      <c r="E95" s="27">
        <v>7</v>
      </c>
      <c r="F95" s="28">
        <v>13.04</v>
      </c>
      <c r="G95" s="29"/>
      <c r="H95" s="29"/>
      <c r="I95" s="29"/>
      <c r="J95" s="29"/>
      <c r="K95" s="34">
        <v>91</v>
      </c>
      <c r="L95" s="29"/>
      <c r="M95" s="29"/>
      <c r="N95" s="29"/>
      <c r="O95" s="29"/>
      <c r="P95" s="29"/>
      <c r="Q95" s="29"/>
    </row>
    <row r="96" spans="1:17" ht="60" x14ac:dyDescent="0.2">
      <c r="A96" s="21">
        <v>68</v>
      </c>
      <c r="B96" s="25" t="s">
        <v>596</v>
      </c>
      <c r="C96" s="123" t="s">
        <v>595</v>
      </c>
      <c r="D96" s="26" t="s">
        <v>40</v>
      </c>
      <c r="E96" s="27">
        <v>7</v>
      </c>
      <c r="F96" s="28">
        <v>160.78</v>
      </c>
      <c r="G96" s="28">
        <v>43.86</v>
      </c>
      <c r="H96" s="28">
        <v>2.36</v>
      </c>
      <c r="I96" s="29"/>
      <c r="J96" s="29"/>
      <c r="K96" s="34">
        <v>1125</v>
      </c>
      <c r="L96" s="29">
        <v>307</v>
      </c>
      <c r="M96" s="29">
        <v>17</v>
      </c>
      <c r="N96" s="29"/>
      <c r="O96" s="29">
        <v>3.31</v>
      </c>
      <c r="P96" s="29">
        <v>23.17</v>
      </c>
      <c r="Q96" s="29"/>
    </row>
    <row r="97" spans="1:17" ht="24" x14ac:dyDescent="0.2">
      <c r="A97" s="21">
        <v>69</v>
      </c>
      <c r="B97" s="25" t="s">
        <v>372</v>
      </c>
      <c r="C97" s="123" t="s">
        <v>594</v>
      </c>
      <c r="D97" s="26" t="s">
        <v>42</v>
      </c>
      <c r="E97" s="27">
        <v>7</v>
      </c>
      <c r="F97" s="28">
        <v>9.14</v>
      </c>
      <c r="G97" s="29"/>
      <c r="H97" s="29"/>
      <c r="I97" s="29"/>
      <c r="J97" s="29"/>
      <c r="K97" s="34">
        <v>64</v>
      </c>
      <c r="L97" s="29"/>
      <c r="M97" s="29"/>
      <c r="N97" s="29"/>
      <c r="O97" s="29"/>
      <c r="P97" s="29"/>
      <c r="Q97" s="29"/>
    </row>
    <row r="98" spans="1:17" ht="36" x14ac:dyDescent="0.2">
      <c r="A98" s="21">
        <v>70</v>
      </c>
      <c r="B98" s="25" t="s">
        <v>593</v>
      </c>
      <c r="C98" s="123" t="s">
        <v>592</v>
      </c>
      <c r="D98" s="26" t="s">
        <v>40</v>
      </c>
      <c r="E98" s="27">
        <v>7</v>
      </c>
      <c r="F98" s="28">
        <v>27.06</v>
      </c>
      <c r="G98" s="28">
        <v>11.51</v>
      </c>
      <c r="H98" s="29"/>
      <c r="I98" s="29"/>
      <c r="J98" s="29"/>
      <c r="K98" s="34">
        <v>189</v>
      </c>
      <c r="L98" s="29">
        <v>81</v>
      </c>
      <c r="M98" s="29"/>
      <c r="N98" s="29"/>
      <c r="O98" s="29">
        <v>1</v>
      </c>
      <c r="P98" s="29">
        <v>7</v>
      </c>
      <c r="Q98" s="29"/>
    </row>
    <row r="99" spans="1:17" ht="72" x14ac:dyDescent="0.2">
      <c r="A99" s="21">
        <v>71</v>
      </c>
      <c r="B99" s="25" t="s">
        <v>591</v>
      </c>
      <c r="C99" s="123" t="s">
        <v>590</v>
      </c>
      <c r="D99" s="26" t="s">
        <v>41</v>
      </c>
      <c r="E99" s="30">
        <v>0.01</v>
      </c>
      <c r="F99" s="28">
        <v>53662.99</v>
      </c>
      <c r="G99" s="29"/>
      <c r="H99" s="29"/>
      <c r="I99" s="29"/>
      <c r="J99" s="29"/>
      <c r="K99" s="34">
        <v>537</v>
      </c>
      <c r="L99" s="29"/>
      <c r="M99" s="29"/>
      <c r="N99" s="29"/>
      <c r="O99" s="29"/>
      <c r="P99" s="29"/>
      <c r="Q99" s="29"/>
    </row>
    <row r="100" spans="1:17" ht="72" x14ac:dyDescent="0.2">
      <c r="A100" s="21">
        <v>72</v>
      </c>
      <c r="B100" s="25" t="s">
        <v>589</v>
      </c>
      <c r="C100" s="123" t="s">
        <v>588</v>
      </c>
      <c r="D100" s="26" t="s">
        <v>41</v>
      </c>
      <c r="E100" s="27">
        <v>2.5000000000000001E-2</v>
      </c>
      <c r="F100" s="28">
        <v>25925</v>
      </c>
      <c r="G100" s="29"/>
      <c r="H100" s="29"/>
      <c r="I100" s="29"/>
      <c r="J100" s="29"/>
      <c r="K100" s="34">
        <v>648</v>
      </c>
      <c r="L100" s="29"/>
      <c r="M100" s="29"/>
      <c r="N100" s="29"/>
      <c r="O100" s="29"/>
      <c r="P100" s="29"/>
      <c r="Q100" s="29"/>
    </row>
    <row r="101" spans="1:17" ht="72" x14ac:dyDescent="0.2">
      <c r="A101" s="21">
        <v>73</v>
      </c>
      <c r="B101" s="25" t="s">
        <v>587</v>
      </c>
      <c r="C101" s="123" t="s">
        <v>586</v>
      </c>
      <c r="D101" s="26" t="s">
        <v>41</v>
      </c>
      <c r="E101" s="27">
        <v>0.02</v>
      </c>
      <c r="F101" s="28">
        <v>16109</v>
      </c>
      <c r="G101" s="29"/>
      <c r="H101" s="29"/>
      <c r="I101" s="29"/>
      <c r="J101" s="29"/>
      <c r="K101" s="34">
        <v>322</v>
      </c>
      <c r="L101" s="29"/>
      <c r="M101" s="29"/>
      <c r="N101" s="29"/>
      <c r="O101" s="29"/>
      <c r="P101" s="29"/>
      <c r="Q101" s="29"/>
    </row>
    <row r="102" spans="1:17" ht="72" x14ac:dyDescent="0.2">
      <c r="A102" s="21">
        <v>74</v>
      </c>
      <c r="B102" s="25" t="s">
        <v>585</v>
      </c>
      <c r="C102" s="123" t="s">
        <v>584</v>
      </c>
      <c r="D102" s="26" t="s">
        <v>41</v>
      </c>
      <c r="E102" s="27">
        <v>1.4999999999999999E-2</v>
      </c>
      <c r="F102" s="28">
        <v>12513.99</v>
      </c>
      <c r="G102" s="29"/>
      <c r="H102" s="29"/>
      <c r="I102" s="29"/>
      <c r="J102" s="29"/>
      <c r="K102" s="34">
        <v>188</v>
      </c>
      <c r="L102" s="29"/>
      <c r="M102" s="29"/>
      <c r="N102" s="29"/>
      <c r="O102" s="29"/>
      <c r="P102" s="29"/>
      <c r="Q102" s="29"/>
    </row>
    <row r="103" spans="1:17" ht="72" x14ac:dyDescent="0.2">
      <c r="A103" s="21">
        <v>75</v>
      </c>
      <c r="B103" s="25" t="s">
        <v>583</v>
      </c>
      <c r="C103" s="123" t="s">
        <v>582</v>
      </c>
      <c r="D103" s="26" t="s">
        <v>41</v>
      </c>
      <c r="E103" s="27">
        <v>7.0000000000000007E-2</v>
      </c>
      <c r="F103" s="28">
        <v>10382</v>
      </c>
      <c r="G103" s="29"/>
      <c r="H103" s="29"/>
      <c r="I103" s="29"/>
      <c r="J103" s="29"/>
      <c r="K103" s="34">
        <v>727</v>
      </c>
      <c r="L103" s="29"/>
      <c r="M103" s="29"/>
      <c r="N103" s="29"/>
      <c r="O103" s="29"/>
      <c r="P103" s="29"/>
      <c r="Q103" s="29"/>
    </row>
    <row r="104" spans="1:17" ht="72" x14ac:dyDescent="0.2">
      <c r="A104" s="21">
        <v>76</v>
      </c>
      <c r="B104" s="25" t="s">
        <v>581</v>
      </c>
      <c r="C104" s="123" t="s">
        <v>580</v>
      </c>
      <c r="D104" s="26" t="s">
        <v>41</v>
      </c>
      <c r="E104" s="27">
        <v>8.5000000000000006E-2</v>
      </c>
      <c r="F104" s="28">
        <v>6962.8</v>
      </c>
      <c r="G104" s="29"/>
      <c r="H104" s="29"/>
      <c r="I104" s="29"/>
      <c r="J104" s="29"/>
      <c r="K104" s="34">
        <v>592</v>
      </c>
      <c r="L104" s="29"/>
      <c r="M104" s="29"/>
      <c r="N104" s="29"/>
      <c r="O104" s="29"/>
      <c r="P104" s="29"/>
      <c r="Q104" s="29"/>
    </row>
    <row r="105" spans="1:17" ht="48" x14ac:dyDescent="0.2">
      <c r="A105" s="21">
        <v>77</v>
      </c>
      <c r="B105" s="25" t="s">
        <v>579</v>
      </c>
      <c r="C105" s="123" t="s">
        <v>578</v>
      </c>
      <c r="D105" s="26" t="s">
        <v>41</v>
      </c>
      <c r="E105" s="30">
        <v>0.01</v>
      </c>
      <c r="F105" s="28">
        <v>8423</v>
      </c>
      <c r="G105" s="29"/>
      <c r="H105" s="29"/>
      <c r="I105" s="29"/>
      <c r="J105" s="29"/>
      <c r="K105" s="34">
        <v>84</v>
      </c>
      <c r="L105" s="29"/>
      <c r="M105" s="29"/>
      <c r="N105" s="29"/>
      <c r="O105" s="29"/>
      <c r="P105" s="29"/>
      <c r="Q105" s="29"/>
    </row>
    <row r="106" spans="1:17" ht="48" x14ac:dyDescent="0.2">
      <c r="A106" s="21">
        <v>78</v>
      </c>
      <c r="B106" s="25" t="s">
        <v>577</v>
      </c>
      <c r="C106" s="123" t="s">
        <v>576</v>
      </c>
      <c r="D106" s="26" t="s">
        <v>41</v>
      </c>
      <c r="E106" s="27">
        <v>0.04</v>
      </c>
      <c r="F106" s="28">
        <v>12524</v>
      </c>
      <c r="G106" s="29"/>
      <c r="H106" s="29"/>
      <c r="I106" s="29"/>
      <c r="J106" s="29"/>
      <c r="K106" s="34">
        <v>501</v>
      </c>
      <c r="L106" s="29"/>
      <c r="M106" s="29"/>
      <c r="N106" s="29"/>
      <c r="O106" s="29"/>
      <c r="P106" s="29"/>
      <c r="Q106" s="29"/>
    </row>
    <row r="107" spans="1:17" ht="48" x14ac:dyDescent="0.2">
      <c r="A107" s="21">
        <v>79</v>
      </c>
      <c r="B107" s="25" t="s">
        <v>575</v>
      </c>
      <c r="C107" s="123" t="s">
        <v>574</v>
      </c>
      <c r="D107" s="26" t="s">
        <v>41</v>
      </c>
      <c r="E107" s="30">
        <v>2.5000000000000001E-2</v>
      </c>
      <c r="F107" s="28">
        <v>16855</v>
      </c>
      <c r="G107" s="29"/>
      <c r="H107" s="29"/>
      <c r="I107" s="29"/>
      <c r="J107" s="29"/>
      <c r="K107" s="34">
        <v>421</v>
      </c>
      <c r="L107" s="29"/>
      <c r="M107" s="29"/>
      <c r="N107" s="29"/>
      <c r="O107" s="29"/>
      <c r="P107" s="29"/>
      <c r="Q107" s="29"/>
    </row>
    <row r="108" spans="1:17" ht="48" x14ac:dyDescent="0.2">
      <c r="A108" s="21">
        <v>80</v>
      </c>
      <c r="B108" s="25" t="s">
        <v>573</v>
      </c>
      <c r="C108" s="123" t="s">
        <v>572</v>
      </c>
      <c r="D108" s="26" t="s">
        <v>41</v>
      </c>
      <c r="E108" s="27">
        <v>0.01</v>
      </c>
      <c r="F108" s="28">
        <v>21533</v>
      </c>
      <c r="G108" s="29"/>
      <c r="H108" s="29"/>
      <c r="I108" s="29"/>
      <c r="J108" s="29"/>
      <c r="K108" s="34">
        <v>215</v>
      </c>
      <c r="L108" s="29"/>
      <c r="M108" s="29"/>
      <c r="N108" s="29"/>
      <c r="O108" s="29"/>
      <c r="P108" s="29"/>
      <c r="Q108" s="29"/>
    </row>
    <row r="109" spans="1:17" ht="48" x14ac:dyDescent="0.2">
      <c r="A109" s="21">
        <v>81</v>
      </c>
      <c r="B109" s="25" t="s">
        <v>571</v>
      </c>
      <c r="C109" s="123" t="s">
        <v>570</v>
      </c>
      <c r="D109" s="26" t="s">
        <v>41</v>
      </c>
      <c r="E109" s="27">
        <v>0.01</v>
      </c>
      <c r="F109" s="28">
        <v>37978</v>
      </c>
      <c r="G109" s="29"/>
      <c r="H109" s="29"/>
      <c r="I109" s="29"/>
      <c r="J109" s="29"/>
      <c r="K109" s="34">
        <v>380</v>
      </c>
      <c r="L109" s="29"/>
      <c r="M109" s="29"/>
      <c r="N109" s="29"/>
      <c r="O109" s="29"/>
      <c r="P109" s="29"/>
      <c r="Q109" s="29"/>
    </row>
    <row r="110" spans="1:17" ht="48" x14ac:dyDescent="0.2">
      <c r="A110" s="21">
        <v>82</v>
      </c>
      <c r="B110" s="25" t="s">
        <v>569</v>
      </c>
      <c r="C110" s="123" t="s">
        <v>568</v>
      </c>
      <c r="D110" s="26" t="s">
        <v>41</v>
      </c>
      <c r="E110" s="27">
        <v>7.4999999999999997E-2</v>
      </c>
      <c r="F110" s="28">
        <v>5358.01</v>
      </c>
      <c r="G110" s="29"/>
      <c r="H110" s="29"/>
      <c r="I110" s="29"/>
      <c r="J110" s="29"/>
      <c r="K110" s="34">
        <v>402</v>
      </c>
      <c r="L110" s="29"/>
      <c r="M110" s="29"/>
      <c r="N110" s="29"/>
      <c r="O110" s="29"/>
      <c r="P110" s="29"/>
      <c r="Q110" s="29"/>
    </row>
    <row r="111" spans="1:17" ht="36" x14ac:dyDescent="0.2">
      <c r="A111" s="21">
        <v>83</v>
      </c>
      <c r="B111" s="25" t="s">
        <v>567</v>
      </c>
      <c r="C111" s="123" t="s">
        <v>566</v>
      </c>
      <c r="D111" s="26" t="s">
        <v>90</v>
      </c>
      <c r="E111" s="30">
        <v>4.8499999999999996</v>
      </c>
      <c r="F111" s="28">
        <v>2828.73</v>
      </c>
      <c r="G111" s="28">
        <v>199.19</v>
      </c>
      <c r="H111" s="28">
        <v>1292.95</v>
      </c>
      <c r="I111" s="28">
        <v>147.72</v>
      </c>
      <c r="J111" s="29"/>
      <c r="K111" s="34">
        <v>13719</v>
      </c>
      <c r="L111" s="29">
        <v>966</v>
      </c>
      <c r="M111" s="29">
        <v>6271</v>
      </c>
      <c r="N111" s="29">
        <v>716</v>
      </c>
      <c r="O111" s="29">
        <v>14.7</v>
      </c>
      <c r="P111" s="29">
        <v>71.3</v>
      </c>
      <c r="Q111" s="29"/>
    </row>
    <row r="112" spans="1:17" ht="36" x14ac:dyDescent="0.2">
      <c r="A112" s="21">
        <v>84</v>
      </c>
      <c r="B112" s="25" t="s">
        <v>565</v>
      </c>
      <c r="C112" s="123" t="s">
        <v>564</v>
      </c>
      <c r="D112" s="26" t="s">
        <v>90</v>
      </c>
      <c r="E112" s="30">
        <v>0.11</v>
      </c>
      <c r="F112" s="28">
        <v>798.84</v>
      </c>
      <c r="G112" s="28">
        <v>168.02</v>
      </c>
      <c r="H112" s="28">
        <v>544.80999999999995</v>
      </c>
      <c r="I112" s="28">
        <v>57.87</v>
      </c>
      <c r="J112" s="29"/>
      <c r="K112" s="34">
        <v>88</v>
      </c>
      <c r="L112" s="29">
        <v>18</v>
      </c>
      <c r="M112" s="29">
        <v>60</v>
      </c>
      <c r="N112" s="29">
        <v>6</v>
      </c>
      <c r="O112" s="29">
        <v>12.4</v>
      </c>
      <c r="P112" s="29">
        <v>1.36</v>
      </c>
      <c r="Q112" s="29"/>
    </row>
    <row r="113" spans="1:17" ht="36" x14ac:dyDescent="0.2">
      <c r="A113" s="21">
        <v>85</v>
      </c>
      <c r="B113" s="25" t="s">
        <v>563</v>
      </c>
      <c r="C113" s="123" t="s">
        <v>562</v>
      </c>
      <c r="D113" s="26" t="s">
        <v>40</v>
      </c>
      <c r="E113" s="30">
        <v>40</v>
      </c>
      <c r="F113" s="28">
        <v>38.4</v>
      </c>
      <c r="G113" s="28">
        <v>3.52</v>
      </c>
      <c r="H113" s="28">
        <v>2.92</v>
      </c>
      <c r="I113" s="28">
        <v>0.18</v>
      </c>
      <c r="J113" s="29"/>
      <c r="K113" s="34">
        <v>1536</v>
      </c>
      <c r="L113" s="29">
        <v>141</v>
      </c>
      <c r="M113" s="29">
        <v>117</v>
      </c>
      <c r="N113" s="29">
        <v>7</v>
      </c>
      <c r="O113" s="29">
        <v>0.26</v>
      </c>
      <c r="P113" s="29">
        <v>10.4</v>
      </c>
      <c r="Q113" s="29"/>
    </row>
    <row r="114" spans="1:17" ht="36" x14ac:dyDescent="0.2">
      <c r="A114" s="21">
        <v>86</v>
      </c>
      <c r="B114" s="25" t="s">
        <v>561</v>
      </c>
      <c r="C114" s="123" t="s">
        <v>560</v>
      </c>
      <c r="D114" s="26" t="s">
        <v>40</v>
      </c>
      <c r="E114" s="30">
        <v>80</v>
      </c>
      <c r="F114" s="28">
        <v>40.06</v>
      </c>
      <c r="G114" s="28">
        <v>5.15</v>
      </c>
      <c r="H114" s="28">
        <v>2.92</v>
      </c>
      <c r="I114" s="28">
        <v>0.18</v>
      </c>
      <c r="J114" s="29"/>
      <c r="K114" s="34">
        <v>3205</v>
      </c>
      <c r="L114" s="29">
        <v>412</v>
      </c>
      <c r="M114" s="29">
        <v>234</v>
      </c>
      <c r="N114" s="29">
        <v>14</v>
      </c>
      <c r="O114" s="29">
        <v>0.38</v>
      </c>
      <c r="P114" s="29">
        <v>30.4</v>
      </c>
      <c r="Q114" s="29"/>
    </row>
    <row r="115" spans="1:17" ht="36" x14ac:dyDescent="0.2">
      <c r="A115" s="21">
        <v>87</v>
      </c>
      <c r="B115" s="25" t="s">
        <v>559</v>
      </c>
      <c r="C115" s="123" t="s">
        <v>558</v>
      </c>
      <c r="D115" s="26" t="s">
        <v>40</v>
      </c>
      <c r="E115" s="30">
        <v>10</v>
      </c>
      <c r="F115" s="28">
        <v>42.69</v>
      </c>
      <c r="G115" s="28">
        <v>5.56</v>
      </c>
      <c r="H115" s="28">
        <v>2.92</v>
      </c>
      <c r="I115" s="28">
        <v>0.18</v>
      </c>
      <c r="J115" s="29"/>
      <c r="K115" s="34">
        <v>427</v>
      </c>
      <c r="L115" s="29">
        <v>56</v>
      </c>
      <c r="M115" s="29">
        <v>29</v>
      </c>
      <c r="N115" s="29">
        <v>2</v>
      </c>
      <c r="O115" s="29">
        <v>0.41</v>
      </c>
      <c r="P115" s="29">
        <v>4.0999999999999996</v>
      </c>
      <c r="Q115" s="29"/>
    </row>
    <row r="116" spans="1:17" ht="36" x14ac:dyDescent="0.2">
      <c r="A116" s="21">
        <v>88</v>
      </c>
      <c r="B116" s="25" t="s">
        <v>557</v>
      </c>
      <c r="C116" s="123" t="s">
        <v>556</v>
      </c>
      <c r="D116" s="26" t="s">
        <v>40</v>
      </c>
      <c r="E116" s="30">
        <v>6</v>
      </c>
      <c r="F116" s="28">
        <v>44.11</v>
      </c>
      <c r="G116" s="28">
        <v>7.05</v>
      </c>
      <c r="H116" s="28">
        <v>2.92</v>
      </c>
      <c r="I116" s="28">
        <v>0.18</v>
      </c>
      <c r="J116" s="29"/>
      <c r="K116" s="34">
        <v>265</v>
      </c>
      <c r="L116" s="29">
        <v>42</v>
      </c>
      <c r="M116" s="29">
        <v>18</v>
      </c>
      <c r="N116" s="29">
        <v>1</v>
      </c>
      <c r="O116" s="29">
        <v>0.52</v>
      </c>
      <c r="P116" s="29">
        <v>3.12</v>
      </c>
      <c r="Q116" s="29"/>
    </row>
    <row r="117" spans="1:17" ht="48" x14ac:dyDescent="0.2">
      <c r="A117" s="21">
        <v>89</v>
      </c>
      <c r="B117" s="25" t="s">
        <v>555</v>
      </c>
      <c r="C117" s="123" t="s">
        <v>554</v>
      </c>
      <c r="D117" s="26" t="s">
        <v>40</v>
      </c>
      <c r="E117" s="30">
        <v>10</v>
      </c>
      <c r="F117" s="28">
        <v>26.56</v>
      </c>
      <c r="G117" s="28">
        <v>15.58</v>
      </c>
      <c r="H117" s="28">
        <v>2.92</v>
      </c>
      <c r="I117" s="28">
        <v>0.18</v>
      </c>
      <c r="J117" s="29"/>
      <c r="K117" s="34">
        <v>266</v>
      </c>
      <c r="L117" s="29">
        <v>156</v>
      </c>
      <c r="M117" s="29">
        <v>29</v>
      </c>
      <c r="N117" s="29">
        <v>2</v>
      </c>
      <c r="O117" s="29">
        <v>1.1499999999999999</v>
      </c>
      <c r="P117" s="29">
        <v>11.5</v>
      </c>
      <c r="Q117" s="29"/>
    </row>
    <row r="118" spans="1:17" ht="36" x14ac:dyDescent="0.2">
      <c r="A118" s="21">
        <v>90</v>
      </c>
      <c r="B118" s="25" t="s">
        <v>553</v>
      </c>
      <c r="C118" s="123" t="s">
        <v>552</v>
      </c>
      <c r="D118" s="26" t="s">
        <v>40</v>
      </c>
      <c r="E118" s="27">
        <v>2</v>
      </c>
      <c r="F118" s="28">
        <v>54.54</v>
      </c>
      <c r="G118" s="28">
        <v>17.07</v>
      </c>
      <c r="H118" s="28">
        <v>2.92</v>
      </c>
      <c r="I118" s="28">
        <v>0.18</v>
      </c>
      <c r="J118" s="29"/>
      <c r="K118" s="34">
        <v>109</v>
      </c>
      <c r="L118" s="29">
        <v>34</v>
      </c>
      <c r="M118" s="29">
        <v>6</v>
      </c>
      <c r="N118" s="29"/>
      <c r="O118" s="29">
        <v>1.26</v>
      </c>
      <c r="P118" s="29">
        <v>2.52</v>
      </c>
      <c r="Q118" s="29"/>
    </row>
    <row r="119" spans="1:17" ht="36" x14ac:dyDescent="0.2">
      <c r="A119" s="21">
        <v>91</v>
      </c>
      <c r="B119" s="25" t="s">
        <v>551</v>
      </c>
      <c r="C119" s="123" t="s">
        <v>550</v>
      </c>
      <c r="D119" s="26" t="s">
        <v>106</v>
      </c>
      <c r="E119" s="30">
        <v>1.79</v>
      </c>
      <c r="F119" s="28">
        <v>165.85</v>
      </c>
      <c r="G119" s="28">
        <v>162.6</v>
      </c>
      <c r="H119" s="29"/>
      <c r="I119" s="29"/>
      <c r="J119" s="29"/>
      <c r="K119" s="34">
        <v>297</v>
      </c>
      <c r="L119" s="29">
        <v>291</v>
      </c>
      <c r="M119" s="29"/>
      <c r="N119" s="29"/>
      <c r="O119" s="29">
        <v>12</v>
      </c>
      <c r="P119" s="29">
        <v>21.48</v>
      </c>
      <c r="Q119" s="29"/>
    </row>
    <row r="120" spans="1:17" ht="36" x14ac:dyDescent="0.2">
      <c r="A120" s="21">
        <v>92</v>
      </c>
      <c r="B120" s="25" t="s">
        <v>549</v>
      </c>
      <c r="C120" s="123" t="s">
        <v>548</v>
      </c>
      <c r="D120" s="26" t="s">
        <v>106</v>
      </c>
      <c r="E120" s="30">
        <v>0.1</v>
      </c>
      <c r="F120" s="28">
        <v>179.67</v>
      </c>
      <c r="G120" s="28">
        <v>176.15</v>
      </c>
      <c r="H120" s="29"/>
      <c r="I120" s="29"/>
      <c r="J120" s="29"/>
      <c r="K120" s="34">
        <v>18</v>
      </c>
      <c r="L120" s="29">
        <v>18</v>
      </c>
      <c r="M120" s="29"/>
      <c r="N120" s="29"/>
      <c r="O120" s="29">
        <v>13</v>
      </c>
      <c r="P120" s="29">
        <v>1.3</v>
      </c>
      <c r="Q120" s="29"/>
    </row>
    <row r="121" spans="1:17" ht="36" x14ac:dyDescent="0.2">
      <c r="A121" s="21">
        <v>93</v>
      </c>
      <c r="B121" s="25" t="s">
        <v>547</v>
      </c>
      <c r="C121" s="123" t="s">
        <v>546</v>
      </c>
      <c r="D121" s="26" t="s">
        <v>106</v>
      </c>
      <c r="E121" s="30">
        <v>0.02</v>
      </c>
      <c r="F121" s="28">
        <v>210.08</v>
      </c>
      <c r="G121" s="28">
        <v>205.96</v>
      </c>
      <c r="H121" s="29"/>
      <c r="I121" s="29"/>
      <c r="J121" s="29"/>
      <c r="K121" s="34">
        <v>4</v>
      </c>
      <c r="L121" s="29">
        <v>4</v>
      </c>
      <c r="M121" s="29"/>
      <c r="N121" s="29"/>
      <c r="O121" s="29">
        <v>15.2</v>
      </c>
      <c r="P121" s="29">
        <v>0.3</v>
      </c>
      <c r="Q121" s="29"/>
    </row>
    <row r="122" spans="1:17" ht="48" x14ac:dyDescent="0.2">
      <c r="A122" s="21">
        <v>94</v>
      </c>
      <c r="B122" s="25" t="s">
        <v>545</v>
      </c>
      <c r="C122" s="123" t="s">
        <v>544</v>
      </c>
      <c r="D122" s="26" t="s">
        <v>41</v>
      </c>
      <c r="E122" s="30">
        <v>0.10199999999999999</v>
      </c>
      <c r="F122" s="28">
        <v>1440</v>
      </c>
      <c r="G122" s="29"/>
      <c r="H122" s="29"/>
      <c r="I122" s="29"/>
      <c r="J122" s="29"/>
      <c r="K122" s="34">
        <v>147</v>
      </c>
      <c r="L122" s="29"/>
      <c r="M122" s="29"/>
      <c r="N122" s="29"/>
      <c r="O122" s="29"/>
      <c r="P122" s="29"/>
      <c r="Q122" s="29"/>
    </row>
    <row r="123" spans="1:17" ht="60" x14ac:dyDescent="0.2">
      <c r="A123" s="21">
        <v>95</v>
      </c>
      <c r="B123" s="25" t="s">
        <v>543</v>
      </c>
      <c r="C123" s="123" t="s">
        <v>542</v>
      </c>
      <c r="D123" s="26" t="s">
        <v>43</v>
      </c>
      <c r="E123" s="30">
        <v>0.2</v>
      </c>
      <c r="F123" s="28">
        <v>658.05</v>
      </c>
      <c r="G123" s="28">
        <v>74.33</v>
      </c>
      <c r="H123" s="28">
        <v>2.92</v>
      </c>
      <c r="I123" s="28">
        <v>0.18</v>
      </c>
      <c r="J123" s="29"/>
      <c r="K123" s="34">
        <v>132</v>
      </c>
      <c r="L123" s="29">
        <v>15</v>
      </c>
      <c r="M123" s="29">
        <v>1</v>
      </c>
      <c r="N123" s="29"/>
      <c r="O123" s="29">
        <v>5.61</v>
      </c>
      <c r="P123" s="29">
        <v>1.1200000000000001</v>
      </c>
      <c r="Q123" s="29"/>
    </row>
    <row r="124" spans="1:17" ht="60" x14ac:dyDescent="0.2">
      <c r="A124" s="21">
        <v>96</v>
      </c>
      <c r="B124" s="25" t="s">
        <v>541</v>
      </c>
      <c r="C124" s="123" t="s">
        <v>540</v>
      </c>
      <c r="D124" s="26" t="s">
        <v>43</v>
      </c>
      <c r="E124" s="30">
        <v>0.8</v>
      </c>
      <c r="F124" s="28">
        <v>248.1</v>
      </c>
      <c r="G124" s="28">
        <v>30.34</v>
      </c>
      <c r="H124" s="28">
        <v>2.92</v>
      </c>
      <c r="I124" s="28">
        <v>0.18</v>
      </c>
      <c r="J124" s="29"/>
      <c r="K124" s="34">
        <v>198</v>
      </c>
      <c r="L124" s="29">
        <v>24</v>
      </c>
      <c r="M124" s="29">
        <v>2</v>
      </c>
      <c r="N124" s="29"/>
      <c r="O124" s="29">
        <v>2.29</v>
      </c>
      <c r="P124" s="29">
        <v>1.83</v>
      </c>
      <c r="Q124" s="29"/>
    </row>
    <row r="125" spans="1:17" ht="60" x14ac:dyDescent="0.2">
      <c r="A125" s="21">
        <v>97</v>
      </c>
      <c r="B125" s="25" t="s">
        <v>539</v>
      </c>
      <c r="C125" s="123" t="s">
        <v>538</v>
      </c>
      <c r="D125" s="26" t="s">
        <v>44</v>
      </c>
      <c r="E125" s="27">
        <v>20</v>
      </c>
      <c r="F125" s="28">
        <v>14.72</v>
      </c>
      <c r="G125" s="29"/>
      <c r="H125" s="29"/>
      <c r="I125" s="29"/>
      <c r="J125" s="29"/>
      <c r="K125" s="34">
        <v>294</v>
      </c>
      <c r="L125" s="29"/>
      <c r="M125" s="29"/>
      <c r="N125" s="29"/>
      <c r="O125" s="29"/>
      <c r="P125" s="29"/>
      <c r="Q125" s="29"/>
    </row>
    <row r="126" spans="1:17" ht="48" x14ac:dyDescent="0.2">
      <c r="A126" s="21">
        <v>98</v>
      </c>
      <c r="B126" s="25" t="s">
        <v>537</v>
      </c>
      <c r="C126" s="123" t="s">
        <v>536</v>
      </c>
      <c r="D126" s="26" t="s">
        <v>43</v>
      </c>
      <c r="E126" s="27">
        <v>0.1</v>
      </c>
      <c r="F126" s="28">
        <v>3009.12</v>
      </c>
      <c r="G126" s="28">
        <v>549.88</v>
      </c>
      <c r="H126" s="28">
        <v>1234.04</v>
      </c>
      <c r="I126" s="28">
        <v>433.04</v>
      </c>
      <c r="J126" s="29"/>
      <c r="K126" s="34">
        <v>301</v>
      </c>
      <c r="L126" s="29">
        <v>55</v>
      </c>
      <c r="M126" s="29">
        <v>123</v>
      </c>
      <c r="N126" s="29">
        <v>43</v>
      </c>
      <c r="O126" s="29">
        <v>41.5</v>
      </c>
      <c r="P126" s="29">
        <v>4.1500000000000004</v>
      </c>
      <c r="Q126" s="29"/>
    </row>
    <row r="127" spans="1:17" ht="60" x14ac:dyDescent="0.2">
      <c r="A127" s="21">
        <v>99</v>
      </c>
      <c r="B127" s="25" t="s">
        <v>535</v>
      </c>
      <c r="C127" s="123" t="s">
        <v>534</v>
      </c>
      <c r="D127" s="26" t="s">
        <v>44</v>
      </c>
      <c r="E127" s="27">
        <v>10</v>
      </c>
      <c r="F127" s="28">
        <v>26.35</v>
      </c>
      <c r="G127" s="29"/>
      <c r="H127" s="29"/>
      <c r="I127" s="29"/>
      <c r="J127" s="29"/>
      <c r="K127" s="34">
        <v>264</v>
      </c>
      <c r="L127" s="29"/>
      <c r="M127" s="29"/>
      <c r="N127" s="29"/>
      <c r="O127" s="29"/>
      <c r="P127" s="29"/>
      <c r="Q127" s="29"/>
    </row>
    <row r="128" spans="1:17" ht="48" x14ac:dyDescent="0.2">
      <c r="A128" s="21">
        <v>100</v>
      </c>
      <c r="B128" s="25" t="s">
        <v>533</v>
      </c>
      <c r="C128" s="123" t="s">
        <v>532</v>
      </c>
      <c r="D128" s="26" t="s">
        <v>43</v>
      </c>
      <c r="E128" s="27">
        <v>0.2</v>
      </c>
      <c r="F128" s="28">
        <v>2527.1999999999998</v>
      </c>
      <c r="G128" s="28">
        <v>408.1</v>
      </c>
      <c r="H128" s="28">
        <v>897.93</v>
      </c>
      <c r="I128" s="28">
        <v>320.97000000000003</v>
      </c>
      <c r="J128" s="29"/>
      <c r="K128" s="34">
        <v>505</v>
      </c>
      <c r="L128" s="29">
        <v>82</v>
      </c>
      <c r="M128" s="29">
        <v>180</v>
      </c>
      <c r="N128" s="29">
        <v>64</v>
      </c>
      <c r="O128" s="29">
        <v>30.8</v>
      </c>
      <c r="P128" s="29">
        <v>6.16</v>
      </c>
      <c r="Q128" s="29"/>
    </row>
    <row r="129" spans="1:17" ht="36" x14ac:dyDescent="0.2">
      <c r="A129" s="21">
        <v>101</v>
      </c>
      <c r="B129" s="25" t="s">
        <v>372</v>
      </c>
      <c r="C129" s="123" t="s">
        <v>531</v>
      </c>
      <c r="D129" s="26" t="s">
        <v>103</v>
      </c>
      <c r="E129" s="27">
        <v>20</v>
      </c>
      <c r="F129" s="28">
        <v>28.76</v>
      </c>
      <c r="G129" s="29"/>
      <c r="H129" s="29"/>
      <c r="I129" s="29"/>
      <c r="J129" s="29"/>
      <c r="K129" s="34">
        <v>575</v>
      </c>
      <c r="L129" s="29"/>
      <c r="M129" s="29"/>
      <c r="N129" s="29"/>
      <c r="O129" s="29"/>
      <c r="P129" s="29"/>
      <c r="Q129" s="29"/>
    </row>
    <row r="130" spans="1:17" x14ac:dyDescent="0.2">
      <c r="A130" s="21">
        <v>102</v>
      </c>
      <c r="B130" s="25" t="s">
        <v>372</v>
      </c>
      <c r="C130" s="123" t="s">
        <v>530</v>
      </c>
      <c r="D130" s="26" t="s">
        <v>103</v>
      </c>
      <c r="E130" s="27">
        <v>2</v>
      </c>
      <c r="F130" s="28">
        <v>47.93</v>
      </c>
      <c r="G130" s="29"/>
      <c r="H130" s="29"/>
      <c r="I130" s="29"/>
      <c r="J130" s="29"/>
      <c r="K130" s="34">
        <v>96</v>
      </c>
      <c r="L130" s="29"/>
      <c r="M130" s="29"/>
      <c r="N130" s="29"/>
      <c r="O130" s="29"/>
      <c r="P130" s="29"/>
      <c r="Q130" s="29"/>
    </row>
    <row r="131" spans="1:17" ht="24" x14ac:dyDescent="0.2">
      <c r="A131" s="21">
        <v>103</v>
      </c>
      <c r="B131" s="25" t="s">
        <v>529</v>
      </c>
      <c r="C131" s="123" t="s">
        <v>528</v>
      </c>
      <c r="D131" s="26" t="s">
        <v>40</v>
      </c>
      <c r="E131" s="27">
        <v>2</v>
      </c>
      <c r="F131" s="28">
        <v>34.200000000000003</v>
      </c>
      <c r="G131" s="28">
        <v>6.41</v>
      </c>
      <c r="H131" s="28">
        <v>7.18</v>
      </c>
      <c r="I131" s="28">
        <v>0.81</v>
      </c>
      <c r="J131" s="29"/>
      <c r="K131" s="34">
        <v>68</v>
      </c>
      <c r="L131" s="29">
        <v>13</v>
      </c>
      <c r="M131" s="29">
        <v>14</v>
      </c>
      <c r="N131" s="29">
        <v>2</v>
      </c>
      <c r="O131" s="29">
        <v>0.52</v>
      </c>
      <c r="P131" s="29">
        <v>1.04</v>
      </c>
      <c r="Q131" s="29"/>
    </row>
    <row r="132" spans="1:17" x14ac:dyDescent="0.2">
      <c r="A132" s="246" t="s">
        <v>45</v>
      </c>
      <c r="B132" s="247"/>
      <c r="C132" s="247"/>
      <c r="D132" s="247"/>
      <c r="E132" s="247"/>
      <c r="F132" s="247"/>
      <c r="G132" s="247"/>
      <c r="H132" s="247"/>
      <c r="I132" s="247"/>
      <c r="J132" s="247"/>
      <c r="K132" s="35">
        <v>47401</v>
      </c>
      <c r="L132" s="28">
        <v>3767</v>
      </c>
      <c r="M132" s="28">
        <v>7830</v>
      </c>
      <c r="N132" s="28">
        <v>985</v>
      </c>
      <c r="O132" s="29"/>
      <c r="P132" s="28">
        <v>280.23</v>
      </c>
      <c r="Q132" s="29"/>
    </row>
    <row r="133" spans="1:17" x14ac:dyDescent="0.2">
      <c r="A133" s="246" t="s">
        <v>113</v>
      </c>
      <c r="B133" s="247"/>
      <c r="C133" s="247"/>
      <c r="D133" s="247"/>
      <c r="E133" s="247"/>
      <c r="F133" s="247"/>
      <c r="G133" s="247"/>
      <c r="H133" s="247"/>
      <c r="I133" s="247"/>
      <c r="J133" s="247"/>
      <c r="K133" s="35">
        <v>47833</v>
      </c>
      <c r="L133" s="28">
        <v>3929</v>
      </c>
      <c r="M133" s="28">
        <v>7872</v>
      </c>
      <c r="N133" s="28">
        <v>1027</v>
      </c>
      <c r="O133" s="29"/>
      <c r="P133" s="28">
        <v>280.23</v>
      </c>
      <c r="Q133" s="29"/>
    </row>
    <row r="134" spans="1:17" x14ac:dyDescent="0.2">
      <c r="A134" s="246" t="s">
        <v>112</v>
      </c>
      <c r="B134" s="247"/>
      <c r="C134" s="247"/>
      <c r="D134" s="247"/>
      <c r="E134" s="247"/>
      <c r="F134" s="247"/>
      <c r="G134" s="247"/>
      <c r="H134" s="247"/>
      <c r="I134" s="247"/>
      <c r="J134" s="247"/>
      <c r="K134" s="34"/>
      <c r="L134" s="29"/>
      <c r="M134" s="29"/>
      <c r="N134" s="29"/>
      <c r="O134" s="29"/>
      <c r="P134" s="29"/>
      <c r="Q134" s="29"/>
    </row>
    <row r="135" spans="1:17" ht="28.9" customHeight="1" x14ac:dyDescent="0.2">
      <c r="A135" s="246" t="s">
        <v>527</v>
      </c>
      <c r="B135" s="247"/>
      <c r="C135" s="247"/>
      <c r="D135" s="247"/>
      <c r="E135" s="247"/>
      <c r="F135" s="247"/>
      <c r="G135" s="247"/>
      <c r="H135" s="247"/>
      <c r="I135" s="247"/>
      <c r="J135" s="247"/>
      <c r="K135" s="35">
        <v>204</v>
      </c>
      <c r="L135" s="28">
        <v>162</v>
      </c>
      <c r="M135" s="28">
        <v>42</v>
      </c>
      <c r="N135" s="28">
        <v>42</v>
      </c>
      <c r="O135" s="29"/>
      <c r="P135" s="29"/>
      <c r="Q135" s="29"/>
    </row>
    <row r="136" spans="1:17" ht="15" customHeight="1" x14ac:dyDescent="0.2">
      <c r="A136" s="246" t="s">
        <v>526</v>
      </c>
      <c r="B136" s="247"/>
      <c r="C136" s="247"/>
      <c r="D136" s="247"/>
      <c r="E136" s="247"/>
      <c r="F136" s="247"/>
      <c r="G136" s="247"/>
      <c r="H136" s="247"/>
      <c r="I136" s="247"/>
      <c r="J136" s="247"/>
      <c r="K136" s="35">
        <v>10</v>
      </c>
      <c r="L136" s="29"/>
      <c r="M136" s="29"/>
      <c r="N136" s="29"/>
      <c r="O136" s="29"/>
      <c r="P136" s="29"/>
      <c r="Q136" s="29"/>
    </row>
    <row r="137" spans="1:17" ht="15" customHeight="1" x14ac:dyDescent="0.2">
      <c r="A137" s="246" t="s">
        <v>525</v>
      </c>
      <c r="B137" s="247"/>
      <c r="C137" s="247"/>
      <c r="D137" s="247"/>
      <c r="E137" s="247"/>
      <c r="F137" s="247"/>
      <c r="G137" s="247"/>
      <c r="H137" s="247"/>
      <c r="I137" s="247"/>
      <c r="J137" s="247"/>
      <c r="K137" s="35">
        <v>154</v>
      </c>
      <c r="L137" s="29"/>
      <c r="M137" s="29"/>
      <c r="N137" s="29"/>
      <c r="O137" s="29"/>
      <c r="P137" s="29"/>
      <c r="Q137" s="29"/>
    </row>
    <row r="138" spans="1:17" ht="26.45" customHeight="1" x14ac:dyDescent="0.2">
      <c r="A138" s="246" t="s">
        <v>524</v>
      </c>
      <c r="B138" s="247"/>
      <c r="C138" s="247"/>
      <c r="D138" s="247"/>
      <c r="E138" s="247"/>
      <c r="F138" s="247"/>
      <c r="G138" s="247"/>
      <c r="H138" s="247"/>
      <c r="I138" s="247"/>
      <c r="J138" s="247"/>
      <c r="K138" s="35">
        <v>64</v>
      </c>
      <c r="L138" s="29"/>
      <c r="M138" s="29"/>
      <c r="N138" s="29"/>
      <c r="O138" s="29"/>
      <c r="P138" s="29"/>
      <c r="Q138" s="29"/>
    </row>
    <row r="139" spans="1:17" x14ac:dyDescent="0.2">
      <c r="A139" s="246" t="s">
        <v>46</v>
      </c>
      <c r="B139" s="247"/>
      <c r="C139" s="247"/>
      <c r="D139" s="247"/>
      <c r="E139" s="247"/>
      <c r="F139" s="247"/>
      <c r="G139" s="247"/>
      <c r="H139" s="247"/>
      <c r="I139" s="247"/>
      <c r="J139" s="247"/>
      <c r="K139" s="35">
        <v>4645</v>
      </c>
      <c r="L139" s="29"/>
      <c r="M139" s="29"/>
      <c r="N139" s="29"/>
      <c r="O139" s="29"/>
      <c r="P139" s="29"/>
      <c r="Q139" s="29"/>
    </row>
    <row r="140" spans="1:17" x14ac:dyDescent="0.2">
      <c r="A140" s="246" t="s">
        <v>112</v>
      </c>
      <c r="B140" s="247"/>
      <c r="C140" s="247"/>
      <c r="D140" s="247"/>
      <c r="E140" s="247"/>
      <c r="F140" s="247"/>
      <c r="G140" s="247"/>
      <c r="H140" s="247"/>
      <c r="I140" s="247"/>
      <c r="J140" s="247"/>
      <c r="K140" s="34"/>
      <c r="L140" s="29"/>
      <c r="M140" s="29"/>
      <c r="N140" s="29"/>
      <c r="O140" s="29"/>
      <c r="P140" s="29"/>
      <c r="Q140" s="29"/>
    </row>
    <row r="141" spans="1:17" x14ac:dyDescent="0.2">
      <c r="A141" s="246" t="s">
        <v>523</v>
      </c>
      <c r="B141" s="247"/>
      <c r="C141" s="247"/>
      <c r="D141" s="247"/>
      <c r="E141" s="247"/>
      <c r="F141" s="247"/>
      <c r="G141" s="247"/>
      <c r="H141" s="247"/>
      <c r="I141" s="247"/>
      <c r="J141" s="247"/>
      <c r="K141" s="35">
        <v>318</v>
      </c>
      <c r="L141" s="29"/>
      <c r="M141" s="29"/>
      <c r="N141" s="29"/>
      <c r="O141" s="29"/>
      <c r="P141" s="29"/>
      <c r="Q141" s="29"/>
    </row>
    <row r="142" spans="1:17" x14ac:dyDescent="0.2">
      <c r="A142" s="246" t="s">
        <v>522</v>
      </c>
      <c r="B142" s="247"/>
      <c r="C142" s="247"/>
      <c r="D142" s="247"/>
      <c r="E142" s="247"/>
      <c r="F142" s="247"/>
      <c r="G142" s="247"/>
      <c r="H142" s="247"/>
      <c r="I142" s="247"/>
      <c r="J142" s="247"/>
      <c r="K142" s="35">
        <v>111</v>
      </c>
      <c r="L142" s="29"/>
      <c r="M142" s="29"/>
      <c r="N142" s="29"/>
      <c r="O142" s="29"/>
      <c r="P142" s="29"/>
      <c r="Q142" s="29"/>
    </row>
    <row r="143" spans="1:17" ht="15" customHeight="1" x14ac:dyDescent="0.2">
      <c r="A143" s="246" t="s">
        <v>521</v>
      </c>
      <c r="B143" s="247"/>
      <c r="C143" s="247"/>
      <c r="D143" s="247"/>
      <c r="E143" s="247"/>
      <c r="F143" s="247"/>
      <c r="G143" s="247"/>
      <c r="H143" s="247"/>
      <c r="I143" s="247"/>
      <c r="J143" s="247"/>
      <c r="K143" s="35">
        <v>4216</v>
      </c>
      <c r="L143" s="29"/>
      <c r="M143" s="29"/>
      <c r="N143" s="29"/>
      <c r="O143" s="29"/>
      <c r="P143" s="29"/>
      <c r="Q143" s="29"/>
    </row>
    <row r="144" spans="1:17" x14ac:dyDescent="0.2">
      <c r="A144" s="246" t="s">
        <v>47</v>
      </c>
      <c r="B144" s="247"/>
      <c r="C144" s="247"/>
      <c r="D144" s="247"/>
      <c r="E144" s="247"/>
      <c r="F144" s="247"/>
      <c r="G144" s="247"/>
      <c r="H144" s="247"/>
      <c r="I144" s="247"/>
      <c r="J144" s="247"/>
      <c r="K144" s="35">
        <v>3202</v>
      </c>
      <c r="L144" s="29"/>
      <c r="M144" s="29"/>
      <c r="N144" s="29"/>
      <c r="O144" s="29"/>
      <c r="P144" s="29"/>
      <c r="Q144" s="29"/>
    </row>
    <row r="145" spans="1:17" x14ac:dyDescent="0.2">
      <c r="A145" s="246" t="s">
        <v>112</v>
      </c>
      <c r="B145" s="247"/>
      <c r="C145" s="247"/>
      <c r="D145" s="247"/>
      <c r="E145" s="247"/>
      <c r="F145" s="247"/>
      <c r="G145" s="247"/>
      <c r="H145" s="247"/>
      <c r="I145" s="247"/>
      <c r="J145" s="247"/>
      <c r="K145" s="34"/>
      <c r="L145" s="29"/>
      <c r="M145" s="29"/>
      <c r="N145" s="29"/>
      <c r="O145" s="29"/>
      <c r="P145" s="29"/>
      <c r="Q145" s="29"/>
    </row>
    <row r="146" spans="1:17" x14ac:dyDescent="0.2">
      <c r="A146" s="246" t="s">
        <v>520</v>
      </c>
      <c r="B146" s="247"/>
      <c r="C146" s="247"/>
      <c r="D146" s="247"/>
      <c r="E146" s="247"/>
      <c r="F146" s="247"/>
      <c r="G146" s="247"/>
      <c r="H146" s="247"/>
      <c r="I146" s="247"/>
      <c r="J146" s="247"/>
      <c r="K146" s="35">
        <v>238</v>
      </c>
      <c r="L146" s="29"/>
      <c r="M146" s="29"/>
      <c r="N146" s="29"/>
      <c r="O146" s="29"/>
      <c r="P146" s="29"/>
      <c r="Q146" s="29"/>
    </row>
    <row r="147" spans="1:17" ht="15" customHeight="1" x14ac:dyDescent="0.2">
      <c r="A147" s="246" t="s">
        <v>519</v>
      </c>
      <c r="B147" s="247"/>
      <c r="C147" s="247"/>
      <c r="D147" s="247"/>
      <c r="E147" s="247"/>
      <c r="F147" s="247"/>
      <c r="G147" s="247"/>
      <c r="H147" s="247"/>
      <c r="I147" s="247"/>
      <c r="J147" s="247"/>
      <c r="K147" s="35">
        <v>2964</v>
      </c>
      <c r="L147" s="29"/>
      <c r="M147" s="29"/>
      <c r="N147" s="29"/>
      <c r="O147" s="29"/>
      <c r="P147" s="29"/>
      <c r="Q147" s="29"/>
    </row>
    <row r="148" spans="1:17" x14ac:dyDescent="0.2">
      <c r="A148" s="249" t="s">
        <v>48</v>
      </c>
      <c r="B148" s="247"/>
      <c r="C148" s="247"/>
      <c r="D148" s="247"/>
      <c r="E148" s="247"/>
      <c r="F148" s="247"/>
      <c r="G148" s="247"/>
      <c r="H148" s="247"/>
      <c r="I148" s="247"/>
      <c r="J148" s="247"/>
      <c r="K148" s="34"/>
      <c r="L148" s="29"/>
      <c r="M148" s="29"/>
      <c r="N148" s="29"/>
      <c r="O148" s="29"/>
      <c r="P148" s="29"/>
      <c r="Q148" s="29"/>
    </row>
    <row r="149" spans="1:17" x14ac:dyDescent="0.2">
      <c r="A149" s="246" t="s">
        <v>50</v>
      </c>
      <c r="B149" s="247"/>
      <c r="C149" s="247"/>
      <c r="D149" s="247"/>
      <c r="E149" s="247"/>
      <c r="F149" s="247"/>
      <c r="G149" s="247"/>
      <c r="H149" s="247"/>
      <c r="I149" s="247"/>
      <c r="J149" s="247"/>
      <c r="K149" s="35">
        <v>50318</v>
      </c>
      <c r="L149" s="29"/>
      <c r="M149" s="29"/>
      <c r="N149" s="29"/>
      <c r="O149" s="29"/>
      <c r="P149" s="28">
        <v>280.23</v>
      </c>
      <c r="Q149" s="29"/>
    </row>
    <row r="150" spans="1:17" x14ac:dyDescent="0.2">
      <c r="A150" s="246" t="s">
        <v>20</v>
      </c>
      <c r="B150" s="247"/>
      <c r="C150" s="247"/>
      <c r="D150" s="247"/>
      <c r="E150" s="247"/>
      <c r="F150" s="247"/>
      <c r="G150" s="247"/>
      <c r="H150" s="247"/>
      <c r="I150" s="247"/>
      <c r="J150" s="247"/>
      <c r="K150" s="35">
        <v>5362</v>
      </c>
      <c r="L150" s="29"/>
      <c r="M150" s="29"/>
      <c r="N150" s="29"/>
      <c r="O150" s="29"/>
      <c r="P150" s="29"/>
      <c r="Q150" s="29"/>
    </row>
    <row r="151" spans="1:17" x14ac:dyDescent="0.2">
      <c r="A151" s="246" t="s">
        <v>51</v>
      </c>
      <c r="B151" s="247"/>
      <c r="C151" s="247"/>
      <c r="D151" s="247"/>
      <c r="E151" s="247"/>
      <c r="F151" s="247"/>
      <c r="G151" s="247"/>
      <c r="H151" s="247"/>
      <c r="I151" s="247"/>
      <c r="J151" s="247"/>
      <c r="K151" s="35">
        <v>55680</v>
      </c>
      <c r="L151" s="29"/>
      <c r="M151" s="29"/>
      <c r="N151" s="29"/>
      <c r="O151" s="29"/>
      <c r="P151" s="28">
        <v>280.23</v>
      </c>
      <c r="Q151" s="29"/>
    </row>
    <row r="152" spans="1:17" x14ac:dyDescent="0.2">
      <c r="A152" s="246" t="s">
        <v>52</v>
      </c>
      <c r="B152" s="247"/>
      <c r="C152" s="247"/>
      <c r="D152" s="247"/>
      <c r="E152" s="247"/>
      <c r="F152" s="247"/>
      <c r="G152" s="247"/>
      <c r="H152" s="247"/>
      <c r="I152" s="247"/>
      <c r="J152" s="247"/>
      <c r="K152" s="34"/>
      <c r="L152" s="29"/>
      <c r="M152" s="29"/>
      <c r="N152" s="29"/>
      <c r="O152" s="29"/>
      <c r="P152" s="29"/>
      <c r="Q152" s="29"/>
    </row>
    <row r="153" spans="1:17" x14ac:dyDescent="0.2">
      <c r="A153" s="246" t="s">
        <v>53</v>
      </c>
      <c r="B153" s="247"/>
      <c r="C153" s="247"/>
      <c r="D153" s="247"/>
      <c r="E153" s="247"/>
      <c r="F153" s="247"/>
      <c r="G153" s="247"/>
      <c r="H153" s="247"/>
      <c r="I153" s="247"/>
      <c r="J153" s="247"/>
      <c r="K153" s="35">
        <v>30670</v>
      </c>
      <c r="L153" s="29"/>
      <c r="M153" s="29"/>
      <c r="N153" s="29"/>
      <c r="O153" s="29"/>
      <c r="P153" s="29"/>
      <c r="Q153" s="29"/>
    </row>
    <row r="154" spans="1:17" x14ac:dyDescent="0.2">
      <c r="A154" s="246" t="s">
        <v>54</v>
      </c>
      <c r="B154" s="247"/>
      <c r="C154" s="247"/>
      <c r="D154" s="247"/>
      <c r="E154" s="247"/>
      <c r="F154" s="247"/>
      <c r="G154" s="247"/>
      <c r="H154" s="247"/>
      <c r="I154" s="247"/>
      <c r="J154" s="247"/>
      <c r="K154" s="35">
        <f>7872-N133</f>
        <v>6845</v>
      </c>
      <c r="L154" s="29"/>
      <c r="M154" s="29"/>
      <c r="N154" s="29"/>
      <c r="O154" s="29"/>
      <c r="P154" s="29"/>
      <c r="Q154" s="29"/>
    </row>
    <row r="155" spans="1:17" x14ac:dyDescent="0.2">
      <c r="A155" s="246" t="s">
        <v>55</v>
      </c>
      <c r="B155" s="247"/>
      <c r="C155" s="247"/>
      <c r="D155" s="247"/>
      <c r="E155" s="247"/>
      <c r="F155" s="247"/>
      <c r="G155" s="247"/>
      <c r="H155" s="247"/>
      <c r="I155" s="247"/>
      <c r="J155" s="247"/>
      <c r="K155" s="35">
        <v>4956</v>
      </c>
      <c r="L155" s="29"/>
      <c r="M155" s="29"/>
      <c r="N155" s="29"/>
      <c r="O155" s="29"/>
      <c r="P155" s="29"/>
      <c r="Q155" s="29"/>
    </row>
    <row r="156" spans="1:17" x14ac:dyDescent="0.2">
      <c r="A156" s="246" t="s">
        <v>18</v>
      </c>
      <c r="B156" s="247"/>
      <c r="C156" s="247"/>
      <c r="D156" s="247"/>
      <c r="E156" s="247"/>
      <c r="F156" s="247"/>
      <c r="G156" s="247"/>
      <c r="H156" s="247"/>
      <c r="I156" s="247"/>
      <c r="J156" s="247"/>
      <c r="K156" s="35">
        <v>5362</v>
      </c>
      <c r="L156" s="29"/>
      <c r="M156" s="29"/>
      <c r="N156" s="29"/>
      <c r="O156" s="29"/>
      <c r="P156" s="29"/>
      <c r="Q156" s="29"/>
    </row>
    <row r="157" spans="1:17" x14ac:dyDescent="0.2">
      <c r="A157" s="246" t="s">
        <v>56</v>
      </c>
      <c r="B157" s="247"/>
      <c r="C157" s="247"/>
      <c r="D157" s="247"/>
      <c r="E157" s="247"/>
      <c r="F157" s="247"/>
      <c r="G157" s="247"/>
      <c r="H157" s="247"/>
      <c r="I157" s="247"/>
      <c r="J157" s="247"/>
      <c r="K157" s="35">
        <v>4645</v>
      </c>
      <c r="L157" s="29"/>
      <c r="M157" s="29"/>
      <c r="N157" s="29"/>
      <c r="O157" s="29"/>
      <c r="P157" s="29"/>
      <c r="Q157" s="29"/>
    </row>
    <row r="158" spans="1:17" x14ac:dyDescent="0.2">
      <c r="A158" s="246" t="s">
        <v>57</v>
      </c>
      <c r="B158" s="247"/>
      <c r="C158" s="247"/>
      <c r="D158" s="247"/>
      <c r="E158" s="247"/>
      <c r="F158" s="247"/>
      <c r="G158" s="247"/>
      <c r="H158" s="247"/>
      <c r="I158" s="247"/>
      <c r="J158" s="247"/>
      <c r="K158" s="35">
        <v>3202</v>
      </c>
      <c r="L158" s="29"/>
      <c r="M158" s="29"/>
      <c r="N158" s="29"/>
      <c r="O158" s="29"/>
      <c r="P158" s="29"/>
      <c r="Q158" s="29"/>
    </row>
    <row r="159" spans="1:17" x14ac:dyDescent="0.2">
      <c r="A159" s="249" t="s">
        <v>58</v>
      </c>
      <c r="B159" s="247"/>
      <c r="C159" s="247"/>
      <c r="D159" s="247"/>
      <c r="E159" s="247"/>
      <c r="F159" s="247"/>
      <c r="G159" s="247"/>
      <c r="H159" s="247"/>
      <c r="I159" s="247"/>
      <c r="J159" s="247"/>
      <c r="K159" s="36">
        <f>SUM(K153:K158)</f>
        <v>55680</v>
      </c>
      <c r="L159" s="29"/>
      <c r="M159" s="29"/>
      <c r="N159" s="29"/>
      <c r="O159" s="29"/>
      <c r="P159" s="31">
        <v>280.23</v>
      </c>
      <c r="Q159" s="29"/>
    </row>
    <row r="160" spans="1:17" x14ac:dyDescent="0.2">
      <c r="F160" s="23"/>
      <c r="G160" s="23"/>
      <c r="H160" s="23"/>
      <c r="I160" s="23"/>
      <c r="J160" s="23"/>
      <c r="K160" s="37"/>
      <c r="L160" s="23"/>
      <c r="M160" s="23"/>
      <c r="N160" s="23"/>
      <c r="O160" s="23"/>
      <c r="P160" s="23"/>
      <c r="Q160" s="23"/>
    </row>
  </sheetData>
  <mergeCells count="54">
    <mergeCell ref="A133:J133"/>
    <mergeCell ref="A134:J134"/>
    <mergeCell ref="A135:J135"/>
    <mergeCell ref="A136:J136"/>
    <mergeCell ref="B22:B24"/>
    <mergeCell ref="F23:F24"/>
    <mergeCell ref="F22:I22"/>
    <mergeCell ref="G23:I23"/>
    <mergeCell ref="A26:Q26"/>
    <mergeCell ref="A29:Q29"/>
    <mergeCell ref="O22:O24"/>
    <mergeCell ref="J23:J24"/>
    <mergeCell ref="J22:N22"/>
    <mergeCell ref="K23:K24"/>
    <mergeCell ref="L23:N23"/>
    <mergeCell ref="A132:J132"/>
    <mergeCell ref="Q22:Q24"/>
    <mergeCell ref="P22:P24"/>
    <mergeCell ref="A22:A24"/>
    <mergeCell ref="C22:C24"/>
    <mergeCell ref="D22:D24"/>
    <mergeCell ref="E22:E24"/>
    <mergeCell ref="A157:J157"/>
    <mergeCell ref="A158:J158"/>
    <mergeCell ref="A159:J159"/>
    <mergeCell ref="J14:K14"/>
    <mergeCell ref="J17:K17"/>
    <mergeCell ref="J18:K18"/>
    <mergeCell ref="J16:K16"/>
    <mergeCell ref="J15:K15"/>
    <mergeCell ref="A151:J151"/>
    <mergeCell ref="A143:J143"/>
    <mergeCell ref="A146:J146"/>
    <mergeCell ref="A147:J147"/>
    <mergeCell ref="A148:J148"/>
    <mergeCell ref="A149:J149"/>
    <mergeCell ref="A152:J152"/>
    <mergeCell ref="A150:J150"/>
    <mergeCell ref="A153:J153"/>
    <mergeCell ref="A154:J154"/>
    <mergeCell ref="A155:J155"/>
    <mergeCell ref="A156:J156"/>
    <mergeCell ref="E1:I1"/>
    <mergeCell ref="A137:J137"/>
    <mergeCell ref="A138:J138"/>
    <mergeCell ref="A139:J139"/>
    <mergeCell ref="A140:J140"/>
    <mergeCell ref="A141:J141"/>
    <mergeCell ref="A142:J142"/>
    <mergeCell ref="A144:J144"/>
    <mergeCell ref="A145:J145"/>
    <mergeCell ref="A41:Q41"/>
    <mergeCell ref="A55:Q55"/>
    <mergeCell ref="A70:Q70"/>
  </mergeCells>
  <pageMargins left="0.23622047244094491" right="0" top="0.51181102362204722" bottom="0.43307086614173229" header="0.31496062992125984" footer="0.23622047244094491"/>
  <pageSetup paperSize="9" scale="94" fitToHeight="10000" orientation="landscape" r:id="rId1"/>
  <headerFooter alignWithMargins="0">
    <oddHeader>&amp;LГранд-СМЕТА</oddHeader>
    <oddFooter>&amp;RСтраница &amp;P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 fitToPage="1"/>
  </sheetPr>
  <dimension ref="A1:R108"/>
  <sheetViews>
    <sheetView showGridLines="0" zoomScaleNormal="100" zoomScaleSheetLayoutView="75" workbookViewId="0"/>
  </sheetViews>
  <sheetFormatPr defaultColWidth="9.140625" defaultRowHeight="12.75" outlineLevelRow="2" x14ac:dyDescent="0.2"/>
  <cols>
    <col min="1" max="1" width="3.28515625" style="24" customWidth="1"/>
    <col min="2" max="2" width="16.85546875" style="1" customWidth="1"/>
    <col min="3" max="3" width="34.28515625" style="22" customWidth="1"/>
    <col min="4" max="4" width="7.7109375" style="124" customWidth="1"/>
    <col min="5" max="5" width="10.5703125" style="125" customWidth="1"/>
    <col min="6" max="6" width="7.28515625" style="7" customWidth="1"/>
    <col min="7" max="10" width="6.7109375" style="7" customWidth="1"/>
    <col min="11" max="11" width="7.28515625" style="38" customWidth="1"/>
    <col min="12" max="15" width="6.7109375" style="7" customWidth="1"/>
    <col min="16" max="16" width="10.140625" style="7" customWidth="1"/>
    <col min="17" max="17" width="5.7109375" style="8" customWidth="1"/>
    <col min="18" max="16384" width="9.140625" style="8"/>
  </cols>
  <sheetData>
    <row r="1" spans="1:18" outlineLevel="2" x14ac:dyDescent="0.2">
      <c r="A1" s="6" t="s">
        <v>35</v>
      </c>
      <c r="B1" s="9"/>
      <c r="C1" s="2"/>
      <c r="D1" s="155"/>
      <c r="E1" s="255" t="s">
        <v>65</v>
      </c>
      <c r="F1" s="255"/>
      <c r="G1" s="255"/>
      <c r="H1" s="255"/>
      <c r="I1" s="255"/>
      <c r="J1" s="5"/>
      <c r="K1" s="32"/>
      <c r="L1" s="5"/>
      <c r="M1" s="6" t="s">
        <v>36</v>
      </c>
      <c r="N1" s="5"/>
      <c r="O1" s="5"/>
      <c r="P1" s="5"/>
      <c r="Q1"/>
      <c r="R1"/>
    </row>
    <row r="2" spans="1:18" outlineLevel="1" x14ac:dyDescent="0.2">
      <c r="A2" s="10"/>
      <c r="B2" s="9"/>
      <c r="C2" s="2"/>
      <c r="D2" s="3"/>
      <c r="E2" s="3"/>
      <c r="F2" s="5"/>
      <c r="G2" s="154" t="s">
        <v>21</v>
      </c>
      <c r="H2" s="5"/>
      <c r="I2" s="5"/>
      <c r="J2" s="5"/>
      <c r="K2" s="32"/>
      <c r="L2" s="5"/>
      <c r="M2" s="10" t="s">
        <v>239</v>
      </c>
      <c r="N2" s="5"/>
      <c r="O2" s="5"/>
      <c r="P2" s="5"/>
      <c r="Q2"/>
      <c r="R2"/>
    </row>
    <row r="3" spans="1:18" outlineLevel="1" x14ac:dyDescent="0.2">
      <c r="A3" s="10"/>
      <c r="B3" s="9"/>
      <c r="C3" s="2"/>
      <c r="D3" s="3"/>
      <c r="E3" s="3"/>
      <c r="F3" s="5"/>
      <c r="G3" s="154"/>
      <c r="H3" s="5"/>
      <c r="I3" s="5"/>
      <c r="J3" s="5"/>
      <c r="K3" s="32"/>
      <c r="L3" s="10"/>
      <c r="M3" s="10" t="s">
        <v>674</v>
      </c>
      <c r="N3" s="5"/>
      <c r="O3" s="5"/>
      <c r="P3" s="5"/>
      <c r="Q3"/>
      <c r="R3"/>
    </row>
    <row r="4" spans="1:18" outlineLevel="1" x14ac:dyDescent="0.2">
      <c r="A4" s="10" t="s">
        <v>39</v>
      </c>
      <c r="B4" s="9"/>
      <c r="C4" s="2"/>
      <c r="D4" s="3"/>
      <c r="E4" s="3"/>
      <c r="F4" s="5"/>
      <c r="G4" s="5"/>
      <c r="H4" s="5"/>
      <c r="I4" s="5"/>
      <c r="J4" s="5"/>
      <c r="K4" s="32"/>
      <c r="L4" s="5"/>
      <c r="M4" s="10" t="s">
        <v>39</v>
      </c>
      <c r="N4" s="5"/>
      <c r="O4" s="5"/>
      <c r="P4" s="5"/>
      <c r="Q4"/>
      <c r="R4"/>
    </row>
    <row r="5" spans="1:18" outlineLevel="1" x14ac:dyDescent="0.2">
      <c r="A5" s="10" t="s">
        <v>91</v>
      </c>
      <c r="B5" s="9"/>
      <c r="C5" s="2"/>
      <c r="D5" s="3"/>
      <c r="E5" s="3"/>
      <c r="F5" s="5"/>
      <c r="G5" s="5"/>
      <c r="H5" s="5"/>
      <c r="I5" s="5"/>
      <c r="J5" s="5"/>
      <c r="K5" s="32"/>
      <c r="L5" s="5"/>
      <c r="M5" s="10" t="s">
        <v>234</v>
      </c>
      <c r="N5" s="5"/>
      <c r="O5" s="5"/>
      <c r="P5" s="5"/>
      <c r="Q5"/>
      <c r="R5"/>
    </row>
    <row r="6" spans="1:18" x14ac:dyDescent="0.2">
      <c r="A6" s="4"/>
      <c r="B6" s="9"/>
      <c r="C6" s="3"/>
      <c r="D6" s="8"/>
      <c r="E6" s="5"/>
      <c r="F6" s="5"/>
      <c r="G6" s="15" t="s">
        <v>767</v>
      </c>
      <c r="H6" s="15"/>
      <c r="I6" s="15"/>
      <c r="J6" s="5"/>
      <c r="K6" s="32"/>
      <c r="L6" s="5"/>
      <c r="M6" s="5"/>
      <c r="N6" s="5"/>
      <c r="O6" s="5"/>
      <c r="P6" s="5"/>
      <c r="Q6"/>
      <c r="R6"/>
    </row>
    <row r="7" spans="1:18" x14ac:dyDescent="0.2">
      <c r="A7" s="4"/>
      <c r="B7" s="9"/>
      <c r="C7" s="3"/>
      <c r="D7" s="8"/>
      <c r="E7" s="5"/>
      <c r="F7" s="5"/>
      <c r="G7" s="4" t="s">
        <v>22</v>
      </c>
      <c r="H7" s="4"/>
      <c r="I7" s="4"/>
      <c r="J7" s="5"/>
      <c r="K7" s="32"/>
      <c r="L7" s="5"/>
      <c r="M7" s="5"/>
      <c r="N7" s="5"/>
      <c r="O7" s="5"/>
      <c r="P7" s="5"/>
      <c r="Q7"/>
      <c r="R7"/>
    </row>
    <row r="8" spans="1:18" x14ac:dyDescent="0.2">
      <c r="A8" s="4"/>
      <c r="B8" s="9"/>
      <c r="C8" s="3"/>
      <c r="D8" s="8"/>
      <c r="E8" s="5"/>
      <c r="F8" s="5"/>
      <c r="G8" s="4"/>
      <c r="H8" s="4"/>
      <c r="I8" s="4"/>
      <c r="J8" s="5"/>
      <c r="K8" s="32"/>
      <c r="L8" s="5"/>
      <c r="M8" s="5"/>
      <c r="N8" s="5"/>
      <c r="O8" s="5"/>
      <c r="P8" s="5"/>
      <c r="Q8"/>
      <c r="R8"/>
    </row>
    <row r="9" spans="1:18" x14ac:dyDescent="0.2">
      <c r="A9" s="4"/>
      <c r="B9" s="9"/>
      <c r="C9" s="16" t="s">
        <v>233</v>
      </c>
      <c r="D9" s="151" t="s">
        <v>766</v>
      </c>
      <c r="E9" s="150"/>
      <c r="F9" s="11"/>
      <c r="G9" s="11"/>
      <c r="H9" s="149"/>
      <c r="I9" s="11"/>
      <c r="J9" s="11"/>
      <c r="K9" s="39"/>
      <c r="L9" s="14"/>
      <c r="M9" s="5"/>
      <c r="N9" s="5"/>
      <c r="O9" s="5"/>
      <c r="P9" s="5"/>
      <c r="Q9" s="5"/>
      <c r="R9"/>
    </row>
    <row r="10" spans="1:18" x14ac:dyDescent="0.2">
      <c r="A10" s="4"/>
      <c r="B10" s="9"/>
      <c r="C10" s="16"/>
      <c r="D10" s="156" t="s">
        <v>765</v>
      </c>
      <c r="E10" s="156"/>
      <c r="F10" s="156"/>
      <c r="G10" s="156"/>
      <c r="H10" s="156"/>
      <c r="I10" s="156"/>
      <c r="J10" s="156"/>
      <c r="K10" s="80"/>
      <c r="L10" s="14"/>
      <c r="M10" s="5"/>
      <c r="N10" s="5"/>
      <c r="O10" s="5"/>
      <c r="P10" s="5"/>
      <c r="Q10" s="5"/>
      <c r="R10"/>
    </row>
    <row r="11" spans="1:18" x14ac:dyDescent="0.2">
      <c r="A11" s="4"/>
      <c r="B11" s="9"/>
      <c r="C11" s="3"/>
      <c r="D11" s="18"/>
      <c r="E11" s="12"/>
      <c r="F11" s="12"/>
      <c r="G11" s="13" t="s">
        <v>23</v>
      </c>
      <c r="H11" s="13"/>
      <c r="I11" s="13"/>
      <c r="J11" s="12"/>
      <c r="K11" s="80"/>
      <c r="L11" s="5"/>
      <c r="M11" s="5"/>
      <c r="N11" s="5"/>
      <c r="O11" s="5"/>
      <c r="P11" s="5"/>
      <c r="Q11"/>
      <c r="R11"/>
    </row>
    <row r="12" spans="1:18" x14ac:dyDescent="0.2">
      <c r="A12" s="19"/>
      <c r="B12" s="20"/>
      <c r="C12" s="3"/>
      <c r="D12" s="8"/>
      <c r="E12" s="5"/>
      <c r="F12" s="5"/>
      <c r="G12" s="5"/>
      <c r="H12" s="5"/>
      <c r="I12" s="5"/>
      <c r="J12" s="5"/>
      <c r="K12" s="32"/>
      <c r="L12" s="5"/>
      <c r="M12" s="5"/>
      <c r="N12" s="5"/>
      <c r="O12" s="5"/>
      <c r="P12" s="5"/>
    </row>
    <row r="13" spans="1:18" x14ac:dyDescent="0.2">
      <c r="A13" s="4"/>
      <c r="B13" s="9"/>
      <c r="C13" s="3"/>
      <c r="D13" s="17" t="s">
        <v>764</v>
      </c>
      <c r="E13" s="5"/>
      <c r="F13" s="5"/>
      <c r="G13" s="5"/>
      <c r="H13" s="17"/>
      <c r="I13" s="17"/>
      <c r="J13" s="17"/>
      <c r="K13" s="32"/>
      <c r="L13" s="5"/>
      <c r="M13" s="5"/>
      <c r="N13" s="140" t="s">
        <v>231</v>
      </c>
      <c r="O13" s="139"/>
      <c r="P13" s="139"/>
      <c r="Q13" s="5"/>
    </row>
    <row r="14" spans="1:18" x14ac:dyDescent="0.2">
      <c r="A14" s="4"/>
      <c r="B14" s="9"/>
      <c r="C14" s="3"/>
      <c r="D14" s="17" t="s">
        <v>62</v>
      </c>
      <c r="E14" s="5"/>
      <c r="F14" s="5"/>
      <c r="G14" s="5"/>
      <c r="H14" s="17"/>
      <c r="I14" s="17"/>
      <c r="J14" s="250" t="s">
        <v>763</v>
      </c>
      <c r="K14" s="251"/>
      <c r="L14" s="10" t="s">
        <v>59</v>
      </c>
      <c r="M14" s="5"/>
      <c r="N14" s="136" t="s">
        <v>762</v>
      </c>
      <c r="O14" s="139"/>
      <c r="P14" s="134">
        <f>P15+P16+P17</f>
        <v>147.45975000000001</v>
      </c>
    </row>
    <row r="15" spans="1:18" outlineLevel="1" x14ac:dyDescent="0.2">
      <c r="A15" s="4"/>
      <c r="B15" s="9"/>
      <c r="C15" s="3"/>
      <c r="D15" s="17" t="s">
        <v>63</v>
      </c>
      <c r="E15" s="5"/>
      <c r="F15" s="5"/>
      <c r="G15" s="5"/>
      <c r="H15" s="17"/>
      <c r="I15" s="17"/>
      <c r="J15" s="250" t="s">
        <v>761</v>
      </c>
      <c r="K15" s="251"/>
      <c r="L15" s="10" t="s">
        <v>59</v>
      </c>
      <c r="M15" s="5"/>
      <c r="N15" s="136" t="s">
        <v>223</v>
      </c>
      <c r="O15" s="139"/>
      <c r="P15" s="134">
        <f>17.343*5.56</f>
        <v>96.427079999999989</v>
      </c>
    </row>
    <row r="16" spans="1:18" outlineLevel="1" x14ac:dyDescent="0.2">
      <c r="A16" s="4"/>
      <c r="B16" s="9"/>
      <c r="C16" s="3"/>
      <c r="D16" s="17" t="s">
        <v>760</v>
      </c>
      <c r="E16" s="5"/>
      <c r="F16" s="5"/>
      <c r="G16" s="5"/>
      <c r="H16" s="17"/>
      <c r="I16" s="17"/>
      <c r="J16" s="250" t="s">
        <v>759</v>
      </c>
      <c r="K16" s="251"/>
      <c r="L16" s="10" t="s">
        <v>59</v>
      </c>
      <c r="M16" s="5"/>
      <c r="N16" s="136" t="s">
        <v>758</v>
      </c>
      <c r="O16" s="139"/>
      <c r="P16" s="134">
        <f>2.499*9.32</f>
        <v>23.290680000000002</v>
      </c>
    </row>
    <row r="17" spans="1:17" outlineLevel="1" x14ac:dyDescent="0.2">
      <c r="A17" s="4"/>
      <c r="B17" s="9"/>
      <c r="C17" s="3"/>
      <c r="D17" s="17" t="s">
        <v>19</v>
      </c>
      <c r="E17" s="5"/>
      <c r="F17" s="5"/>
      <c r="G17" s="5"/>
      <c r="H17" s="17"/>
      <c r="I17" s="17"/>
      <c r="J17" s="250" t="s">
        <v>757</v>
      </c>
      <c r="K17" s="251"/>
      <c r="L17" s="10" t="s">
        <v>59</v>
      </c>
      <c r="M17" s="5"/>
      <c r="N17" s="136" t="s">
        <v>227</v>
      </c>
      <c r="O17" s="139"/>
      <c r="P17" s="134">
        <f>4.19*6.621</f>
        <v>27.741990000000005</v>
      </c>
    </row>
    <row r="18" spans="1:17" x14ac:dyDescent="0.2">
      <c r="A18" s="4"/>
      <c r="B18" s="9"/>
      <c r="C18" s="3"/>
      <c r="D18" s="17" t="s">
        <v>226</v>
      </c>
      <c r="E18" s="5"/>
      <c r="F18" s="5"/>
      <c r="G18" s="5"/>
      <c r="H18" s="17"/>
      <c r="I18" s="17"/>
      <c r="J18" s="250" t="s">
        <v>756</v>
      </c>
      <c r="K18" s="251"/>
      <c r="L18" s="10" t="s">
        <v>59</v>
      </c>
      <c r="M18" s="5"/>
      <c r="N18" s="136" t="s">
        <v>223</v>
      </c>
      <c r="O18" s="135"/>
      <c r="P18" s="134">
        <f>5.56*3.425</f>
        <v>19.042999999999999</v>
      </c>
    </row>
    <row r="19" spans="1:17" outlineLevel="1" x14ac:dyDescent="0.2">
      <c r="A19" s="4"/>
      <c r="B19" s="9"/>
      <c r="C19" s="3"/>
      <c r="D19" s="17" t="s">
        <v>60</v>
      </c>
      <c r="E19" s="5"/>
      <c r="F19" s="5"/>
      <c r="G19" s="5"/>
      <c r="H19" s="17"/>
      <c r="I19" s="17"/>
      <c r="J19" s="250" t="s">
        <v>755</v>
      </c>
      <c r="K19" s="251"/>
      <c r="L19" s="10" t="s">
        <v>61</v>
      </c>
      <c r="M19" s="5"/>
      <c r="N19" s="5"/>
      <c r="O19" s="5"/>
      <c r="P19" s="5"/>
    </row>
    <row r="20" spans="1:17" x14ac:dyDescent="0.2">
      <c r="A20" s="129"/>
      <c r="B20" s="132"/>
      <c r="C20" s="131"/>
      <c r="D20" s="17" t="s">
        <v>664</v>
      </c>
      <c r="E20" s="17"/>
      <c r="F20" s="17"/>
      <c r="G20" s="17"/>
      <c r="H20" s="17"/>
      <c r="I20" s="17"/>
      <c r="J20" s="17"/>
      <c r="K20" s="157">
        <f>K101/1000</f>
        <v>11.446999999999999</v>
      </c>
      <c r="L20" s="17" t="s">
        <v>224</v>
      </c>
      <c r="M20" s="127"/>
      <c r="N20" s="136" t="s">
        <v>223</v>
      </c>
      <c r="O20" s="135"/>
      <c r="P20" s="134">
        <f>K20*5.56</f>
        <v>63.645319999999991</v>
      </c>
      <c r="Q20" s="133"/>
    </row>
    <row r="21" spans="1:17" x14ac:dyDescent="0.2">
      <c r="A21" s="129"/>
      <c r="B21" s="132"/>
      <c r="C21" s="131"/>
      <c r="D21" s="130" t="s">
        <v>222</v>
      </c>
      <c r="E21" s="17"/>
      <c r="F21" s="17"/>
      <c r="G21" s="17"/>
      <c r="H21" s="17"/>
      <c r="I21" s="17"/>
      <c r="J21" s="17"/>
      <c r="K21" s="33"/>
      <c r="L21" s="17"/>
      <c r="M21" s="127"/>
      <c r="N21" s="127"/>
      <c r="O21" s="127"/>
      <c r="P21" s="152"/>
      <c r="Q21"/>
    </row>
    <row r="22" spans="1:17" x14ac:dyDescent="0.2">
      <c r="A22" s="4"/>
      <c r="B22" s="9"/>
      <c r="C22" s="2"/>
      <c r="D22" s="3"/>
      <c r="E22" s="4"/>
      <c r="F22" s="5"/>
      <c r="G22" s="5"/>
      <c r="H22" s="5"/>
      <c r="I22" s="5"/>
      <c r="J22" s="5"/>
      <c r="K22" s="32"/>
      <c r="L22" s="5"/>
      <c r="M22" s="5"/>
      <c r="N22" s="5"/>
      <c r="O22" s="5"/>
      <c r="P22" s="5"/>
    </row>
    <row r="23" spans="1:17" ht="19.5" customHeight="1" x14ac:dyDescent="0.2">
      <c r="A23" s="238" t="s">
        <v>24</v>
      </c>
      <c r="B23" s="244" t="s">
        <v>221</v>
      </c>
      <c r="C23" s="238" t="s">
        <v>25</v>
      </c>
      <c r="D23" s="238" t="s">
        <v>26</v>
      </c>
      <c r="E23" s="238" t="s">
        <v>27</v>
      </c>
      <c r="F23" s="238" t="s">
        <v>37</v>
      </c>
      <c r="G23" s="239"/>
      <c r="H23" s="239"/>
      <c r="I23" s="239"/>
      <c r="J23" s="238" t="s">
        <v>38</v>
      </c>
      <c r="K23" s="241"/>
      <c r="L23" s="241"/>
      <c r="M23" s="241"/>
      <c r="N23" s="241"/>
      <c r="O23" s="238" t="s">
        <v>32</v>
      </c>
      <c r="P23" s="238" t="s">
        <v>33</v>
      </c>
      <c r="Q23" s="237" t="s">
        <v>220</v>
      </c>
    </row>
    <row r="24" spans="1:17" ht="18.75" customHeight="1" x14ac:dyDescent="0.2">
      <c r="A24" s="239"/>
      <c r="B24" s="245"/>
      <c r="C24" s="240"/>
      <c r="D24" s="238"/>
      <c r="E24" s="238"/>
      <c r="F24" s="238" t="s">
        <v>28</v>
      </c>
      <c r="G24" s="238" t="s">
        <v>30</v>
      </c>
      <c r="H24" s="239"/>
      <c r="I24" s="239"/>
      <c r="J24" s="238" t="s">
        <v>219</v>
      </c>
      <c r="K24" s="242" t="s">
        <v>28</v>
      </c>
      <c r="L24" s="238" t="s">
        <v>30</v>
      </c>
      <c r="M24" s="239"/>
      <c r="N24" s="239"/>
      <c r="O24" s="238"/>
      <c r="P24" s="238"/>
      <c r="Q24" s="237"/>
    </row>
    <row r="25" spans="1:17" ht="22.5" customHeight="1" x14ac:dyDescent="0.2">
      <c r="A25" s="239"/>
      <c r="B25" s="245"/>
      <c r="C25" s="240"/>
      <c r="D25" s="238"/>
      <c r="E25" s="238"/>
      <c r="F25" s="239"/>
      <c r="G25" s="119" t="s">
        <v>29</v>
      </c>
      <c r="H25" s="119" t="s">
        <v>34</v>
      </c>
      <c r="I25" s="119" t="s">
        <v>31</v>
      </c>
      <c r="J25" s="240"/>
      <c r="K25" s="243"/>
      <c r="L25" s="119" t="s">
        <v>29</v>
      </c>
      <c r="M25" s="119" t="s">
        <v>34</v>
      </c>
      <c r="N25" s="119" t="s">
        <v>31</v>
      </c>
      <c r="O25" s="238"/>
      <c r="P25" s="238"/>
      <c r="Q25" s="237"/>
    </row>
    <row r="26" spans="1:17" x14ac:dyDescent="0.2">
      <c r="A26" s="21">
        <v>1</v>
      </c>
      <c r="B26" s="122">
        <v>2</v>
      </c>
      <c r="C26" s="119">
        <v>3</v>
      </c>
      <c r="D26" s="119">
        <v>4</v>
      </c>
      <c r="E26" s="26">
        <v>5</v>
      </c>
      <c r="F26" s="121">
        <v>6</v>
      </c>
      <c r="G26" s="121">
        <v>7</v>
      </c>
      <c r="H26" s="121">
        <v>8</v>
      </c>
      <c r="I26" s="121">
        <v>9</v>
      </c>
      <c r="J26" s="121">
        <v>10</v>
      </c>
      <c r="K26" s="120">
        <v>11</v>
      </c>
      <c r="L26" s="121">
        <v>12</v>
      </c>
      <c r="M26" s="121">
        <v>13</v>
      </c>
      <c r="N26" s="121">
        <v>14</v>
      </c>
      <c r="O26" s="121">
        <v>15</v>
      </c>
      <c r="P26" s="121">
        <v>16</v>
      </c>
      <c r="Q26" s="121">
        <v>17</v>
      </c>
    </row>
    <row r="27" spans="1:17" x14ac:dyDescent="0.2">
      <c r="A27" s="248" t="s">
        <v>754</v>
      </c>
      <c r="B27" s="247"/>
      <c r="C27" s="247"/>
      <c r="D27" s="247"/>
      <c r="E27" s="247"/>
      <c r="F27" s="247"/>
      <c r="G27" s="247"/>
      <c r="H27" s="247"/>
      <c r="I27" s="247"/>
      <c r="J27" s="247"/>
      <c r="K27" s="247"/>
      <c r="L27" s="247"/>
      <c r="M27" s="247"/>
      <c r="N27" s="247"/>
      <c r="O27" s="247"/>
      <c r="P27" s="247"/>
      <c r="Q27" s="247"/>
    </row>
    <row r="28" spans="1:17" ht="24" x14ac:dyDescent="0.2">
      <c r="A28" s="21">
        <v>1</v>
      </c>
      <c r="B28" s="25" t="s">
        <v>372</v>
      </c>
      <c r="C28" s="123" t="s">
        <v>753</v>
      </c>
      <c r="D28" s="26" t="s">
        <v>42</v>
      </c>
      <c r="E28" s="27">
        <v>1</v>
      </c>
      <c r="F28" s="29"/>
      <c r="G28" s="29"/>
      <c r="H28" s="29"/>
      <c r="I28" s="29"/>
      <c r="J28" s="29">
        <v>1316</v>
      </c>
      <c r="K28" s="34">
        <v>1316</v>
      </c>
      <c r="L28" s="29"/>
      <c r="M28" s="29"/>
      <c r="N28" s="29"/>
      <c r="O28" s="29"/>
      <c r="P28" s="29"/>
      <c r="Q28" s="29"/>
    </row>
    <row r="29" spans="1:17" ht="24" x14ac:dyDescent="0.2">
      <c r="A29" s="21">
        <v>2</v>
      </c>
      <c r="B29" s="25" t="s">
        <v>728</v>
      </c>
      <c r="C29" s="123" t="s">
        <v>752</v>
      </c>
      <c r="D29" s="26" t="s">
        <v>40</v>
      </c>
      <c r="E29" s="27">
        <v>1</v>
      </c>
      <c r="F29" s="28">
        <v>64.92</v>
      </c>
      <c r="G29" s="28">
        <v>57.52</v>
      </c>
      <c r="H29" s="28">
        <v>0.37</v>
      </c>
      <c r="I29" s="29"/>
      <c r="J29" s="29"/>
      <c r="K29" s="34">
        <v>65</v>
      </c>
      <c r="L29" s="29">
        <v>58</v>
      </c>
      <c r="M29" s="29"/>
      <c r="N29" s="29"/>
      <c r="O29" s="29">
        <v>4</v>
      </c>
      <c r="P29" s="29">
        <v>4</v>
      </c>
      <c r="Q29" s="29"/>
    </row>
    <row r="30" spans="1:17" ht="24" x14ac:dyDescent="0.2">
      <c r="A30" s="21">
        <v>3</v>
      </c>
      <c r="B30" s="25" t="s">
        <v>751</v>
      </c>
      <c r="C30" s="123" t="s">
        <v>750</v>
      </c>
      <c r="D30" s="26" t="s">
        <v>40</v>
      </c>
      <c r="E30" s="27">
        <v>1</v>
      </c>
      <c r="F30" s="28">
        <v>34.97</v>
      </c>
      <c r="G30" s="28">
        <v>27.5</v>
      </c>
      <c r="H30" s="28">
        <v>6.92</v>
      </c>
      <c r="I30" s="28">
        <v>1.41</v>
      </c>
      <c r="J30" s="29"/>
      <c r="K30" s="34">
        <v>35</v>
      </c>
      <c r="L30" s="29">
        <v>28</v>
      </c>
      <c r="M30" s="29">
        <v>7</v>
      </c>
      <c r="N30" s="29">
        <v>1</v>
      </c>
      <c r="O30" s="29">
        <v>2.29</v>
      </c>
      <c r="P30" s="29">
        <v>2.29</v>
      </c>
      <c r="Q30" s="29"/>
    </row>
    <row r="31" spans="1:17" ht="24" x14ac:dyDescent="0.2">
      <c r="A31" s="21">
        <v>4</v>
      </c>
      <c r="B31" s="25" t="s">
        <v>372</v>
      </c>
      <c r="C31" s="123" t="s">
        <v>749</v>
      </c>
      <c r="D31" s="26" t="s">
        <v>42</v>
      </c>
      <c r="E31" s="27">
        <v>1</v>
      </c>
      <c r="F31" s="28">
        <v>1078.3699999999999</v>
      </c>
      <c r="G31" s="29"/>
      <c r="H31" s="29"/>
      <c r="I31" s="29"/>
      <c r="J31" s="29"/>
      <c r="K31" s="34">
        <v>1078</v>
      </c>
      <c r="L31" s="29"/>
      <c r="M31" s="29"/>
      <c r="N31" s="29"/>
      <c r="O31" s="29"/>
      <c r="P31" s="29"/>
      <c r="Q31" s="29"/>
    </row>
    <row r="32" spans="1:17" ht="36" x14ac:dyDescent="0.2">
      <c r="A32" s="21">
        <v>5</v>
      </c>
      <c r="B32" s="25" t="s">
        <v>372</v>
      </c>
      <c r="C32" s="123" t="s">
        <v>748</v>
      </c>
      <c r="D32" s="26" t="s">
        <v>42</v>
      </c>
      <c r="E32" s="27">
        <v>1</v>
      </c>
      <c r="F32" s="29"/>
      <c r="G32" s="29"/>
      <c r="H32" s="29"/>
      <c r="I32" s="29"/>
      <c r="J32" s="29">
        <v>791</v>
      </c>
      <c r="K32" s="34">
        <v>791</v>
      </c>
      <c r="L32" s="29"/>
      <c r="M32" s="29"/>
      <c r="N32" s="29"/>
      <c r="O32" s="29"/>
      <c r="P32" s="29"/>
      <c r="Q32" s="29"/>
    </row>
    <row r="33" spans="1:17" ht="24" x14ac:dyDescent="0.2">
      <c r="A33" s="21">
        <v>6</v>
      </c>
      <c r="B33" s="25" t="s">
        <v>747</v>
      </c>
      <c r="C33" s="123" t="s">
        <v>746</v>
      </c>
      <c r="D33" s="26" t="s">
        <v>40</v>
      </c>
      <c r="E33" s="27">
        <v>1</v>
      </c>
      <c r="F33" s="28">
        <v>256.7</v>
      </c>
      <c r="G33" s="28">
        <v>157.76</v>
      </c>
      <c r="H33" s="28">
        <v>33.83</v>
      </c>
      <c r="I33" s="28">
        <v>6.87</v>
      </c>
      <c r="J33" s="29"/>
      <c r="K33" s="34">
        <v>257</v>
      </c>
      <c r="L33" s="29">
        <v>158</v>
      </c>
      <c r="M33" s="29">
        <v>34</v>
      </c>
      <c r="N33" s="29">
        <v>7</v>
      </c>
      <c r="O33" s="29">
        <v>10.1</v>
      </c>
      <c r="P33" s="29">
        <v>10.1</v>
      </c>
      <c r="Q33" s="29"/>
    </row>
    <row r="34" spans="1:17" x14ac:dyDescent="0.2">
      <c r="A34" s="21">
        <v>7</v>
      </c>
      <c r="B34" s="25" t="s">
        <v>372</v>
      </c>
      <c r="C34" s="123" t="s">
        <v>745</v>
      </c>
      <c r="D34" s="26" t="s">
        <v>42</v>
      </c>
      <c r="E34" s="27">
        <v>1</v>
      </c>
      <c r="F34" s="28">
        <v>548.35</v>
      </c>
      <c r="G34" s="29"/>
      <c r="H34" s="29"/>
      <c r="I34" s="29"/>
      <c r="J34" s="29"/>
      <c r="K34" s="34">
        <v>548</v>
      </c>
      <c r="L34" s="29"/>
      <c r="M34" s="29"/>
      <c r="N34" s="29"/>
      <c r="O34" s="29"/>
      <c r="P34" s="29"/>
      <c r="Q34" s="29"/>
    </row>
    <row r="35" spans="1:17" ht="24" x14ac:dyDescent="0.2">
      <c r="A35" s="21">
        <v>8</v>
      </c>
      <c r="B35" s="25" t="s">
        <v>372</v>
      </c>
      <c r="C35" s="123" t="s">
        <v>744</v>
      </c>
      <c r="D35" s="26" t="s">
        <v>42</v>
      </c>
      <c r="E35" s="27">
        <v>1</v>
      </c>
      <c r="F35" s="28">
        <v>69.02</v>
      </c>
      <c r="G35" s="29"/>
      <c r="H35" s="29"/>
      <c r="I35" s="29"/>
      <c r="J35" s="29"/>
      <c r="K35" s="34">
        <v>69</v>
      </c>
      <c r="L35" s="29"/>
      <c r="M35" s="29"/>
      <c r="N35" s="29"/>
      <c r="O35" s="29"/>
      <c r="P35" s="29"/>
      <c r="Q35" s="29"/>
    </row>
    <row r="36" spans="1:17" x14ac:dyDescent="0.2">
      <c r="A36" s="21">
        <v>9</v>
      </c>
      <c r="B36" s="25" t="s">
        <v>743</v>
      </c>
      <c r="C36" s="123" t="s">
        <v>742</v>
      </c>
      <c r="D36" s="26" t="s">
        <v>40</v>
      </c>
      <c r="E36" s="27">
        <v>1</v>
      </c>
      <c r="F36" s="28">
        <v>8.41</v>
      </c>
      <c r="G36" s="28">
        <v>7.26</v>
      </c>
      <c r="H36" s="29"/>
      <c r="I36" s="29"/>
      <c r="J36" s="29"/>
      <c r="K36" s="34">
        <v>8</v>
      </c>
      <c r="L36" s="29">
        <v>7</v>
      </c>
      <c r="M36" s="29"/>
      <c r="N36" s="29"/>
      <c r="O36" s="29">
        <v>0.52</v>
      </c>
      <c r="P36" s="29">
        <v>0.52</v>
      </c>
      <c r="Q36" s="29"/>
    </row>
    <row r="37" spans="1:17" ht="36" x14ac:dyDescent="0.2">
      <c r="A37" s="21">
        <v>10</v>
      </c>
      <c r="B37" s="25" t="s">
        <v>372</v>
      </c>
      <c r="C37" s="123" t="s">
        <v>741</v>
      </c>
      <c r="D37" s="26" t="s">
        <v>44</v>
      </c>
      <c r="E37" s="30">
        <v>102</v>
      </c>
      <c r="F37" s="28">
        <v>39.479999999999997</v>
      </c>
      <c r="G37" s="29"/>
      <c r="H37" s="29"/>
      <c r="I37" s="29"/>
      <c r="J37" s="29"/>
      <c r="K37" s="34">
        <v>4027</v>
      </c>
      <c r="L37" s="29"/>
      <c r="M37" s="29"/>
      <c r="N37" s="29"/>
      <c r="O37" s="29"/>
      <c r="P37" s="29"/>
      <c r="Q37" s="29"/>
    </row>
    <row r="38" spans="1:17" ht="24" x14ac:dyDescent="0.2">
      <c r="A38" s="21">
        <v>11</v>
      </c>
      <c r="B38" s="25" t="s">
        <v>697</v>
      </c>
      <c r="C38" s="123" t="s">
        <v>696</v>
      </c>
      <c r="D38" s="26" t="s">
        <v>90</v>
      </c>
      <c r="E38" s="30">
        <v>1</v>
      </c>
      <c r="F38" s="28">
        <v>1837.57</v>
      </c>
      <c r="G38" s="28">
        <v>474.14</v>
      </c>
      <c r="H38" s="28">
        <v>129.78</v>
      </c>
      <c r="I38" s="28">
        <v>23.9</v>
      </c>
      <c r="J38" s="29"/>
      <c r="K38" s="34">
        <v>1838</v>
      </c>
      <c r="L38" s="29">
        <v>474</v>
      </c>
      <c r="M38" s="29">
        <v>130</v>
      </c>
      <c r="N38" s="29">
        <v>24</v>
      </c>
      <c r="O38" s="29">
        <v>37.1</v>
      </c>
      <c r="P38" s="29">
        <v>37.1</v>
      </c>
      <c r="Q38" s="29"/>
    </row>
    <row r="39" spans="1:17" ht="36" x14ac:dyDescent="0.2">
      <c r="A39" s="21">
        <v>12</v>
      </c>
      <c r="B39" s="25" t="s">
        <v>740</v>
      </c>
      <c r="C39" s="123" t="s">
        <v>739</v>
      </c>
      <c r="D39" s="26" t="s">
        <v>693</v>
      </c>
      <c r="E39" s="30">
        <v>0.2</v>
      </c>
      <c r="F39" s="28">
        <v>70.489999999999995</v>
      </c>
      <c r="G39" s="28">
        <v>69.11</v>
      </c>
      <c r="H39" s="29"/>
      <c r="I39" s="29"/>
      <c r="J39" s="29"/>
      <c r="K39" s="34">
        <v>14</v>
      </c>
      <c r="L39" s="29">
        <v>14</v>
      </c>
      <c r="M39" s="29"/>
      <c r="N39" s="29"/>
      <c r="O39" s="29">
        <v>5.0999999999999996</v>
      </c>
      <c r="P39" s="29">
        <v>1.02</v>
      </c>
      <c r="Q39" s="29"/>
    </row>
    <row r="40" spans="1:17" ht="24" x14ac:dyDescent="0.2">
      <c r="A40" s="21">
        <v>13</v>
      </c>
      <c r="B40" s="25" t="s">
        <v>372</v>
      </c>
      <c r="C40" s="123" t="s">
        <v>738</v>
      </c>
      <c r="D40" s="26" t="s">
        <v>42</v>
      </c>
      <c r="E40" s="27">
        <v>1</v>
      </c>
      <c r="F40" s="28">
        <v>19.170000000000002</v>
      </c>
      <c r="G40" s="29"/>
      <c r="H40" s="29"/>
      <c r="I40" s="29"/>
      <c r="J40" s="29"/>
      <c r="K40" s="34">
        <v>19</v>
      </c>
      <c r="L40" s="29"/>
      <c r="M40" s="29"/>
      <c r="N40" s="29"/>
      <c r="O40" s="29"/>
      <c r="P40" s="29"/>
      <c r="Q40" s="29"/>
    </row>
    <row r="41" spans="1:17" ht="24" x14ac:dyDescent="0.2">
      <c r="A41" s="21">
        <v>14</v>
      </c>
      <c r="B41" s="25" t="s">
        <v>372</v>
      </c>
      <c r="C41" s="123" t="s">
        <v>737</v>
      </c>
      <c r="D41" s="26" t="s">
        <v>42</v>
      </c>
      <c r="E41" s="27">
        <v>1</v>
      </c>
      <c r="F41" s="28">
        <v>23.39</v>
      </c>
      <c r="G41" s="29"/>
      <c r="H41" s="29"/>
      <c r="I41" s="29"/>
      <c r="J41" s="29"/>
      <c r="K41" s="34">
        <v>23</v>
      </c>
      <c r="L41" s="29"/>
      <c r="M41" s="29"/>
      <c r="N41" s="29"/>
      <c r="O41" s="29"/>
      <c r="P41" s="29"/>
      <c r="Q41" s="29"/>
    </row>
    <row r="42" spans="1:17" x14ac:dyDescent="0.2">
      <c r="A42" s="21">
        <v>15</v>
      </c>
      <c r="B42" s="25" t="s">
        <v>372</v>
      </c>
      <c r="C42" s="123" t="s">
        <v>736</v>
      </c>
      <c r="D42" s="26" t="s">
        <v>42</v>
      </c>
      <c r="E42" s="27">
        <v>1</v>
      </c>
      <c r="F42" s="29"/>
      <c r="G42" s="29"/>
      <c r="H42" s="29"/>
      <c r="I42" s="29"/>
      <c r="J42" s="29">
        <v>303</v>
      </c>
      <c r="K42" s="34">
        <v>303</v>
      </c>
      <c r="L42" s="29"/>
      <c r="M42" s="29"/>
      <c r="N42" s="29"/>
      <c r="O42" s="29"/>
      <c r="P42" s="29"/>
      <c r="Q42" s="29"/>
    </row>
    <row r="43" spans="1:17" x14ac:dyDescent="0.2">
      <c r="A43" s="21">
        <v>16</v>
      </c>
      <c r="B43" s="25" t="s">
        <v>732</v>
      </c>
      <c r="C43" s="123" t="s">
        <v>731</v>
      </c>
      <c r="D43" s="26" t="s">
        <v>103</v>
      </c>
      <c r="E43" s="27">
        <v>1</v>
      </c>
      <c r="F43" s="28">
        <v>213.25</v>
      </c>
      <c r="G43" s="28">
        <v>135.5</v>
      </c>
      <c r="H43" s="29"/>
      <c r="I43" s="29"/>
      <c r="J43" s="29"/>
      <c r="K43" s="34">
        <v>213</v>
      </c>
      <c r="L43" s="29">
        <v>136</v>
      </c>
      <c r="M43" s="29"/>
      <c r="N43" s="29"/>
      <c r="O43" s="29">
        <v>10</v>
      </c>
      <c r="P43" s="29">
        <v>10</v>
      </c>
      <c r="Q43" s="29"/>
    </row>
    <row r="44" spans="1:17" ht="24" x14ac:dyDescent="0.2">
      <c r="A44" s="21">
        <v>17</v>
      </c>
      <c r="B44" s="25" t="s">
        <v>372</v>
      </c>
      <c r="C44" s="123" t="s">
        <v>735</v>
      </c>
      <c r="D44" s="26" t="s">
        <v>42</v>
      </c>
      <c r="E44" s="27">
        <v>1</v>
      </c>
      <c r="F44" s="29"/>
      <c r="G44" s="29"/>
      <c r="H44" s="29"/>
      <c r="I44" s="29"/>
      <c r="J44" s="29">
        <v>1596</v>
      </c>
      <c r="K44" s="34">
        <v>1596</v>
      </c>
      <c r="L44" s="29"/>
      <c r="M44" s="29"/>
      <c r="N44" s="29"/>
      <c r="O44" s="29"/>
      <c r="P44" s="29"/>
      <c r="Q44" s="29"/>
    </row>
    <row r="45" spans="1:17" ht="24" x14ac:dyDescent="0.2">
      <c r="A45" s="21">
        <v>18</v>
      </c>
      <c r="B45" s="25" t="s">
        <v>732</v>
      </c>
      <c r="C45" s="123" t="s">
        <v>734</v>
      </c>
      <c r="D45" s="26" t="s">
        <v>108</v>
      </c>
      <c r="E45" s="27">
        <v>1</v>
      </c>
      <c r="F45" s="28">
        <v>213.25</v>
      </c>
      <c r="G45" s="28">
        <v>135.5</v>
      </c>
      <c r="H45" s="29"/>
      <c r="I45" s="29"/>
      <c r="J45" s="29"/>
      <c r="K45" s="34">
        <v>213</v>
      </c>
      <c r="L45" s="29">
        <v>136</v>
      </c>
      <c r="M45" s="29"/>
      <c r="N45" s="29"/>
      <c r="O45" s="29">
        <v>10</v>
      </c>
      <c r="P45" s="29">
        <v>10</v>
      </c>
      <c r="Q45" s="29"/>
    </row>
    <row r="46" spans="1:17" x14ac:dyDescent="0.2">
      <c r="A46" s="21">
        <v>19</v>
      </c>
      <c r="B46" s="25" t="s">
        <v>372</v>
      </c>
      <c r="C46" s="123" t="s">
        <v>733</v>
      </c>
      <c r="D46" s="26" t="s">
        <v>42</v>
      </c>
      <c r="E46" s="27">
        <v>1</v>
      </c>
      <c r="F46" s="29"/>
      <c r="G46" s="29"/>
      <c r="H46" s="29"/>
      <c r="I46" s="29"/>
      <c r="J46" s="29">
        <v>433</v>
      </c>
      <c r="K46" s="34">
        <v>433</v>
      </c>
      <c r="L46" s="29"/>
      <c r="M46" s="29"/>
      <c r="N46" s="29"/>
      <c r="O46" s="29"/>
      <c r="P46" s="29"/>
      <c r="Q46" s="29"/>
    </row>
    <row r="47" spans="1:17" x14ac:dyDescent="0.2">
      <c r="A47" s="21">
        <v>20</v>
      </c>
      <c r="B47" s="25" t="s">
        <v>732</v>
      </c>
      <c r="C47" s="123" t="s">
        <v>731</v>
      </c>
      <c r="D47" s="26" t="s">
        <v>103</v>
      </c>
      <c r="E47" s="27">
        <v>1</v>
      </c>
      <c r="F47" s="28">
        <v>213.25</v>
      </c>
      <c r="G47" s="28">
        <v>135.5</v>
      </c>
      <c r="H47" s="29"/>
      <c r="I47" s="29"/>
      <c r="J47" s="29"/>
      <c r="K47" s="34">
        <v>213</v>
      </c>
      <c r="L47" s="29">
        <v>136</v>
      </c>
      <c r="M47" s="29"/>
      <c r="N47" s="29"/>
      <c r="O47" s="29">
        <v>10</v>
      </c>
      <c r="P47" s="29">
        <v>10</v>
      </c>
      <c r="Q47" s="29"/>
    </row>
    <row r="48" spans="1:17" ht="24" x14ac:dyDescent="0.2">
      <c r="A48" s="21">
        <v>21</v>
      </c>
      <c r="B48" s="25" t="s">
        <v>372</v>
      </c>
      <c r="C48" s="123" t="s">
        <v>730</v>
      </c>
      <c r="D48" s="26" t="s">
        <v>42</v>
      </c>
      <c r="E48" s="27">
        <v>2</v>
      </c>
      <c r="F48" s="29"/>
      <c r="G48" s="29"/>
      <c r="H48" s="29"/>
      <c r="I48" s="29"/>
      <c r="J48" s="29">
        <v>678</v>
      </c>
      <c r="K48" s="34">
        <v>678</v>
      </c>
      <c r="L48" s="29"/>
      <c r="M48" s="29"/>
      <c r="N48" s="29"/>
      <c r="O48" s="29"/>
      <c r="P48" s="29"/>
      <c r="Q48" s="29"/>
    </row>
    <row r="49" spans="1:17" ht="24" x14ac:dyDescent="0.2">
      <c r="A49" s="21">
        <v>22</v>
      </c>
      <c r="B49" s="25" t="s">
        <v>372</v>
      </c>
      <c r="C49" s="123" t="s">
        <v>729</v>
      </c>
      <c r="D49" s="26" t="s">
        <v>42</v>
      </c>
      <c r="E49" s="27">
        <v>2</v>
      </c>
      <c r="F49" s="29"/>
      <c r="G49" s="29"/>
      <c r="H49" s="29"/>
      <c r="I49" s="29"/>
      <c r="J49" s="29">
        <v>688</v>
      </c>
      <c r="K49" s="34">
        <v>688</v>
      </c>
      <c r="L49" s="29"/>
      <c r="M49" s="29"/>
      <c r="N49" s="29"/>
      <c r="O49" s="29"/>
      <c r="P49" s="29"/>
      <c r="Q49" s="29"/>
    </row>
    <row r="50" spans="1:17" x14ac:dyDescent="0.2">
      <c r="A50" s="21">
        <v>23</v>
      </c>
      <c r="B50" s="25" t="s">
        <v>728</v>
      </c>
      <c r="C50" s="123" t="s">
        <v>727</v>
      </c>
      <c r="D50" s="26" t="s">
        <v>40</v>
      </c>
      <c r="E50" s="27">
        <v>1</v>
      </c>
      <c r="F50" s="28">
        <v>64.92</v>
      </c>
      <c r="G50" s="28">
        <v>57.52</v>
      </c>
      <c r="H50" s="28">
        <v>0.37</v>
      </c>
      <c r="I50" s="29"/>
      <c r="J50" s="29"/>
      <c r="K50" s="34">
        <v>65</v>
      </c>
      <c r="L50" s="29">
        <v>58</v>
      </c>
      <c r="M50" s="29"/>
      <c r="N50" s="29"/>
      <c r="O50" s="29">
        <v>4</v>
      </c>
      <c r="P50" s="29">
        <v>4</v>
      </c>
      <c r="Q50" s="29"/>
    </row>
    <row r="51" spans="1:17" ht="24" x14ac:dyDescent="0.2">
      <c r="A51" s="21">
        <v>24</v>
      </c>
      <c r="B51" s="25" t="s">
        <v>372</v>
      </c>
      <c r="C51" s="123" t="s">
        <v>726</v>
      </c>
      <c r="D51" s="26" t="s">
        <v>42</v>
      </c>
      <c r="E51" s="27">
        <v>1</v>
      </c>
      <c r="F51" s="28">
        <v>101.23</v>
      </c>
      <c r="G51" s="29"/>
      <c r="H51" s="29"/>
      <c r="I51" s="29"/>
      <c r="J51" s="29"/>
      <c r="K51" s="34">
        <v>101</v>
      </c>
      <c r="L51" s="29"/>
      <c r="M51" s="29"/>
      <c r="N51" s="29"/>
      <c r="O51" s="29"/>
      <c r="P51" s="29"/>
      <c r="Q51" s="29"/>
    </row>
    <row r="52" spans="1:17" ht="24" x14ac:dyDescent="0.2">
      <c r="A52" s="21">
        <v>25</v>
      </c>
      <c r="B52" s="25" t="s">
        <v>601</v>
      </c>
      <c r="C52" s="123" t="s">
        <v>725</v>
      </c>
      <c r="D52" s="26" t="s">
        <v>40</v>
      </c>
      <c r="E52" s="27">
        <v>1</v>
      </c>
      <c r="F52" s="28">
        <v>59.97</v>
      </c>
      <c r="G52" s="28">
        <v>51.77</v>
      </c>
      <c r="H52" s="28">
        <v>0.37</v>
      </c>
      <c r="I52" s="29"/>
      <c r="J52" s="29"/>
      <c r="K52" s="34">
        <v>60</v>
      </c>
      <c r="L52" s="29">
        <v>52</v>
      </c>
      <c r="M52" s="29"/>
      <c r="N52" s="29"/>
      <c r="O52" s="29">
        <v>3.6</v>
      </c>
      <c r="P52" s="29">
        <v>3.6</v>
      </c>
      <c r="Q52" s="29"/>
    </row>
    <row r="53" spans="1:17" ht="36" x14ac:dyDescent="0.2">
      <c r="A53" s="21">
        <v>26</v>
      </c>
      <c r="B53" s="25" t="s">
        <v>724</v>
      </c>
      <c r="C53" s="123" t="s">
        <v>723</v>
      </c>
      <c r="D53" s="26" t="s">
        <v>40</v>
      </c>
      <c r="E53" s="27">
        <v>1</v>
      </c>
      <c r="F53" s="28">
        <v>174.77</v>
      </c>
      <c r="G53" s="28">
        <v>20.9</v>
      </c>
      <c r="H53" s="28">
        <v>1.28</v>
      </c>
      <c r="I53" s="29"/>
      <c r="J53" s="29"/>
      <c r="K53" s="34">
        <v>175</v>
      </c>
      <c r="L53" s="29">
        <v>21</v>
      </c>
      <c r="M53" s="29">
        <v>1</v>
      </c>
      <c r="N53" s="29"/>
      <c r="O53" s="29">
        <v>1.56</v>
      </c>
      <c r="P53" s="29">
        <v>1.56</v>
      </c>
      <c r="Q53" s="29"/>
    </row>
    <row r="54" spans="1:17" ht="24" x14ac:dyDescent="0.2">
      <c r="A54" s="21">
        <v>27</v>
      </c>
      <c r="B54" s="25" t="s">
        <v>722</v>
      </c>
      <c r="C54" s="123" t="s">
        <v>721</v>
      </c>
      <c r="D54" s="26" t="s">
        <v>103</v>
      </c>
      <c r="E54" s="27">
        <v>1</v>
      </c>
      <c r="F54" s="28">
        <v>27.74</v>
      </c>
      <c r="G54" s="29"/>
      <c r="H54" s="29"/>
      <c r="I54" s="29"/>
      <c r="J54" s="29"/>
      <c r="K54" s="34">
        <v>28</v>
      </c>
      <c r="L54" s="29"/>
      <c r="M54" s="29"/>
      <c r="N54" s="29"/>
      <c r="O54" s="29"/>
      <c r="P54" s="29"/>
      <c r="Q54" s="29"/>
    </row>
    <row r="55" spans="1:17" ht="24" x14ac:dyDescent="0.2">
      <c r="A55" s="21">
        <v>28</v>
      </c>
      <c r="B55" s="25" t="s">
        <v>372</v>
      </c>
      <c r="C55" s="123" t="s">
        <v>720</v>
      </c>
      <c r="D55" s="26" t="s">
        <v>42</v>
      </c>
      <c r="E55" s="27">
        <v>5</v>
      </c>
      <c r="F55" s="28">
        <v>6.39</v>
      </c>
      <c r="G55" s="29"/>
      <c r="H55" s="29"/>
      <c r="I55" s="29"/>
      <c r="J55" s="29"/>
      <c r="K55" s="34">
        <v>32</v>
      </c>
      <c r="L55" s="29"/>
      <c r="M55" s="29"/>
      <c r="N55" s="29"/>
      <c r="O55" s="29"/>
      <c r="P55" s="29"/>
      <c r="Q55" s="29"/>
    </row>
    <row r="56" spans="1:17" ht="24" x14ac:dyDescent="0.2">
      <c r="A56" s="21">
        <v>29</v>
      </c>
      <c r="B56" s="25" t="s">
        <v>372</v>
      </c>
      <c r="C56" s="123" t="s">
        <v>719</v>
      </c>
      <c r="D56" s="26" t="s">
        <v>42</v>
      </c>
      <c r="E56" s="27">
        <v>2</v>
      </c>
      <c r="F56" s="28">
        <v>4.4800000000000004</v>
      </c>
      <c r="G56" s="29"/>
      <c r="H56" s="29"/>
      <c r="I56" s="29"/>
      <c r="J56" s="29"/>
      <c r="K56" s="34">
        <v>9</v>
      </c>
      <c r="L56" s="29"/>
      <c r="M56" s="29"/>
      <c r="N56" s="29"/>
      <c r="O56" s="29"/>
      <c r="P56" s="29"/>
      <c r="Q56" s="29"/>
    </row>
    <row r="57" spans="1:17" ht="24" x14ac:dyDescent="0.2">
      <c r="A57" s="21">
        <v>30</v>
      </c>
      <c r="B57" s="25" t="s">
        <v>372</v>
      </c>
      <c r="C57" s="123" t="s">
        <v>718</v>
      </c>
      <c r="D57" s="26" t="s">
        <v>42</v>
      </c>
      <c r="E57" s="27">
        <v>1</v>
      </c>
      <c r="F57" s="28">
        <v>2.89</v>
      </c>
      <c r="G57" s="29"/>
      <c r="H57" s="29"/>
      <c r="I57" s="29"/>
      <c r="J57" s="29"/>
      <c r="K57" s="34">
        <v>3</v>
      </c>
      <c r="L57" s="29"/>
      <c r="M57" s="29"/>
      <c r="N57" s="29"/>
      <c r="O57" s="29"/>
      <c r="P57" s="29"/>
      <c r="Q57" s="29"/>
    </row>
    <row r="58" spans="1:17" ht="24" x14ac:dyDescent="0.2">
      <c r="A58" s="21">
        <v>31</v>
      </c>
      <c r="B58" s="25" t="s">
        <v>372</v>
      </c>
      <c r="C58" s="123" t="s">
        <v>717</v>
      </c>
      <c r="D58" s="26" t="s">
        <v>42</v>
      </c>
      <c r="E58" s="27">
        <v>1</v>
      </c>
      <c r="F58" s="28">
        <v>56.46</v>
      </c>
      <c r="G58" s="29"/>
      <c r="H58" s="29"/>
      <c r="I58" s="29"/>
      <c r="J58" s="29"/>
      <c r="K58" s="34">
        <v>56</v>
      </c>
      <c r="L58" s="29"/>
      <c r="M58" s="29"/>
      <c r="N58" s="29"/>
      <c r="O58" s="29"/>
      <c r="P58" s="29"/>
      <c r="Q58" s="29"/>
    </row>
    <row r="59" spans="1:17" x14ac:dyDescent="0.2">
      <c r="A59" s="21">
        <v>32</v>
      </c>
      <c r="B59" s="25" t="s">
        <v>716</v>
      </c>
      <c r="C59" s="123" t="s">
        <v>715</v>
      </c>
      <c r="D59" s="26" t="s">
        <v>714</v>
      </c>
      <c r="E59" s="27">
        <v>0.1</v>
      </c>
      <c r="F59" s="28">
        <v>19.2</v>
      </c>
      <c r="G59" s="28">
        <v>13.09</v>
      </c>
      <c r="H59" s="28">
        <v>3.08</v>
      </c>
      <c r="I59" s="28">
        <v>0.62</v>
      </c>
      <c r="J59" s="29"/>
      <c r="K59" s="34">
        <v>2</v>
      </c>
      <c r="L59" s="29">
        <v>1</v>
      </c>
      <c r="M59" s="29"/>
      <c r="N59" s="29"/>
      <c r="O59" s="29">
        <v>1.0900000000000001</v>
      </c>
      <c r="P59" s="29">
        <v>0.11</v>
      </c>
      <c r="Q59" s="29"/>
    </row>
    <row r="60" spans="1:17" ht="36" x14ac:dyDescent="0.2">
      <c r="A60" s="21">
        <v>33</v>
      </c>
      <c r="B60" s="25" t="s">
        <v>372</v>
      </c>
      <c r="C60" s="123" t="s">
        <v>713</v>
      </c>
      <c r="D60" s="26" t="s">
        <v>42</v>
      </c>
      <c r="E60" s="27">
        <v>1</v>
      </c>
      <c r="F60" s="28">
        <v>12.45</v>
      </c>
      <c r="G60" s="29"/>
      <c r="H60" s="29"/>
      <c r="I60" s="29"/>
      <c r="J60" s="29"/>
      <c r="K60" s="34">
        <v>12</v>
      </c>
      <c r="L60" s="29"/>
      <c r="M60" s="29"/>
      <c r="N60" s="29"/>
      <c r="O60" s="29"/>
      <c r="P60" s="29"/>
      <c r="Q60" s="29"/>
    </row>
    <row r="61" spans="1:17" ht="24" x14ac:dyDescent="0.2">
      <c r="A61" s="21">
        <v>34</v>
      </c>
      <c r="B61" s="25" t="s">
        <v>712</v>
      </c>
      <c r="C61" s="123" t="s">
        <v>711</v>
      </c>
      <c r="D61" s="26" t="s">
        <v>40</v>
      </c>
      <c r="E61" s="27">
        <v>1</v>
      </c>
      <c r="F61" s="28">
        <v>121.87</v>
      </c>
      <c r="G61" s="28">
        <v>26.33</v>
      </c>
      <c r="H61" s="28">
        <v>2.39</v>
      </c>
      <c r="I61" s="29"/>
      <c r="J61" s="29"/>
      <c r="K61" s="34">
        <v>122</v>
      </c>
      <c r="L61" s="29">
        <v>26</v>
      </c>
      <c r="M61" s="29">
        <v>2</v>
      </c>
      <c r="N61" s="29"/>
      <c r="O61" s="29">
        <v>2.06</v>
      </c>
      <c r="P61" s="29">
        <v>2.06</v>
      </c>
      <c r="Q61" s="29"/>
    </row>
    <row r="62" spans="1:17" ht="36" x14ac:dyDescent="0.2">
      <c r="A62" s="21">
        <v>35</v>
      </c>
      <c r="B62" s="25" t="s">
        <v>372</v>
      </c>
      <c r="C62" s="123" t="s">
        <v>710</v>
      </c>
      <c r="D62" s="26" t="s">
        <v>42</v>
      </c>
      <c r="E62" s="27">
        <v>1</v>
      </c>
      <c r="F62" s="28">
        <v>1776</v>
      </c>
      <c r="G62" s="29"/>
      <c r="H62" s="29"/>
      <c r="I62" s="29"/>
      <c r="J62" s="29"/>
      <c r="K62" s="34">
        <v>1776</v>
      </c>
      <c r="L62" s="29"/>
      <c r="M62" s="29"/>
      <c r="N62" s="29"/>
      <c r="O62" s="29"/>
      <c r="P62" s="29"/>
      <c r="Q62" s="29"/>
    </row>
    <row r="63" spans="1:17" ht="24" x14ac:dyDescent="0.2">
      <c r="A63" s="21">
        <v>36</v>
      </c>
      <c r="B63" s="25" t="s">
        <v>372</v>
      </c>
      <c r="C63" s="123" t="s">
        <v>709</v>
      </c>
      <c r="D63" s="26" t="s">
        <v>42</v>
      </c>
      <c r="E63" s="27">
        <v>1</v>
      </c>
      <c r="F63" s="28">
        <v>540.29</v>
      </c>
      <c r="G63" s="29"/>
      <c r="H63" s="29"/>
      <c r="I63" s="29"/>
      <c r="J63" s="29"/>
      <c r="K63" s="34">
        <v>540</v>
      </c>
      <c r="L63" s="29"/>
      <c r="M63" s="29"/>
      <c r="N63" s="29"/>
      <c r="O63" s="29"/>
      <c r="P63" s="29"/>
      <c r="Q63" s="29"/>
    </row>
    <row r="64" spans="1:17" ht="24" x14ac:dyDescent="0.2">
      <c r="A64" s="21">
        <v>37</v>
      </c>
      <c r="B64" s="25" t="s">
        <v>372</v>
      </c>
      <c r="C64" s="123" t="s">
        <v>708</v>
      </c>
      <c r="D64" s="26" t="s">
        <v>707</v>
      </c>
      <c r="E64" s="27">
        <v>1</v>
      </c>
      <c r="F64" s="28">
        <v>68.67</v>
      </c>
      <c r="G64" s="29"/>
      <c r="H64" s="29"/>
      <c r="I64" s="29"/>
      <c r="J64" s="29"/>
      <c r="K64" s="34">
        <v>69</v>
      </c>
      <c r="L64" s="29"/>
      <c r="M64" s="29"/>
      <c r="N64" s="29"/>
      <c r="O64" s="29"/>
      <c r="P64" s="29"/>
      <c r="Q64" s="29"/>
    </row>
    <row r="65" spans="1:17" ht="24" x14ac:dyDescent="0.2">
      <c r="A65" s="21">
        <v>38</v>
      </c>
      <c r="B65" s="25" t="s">
        <v>372</v>
      </c>
      <c r="C65" s="123" t="s">
        <v>706</v>
      </c>
      <c r="D65" s="26" t="s">
        <v>42</v>
      </c>
      <c r="E65" s="27">
        <v>1</v>
      </c>
      <c r="F65" s="29"/>
      <c r="G65" s="29"/>
      <c r="H65" s="29"/>
      <c r="I65" s="29"/>
      <c r="J65" s="29">
        <v>546</v>
      </c>
      <c r="K65" s="34">
        <v>546</v>
      </c>
      <c r="L65" s="29"/>
      <c r="M65" s="29"/>
      <c r="N65" s="29"/>
      <c r="O65" s="29"/>
      <c r="P65" s="29"/>
      <c r="Q65" s="29"/>
    </row>
    <row r="66" spans="1:17" x14ac:dyDescent="0.2">
      <c r="A66" s="21">
        <v>39</v>
      </c>
      <c r="B66" s="25" t="s">
        <v>705</v>
      </c>
      <c r="C66" s="123" t="s">
        <v>704</v>
      </c>
      <c r="D66" s="26" t="s">
        <v>40</v>
      </c>
      <c r="E66" s="27">
        <v>1</v>
      </c>
      <c r="F66" s="28">
        <v>692.06</v>
      </c>
      <c r="G66" s="28">
        <v>457.99</v>
      </c>
      <c r="H66" s="28">
        <v>129.93</v>
      </c>
      <c r="I66" s="28">
        <v>26.4</v>
      </c>
      <c r="J66" s="29"/>
      <c r="K66" s="34">
        <v>692</v>
      </c>
      <c r="L66" s="29">
        <v>458</v>
      </c>
      <c r="M66" s="29">
        <v>130</v>
      </c>
      <c r="N66" s="29">
        <v>26</v>
      </c>
      <c r="O66" s="29">
        <v>33.799999999999997</v>
      </c>
      <c r="P66" s="29">
        <v>33.799999999999997</v>
      </c>
      <c r="Q66" s="29"/>
    </row>
    <row r="67" spans="1:17" ht="72" x14ac:dyDescent="0.2">
      <c r="A67" s="21">
        <v>40</v>
      </c>
      <c r="B67" s="25" t="s">
        <v>703</v>
      </c>
      <c r="C67" s="123" t="s">
        <v>702</v>
      </c>
      <c r="D67" s="26" t="s">
        <v>41</v>
      </c>
      <c r="E67" s="30">
        <v>3.0000000000000001E-3</v>
      </c>
      <c r="F67" s="28">
        <v>4439.3</v>
      </c>
      <c r="G67" s="29"/>
      <c r="H67" s="29"/>
      <c r="I67" s="29"/>
      <c r="J67" s="29"/>
      <c r="K67" s="34">
        <v>13</v>
      </c>
      <c r="L67" s="29"/>
      <c r="M67" s="29"/>
      <c r="N67" s="29"/>
      <c r="O67" s="29"/>
      <c r="P67" s="29"/>
      <c r="Q67" s="29"/>
    </row>
    <row r="68" spans="1:17" ht="24" x14ac:dyDescent="0.2">
      <c r="A68" s="21">
        <v>41</v>
      </c>
      <c r="B68" s="25" t="s">
        <v>372</v>
      </c>
      <c r="C68" s="123" t="s">
        <v>701</v>
      </c>
      <c r="D68" s="26" t="s">
        <v>41</v>
      </c>
      <c r="E68" s="30">
        <v>2.0400000000000001E-2</v>
      </c>
      <c r="F68" s="28">
        <v>16500.849999999999</v>
      </c>
      <c r="G68" s="29"/>
      <c r="H68" s="29"/>
      <c r="I68" s="29"/>
      <c r="J68" s="29"/>
      <c r="K68" s="34">
        <v>337</v>
      </c>
      <c r="L68" s="29"/>
      <c r="M68" s="29"/>
      <c r="N68" s="29"/>
      <c r="O68" s="29"/>
      <c r="P68" s="29"/>
      <c r="Q68" s="29"/>
    </row>
    <row r="69" spans="1:17" ht="60" x14ac:dyDescent="0.2">
      <c r="A69" s="21">
        <v>42</v>
      </c>
      <c r="B69" s="25" t="s">
        <v>700</v>
      </c>
      <c r="C69" s="123" t="s">
        <v>699</v>
      </c>
      <c r="D69" s="26" t="s">
        <v>43</v>
      </c>
      <c r="E69" s="30">
        <v>0.23</v>
      </c>
      <c r="F69" s="28">
        <v>4032.86</v>
      </c>
      <c r="G69" s="28">
        <v>683.7</v>
      </c>
      <c r="H69" s="28">
        <v>957.86</v>
      </c>
      <c r="I69" s="28">
        <v>390.47</v>
      </c>
      <c r="J69" s="29"/>
      <c r="K69" s="34">
        <v>928</v>
      </c>
      <c r="L69" s="29">
        <v>157</v>
      </c>
      <c r="M69" s="29">
        <v>220</v>
      </c>
      <c r="N69" s="29">
        <v>90</v>
      </c>
      <c r="O69" s="29">
        <v>51.6</v>
      </c>
      <c r="P69" s="29">
        <v>11.87</v>
      </c>
      <c r="Q69" s="29"/>
    </row>
    <row r="70" spans="1:17" ht="24" x14ac:dyDescent="0.2">
      <c r="A70" s="21">
        <v>43</v>
      </c>
      <c r="B70" s="25" t="s">
        <v>372</v>
      </c>
      <c r="C70" s="123" t="s">
        <v>698</v>
      </c>
      <c r="D70" s="26" t="s">
        <v>41</v>
      </c>
      <c r="E70" s="30">
        <v>4.0000000000000001E-3</v>
      </c>
      <c r="F70" s="28">
        <v>6615.92</v>
      </c>
      <c r="G70" s="29"/>
      <c r="H70" s="29"/>
      <c r="I70" s="29"/>
      <c r="J70" s="29"/>
      <c r="K70" s="34">
        <v>26</v>
      </c>
      <c r="L70" s="29"/>
      <c r="M70" s="29"/>
      <c r="N70" s="29"/>
      <c r="O70" s="29"/>
      <c r="P70" s="29"/>
      <c r="Q70" s="29"/>
    </row>
    <row r="71" spans="1:17" ht="24" x14ac:dyDescent="0.2">
      <c r="A71" s="21">
        <v>44</v>
      </c>
      <c r="B71" s="25" t="s">
        <v>697</v>
      </c>
      <c r="C71" s="123" t="s">
        <v>696</v>
      </c>
      <c r="D71" s="26" t="s">
        <v>90</v>
      </c>
      <c r="E71" s="30">
        <v>0.04</v>
      </c>
      <c r="F71" s="28">
        <v>1837.57</v>
      </c>
      <c r="G71" s="28">
        <v>474.14</v>
      </c>
      <c r="H71" s="28">
        <v>129.78</v>
      </c>
      <c r="I71" s="28">
        <v>23.9</v>
      </c>
      <c r="J71" s="29"/>
      <c r="K71" s="34">
        <v>74</v>
      </c>
      <c r="L71" s="29">
        <v>19</v>
      </c>
      <c r="M71" s="29">
        <v>5</v>
      </c>
      <c r="N71" s="29">
        <v>1</v>
      </c>
      <c r="O71" s="29">
        <v>37.1</v>
      </c>
      <c r="P71" s="29">
        <v>1.48</v>
      </c>
      <c r="Q71" s="29"/>
    </row>
    <row r="72" spans="1:17" ht="36" x14ac:dyDescent="0.2">
      <c r="A72" s="21">
        <v>45</v>
      </c>
      <c r="B72" s="25" t="s">
        <v>695</v>
      </c>
      <c r="C72" s="123" t="s">
        <v>694</v>
      </c>
      <c r="D72" s="26" t="s">
        <v>693</v>
      </c>
      <c r="E72" s="30">
        <v>0.4</v>
      </c>
      <c r="F72" s="28">
        <v>69.11</v>
      </c>
      <c r="G72" s="28">
        <v>67.75</v>
      </c>
      <c r="H72" s="29"/>
      <c r="I72" s="29"/>
      <c r="J72" s="29"/>
      <c r="K72" s="34">
        <v>28</v>
      </c>
      <c r="L72" s="29">
        <v>27</v>
      </c>
      <c r="M72" s="29"/>
      <c r="N72" s="29"/>
      <c r="O72" s="29">
        <v>5</v>
      </c>
      <c r="P72" s="29">
        <v>2</v>
      </c>
      <c r="Q72" s="29"/>
    </row>
    <row r="73" spans="1:17" x14ac:dyDescent="0.2">
      <c r="A73" s="248" t="s">
        <v>692</v>
      </c>
      <c r="B73" s="247"/>
      <c r="C73" s="247"/>
      <c r="D73" s="247"/>
      <c r="E73" s="247"/>
      <c r="F73" s="247"/>
      <c r="G73" s="247"/>
      <c r="H73" s="247"/>
      <c r="I73" s="247"/>
      <c r="J73" s="247"/>
      <c r="K73" s="247"/>
      <c r="L73" s="247"/>
      <c r="M73" s="247"/>
      <c r="N73" s="247"/>
      <c r="O73" s="247"/>
      <c r="P73" s="247"/>
      <c r="Q73" s="247"/>
    </row>
    <row r="74" spans="1:17" ht="48" x14ac:dyDescent="0.2">
      <c r="A74" s="21">
        <v>46</v>
      </c>
      <c r="B74" s="25" t="s">
        <v>691</v>
      </c>
      <c r="C74" s="123" t="s">
        <v>690</v>
      </c>
      <c r="D74" s="26" t="s">
        <v>689</v>
      </c>
      <c r="E74" s="27">
        <v>1</v>
      </c>
      <c r="F74" s="28">
        <v>1461.28</v>
      </c>
      <c r="G74" s="28">
        <v>1461.28</v>
      </c>
      <c r="H74" s="29"/>
      <c r="I74" s="29"/>
      <c r="J74" s="29"/>
      <c r="K74" s="34">
        <v>1461</v>
      </c>
      <c r="L74" s="29">
        <v>1461</v>
      </c>
      <c r="M74" s="29"/>
      <c r="N74" s="29"/>
      <c r="O74" s="29">
        <v>80</v>
      </c>
      <c r="P74" s="29">
        <v>80</v>
      </c>
      <c r="Q74" s="29"/>
    </row>
    <row r="75" spans="1:17" x14ac:dyDescent="0.2">
      <c r="A75" s="246" t="s">
        <v>45</v>
      </c>
      <c r="B75" s="247"/>
      <c r="C75" s="247"/>
      <c r="D75" s="247"/>
      <c r="E75" s="247"/>
      <c r="F75" s="247"/>
      <c r="G75" s="247"/>
      <c r="H75" s="247"/>
      <c r="I75" s="247"/>
      <c r="J75" s="247"/>
      <c r="K75" s="35">
        <v>21580</v>
      </c>
      <c r="L75" s="28">
        <v>3427</v>
      </c>
      <c r="M75" s="28">
        <v>529</v>
      </c>
      <c r="N75" s="28">
        <v>149</v>
      </c>
      <c r="O75" s="29"/>
      <c r="P75" s="28">
        <v>225.51</v>
      </c>
      <c r="Q75" s="29"/>
    </row>
    <row r="76" spans="1:17" x14ac:dyDescent="0.2">
      <c r="A76" s="246" t="s">
        <v>113</v>
      </c>
      <c r="B76" s="247"/>
      <c r="C76" s="247"/>
      <c r="D76" s="247"/>
      <c r="E76" s="247"/>
      <c r="F76" s="247"/>
      <c r="G76" s="247"/>
      <c r="H76" s="247"/>
      <c r="I76" s="247"/>
      <c r="J76" s="247"/>
      <c r="K76" s="35">
        <v>21873</v>
      </c>
      <c r="L76" s="28">
        <v>3270</v>
      </c>
      <c r="M76" s="28">
        <v>535</v>
      </c>
      <c r="N76" s="28">
        <v>155</v>
      </c>
      <c r="O76" s="29"/>
      <c r="P76" s="28">
        <v>209.51</v>
      </c>
      <c r="Q76" s="29"/>
    </row>
    <row r="77" spans="1:17" x14ac:dyDescent="0.2">
      <c r="A77" s="246" t="s">
        <v>112</v>
      </c>
      <c r="B77" s="247"/>
      <c r="C77" s="247"/>
      <c r="D77" s="247"/>
      <c r="E77" s="247"/>
      <c r="F77" s="247"/>
      <c r="G77" s="247"/>
      <c r="H77" s="247"/>
      <c r="I77" s="247"/>
      <c r="J77" s="247"/>
      <c r="K77" s="34"/>
      <c r="L77" s="29"/>
      <c r="M77" s="29"/>
      <c r="N77" s="29"/>
      <c r="O77" s="29"/>
      <c r="P77" s="29"/>
      <c r="Q77" s="29"/>
    </row>
    <row r="78" spans="1:17" ht="15" customHeight="1" x14ac:dyDescent="0.2">
      <c r="A78" s="246" t="s">
        <v>688</v>
      </c>
      <c r="B78" s="247"/>
      <c r="C78" s="247"/>
      <c r="D78" s="247"/>
      <c r="E78" s="247"/>
      <c r="F78" s="247"/>
      <c r="G78" s="247"/>
      <c r="H78" s="247"/>
      <c r="I78" s="247"/>
      <c r="J78" s="247"/>
      <c r="K78" s="35">
        <v>154</v>
      </c>
      <c r="L78" s="28">
        <v>147</v>
      </c>
      <c r="M78" s="28">
        <v>6</v>
      </c>
      <c r="N78" s="28">
        <v>6</v>
      </c>
      <c r="O78" s="29"/>
      <c r="P78" s="29"/>
      <c r="Q78" s="29"/>
    </row>
    <row r="79" spans="1:17" ht="15" customHeight="1" x14ac:dyDescent="0.2">
      <c r="A79" s="246" t="s">
        <v>687</v>
      </c>
      <c r="B79" s="247"/>
      <c r="C79" s="247"/>
      <c r="D79" s="247"/>
      <c r="E79" s="247"/>
      <c r="F79" s="247"/>
      <c r="G79" s="247"/>
      <c r="H79" s="247"/>
      <c r="I79" s="247"/>
      <c r="J79" s="247"/>
      <c r="K79" s="35">
        <v>174</v>
      </c>
      <c r="L79" s="29"/>
      <c r="M79" s="29"/>
      <c r="N79" s="29"/>
      <c r="O79" s="29"/>
      <c r="P79" s="29"/>
      <c r="Q79" s="29"/>
    </row>
    <row r="80" spans="1:17" ht="15" customHeight="1" x14ac:dyDescent="0.2">
      <c r="A80" s="246" t="s">
        <v>686</v>
      </c>
      <c r="B80" s="247"/>
      <c r="C80" s="247"/>
      <c r="D80" s="247"/>
      <c r="E80" s="247"/>
      <c r="F80" s="247"/>
      <c r="G80" s="247"/>
      <c r="H80" s="247"/>
      <c r="I80" s="247"/>
      <c r="J80" s="247"/>
      <c r="K80" s="35">
        <v>191</v>
      </c>
      <c r="L80" s="29"/>
      <c r="M80" s="29"/>
      <c r="N80" s="29"/>
      <c r="O80" s="29"/>
      <c r="P80" s="29"/>
      <c r="Q80" s="29"/>
    </row>
    <row r="81" spans="1:17" ht="30" customHeight="1" x14ac:dyDescent="0.2">
      <c r="A81" s="246" t="s">
        <v>685</v>
      </c>
      <c r="B81" s="247"/>
      <c r="C81" s="247"/>
      <c r="D81" s="247"/>
      <c r="E81" s="247"/>
      <c r="F81" s="247"/>
      <c r="G81" s="247"/>
      <c r="H81" s="247"/>
      <c r="I81" s="247"/>
      <c r="J81" s="247"/>
      <c r="K81" s="35">
        <v>79</v>
      </c>
      <c r="L81" s="29"/>
      <c r="M81" s="29"/>
      <c r="N81" s="29"/>
      <c r="O81" s="29"/>
      <c r="P81" s="29"/>
      <c r="Q81" s="29"/>
    </row>
    <row r="82" spans="1:17" ht="15" customHeight="1" x14ac:dyDescent="0.2">
      <c r="A82" s="246" t="s">
        <v>684</v>
      </c>
      <c r="B82" s="247"/>
      <c r="C82" s="247"/>
      <c r="D82" s="247"/>
      <c r="E82" s="247"/>
      <c r="F82" s="247"/>
      <c r="G82" s="247"/>
      <c r="H82" s="247"/>
      <c r="I82" s="247"/>
      <c r="J82" s="247"/>
      <c r="K82" s="35">
        <v>-305</v>
      </c>
      <c r="L82" s="28">
        <v>-305</v>
      </c>
      <c r="M82" s="29"/>
      <c r="N82" s="29"/>
      <c r="O82" s="29"/>
      <c r="P82" s="28">
        <v>-16</v>
      </c>
      <c r="Q82" s="29"/>
    </row>
    <row r="83" spans="1:17" x14ac:dyDescent="0.2">
      <c r="A83" s="246" t="s">
        <v>46</v>
      </c>
      <c r="B83" s="247"/>
      <c r="C83" s="247"/>
      <c r="D83" s="247"/>
      <c r="E83" s="247"/>
      <c r="F83" s="247"/>
      <c r="G83" s="247"/>
      <c r="H83" s="247"/>
      <c r="I83" s="247"/>
      <c r="J83" s="247"/>
      <c r="K83" s="35">
        <v>2716</v>
      </c>
      <c r="L83" s="29"/>
      <c r="M83" s="29"/>
      <c r="N83" s="29"/>
      <c r="O83" s="29"/>
      <c r="P83" s="29"/>
      <c r="Q83" s="29"/>
    </row>
    <row r="84" spans="1:17" x14ac:dyDescent="0.2">
      <c r="A84" s="246" t="s">
        <v>112</v>
      </c>
      <c r="B84" s="247"/>
      <c r="C84" s="247"/>
      <c r="D84" s="247"/>
      <c r="E84" s="247"/>
      <c r="F84" s="247"/>
      <c r="G84" s="247"/>
      <c r="H84" s="247"/>
      <c r="I84" s="247"/>
      <c r="J84" s="247"/>
      <c r="K84" s="34"/>
      <c r="L84" s="29"/>
      <c r="M84" s="29"/>
      <c r="N84" s="29"/>
      <c r="O84" s="29"/>
      <c r="P84" s="29"/>
      <c r="Q84" s="29"/>
    </row>
    <row r="85" spans="1:17" x14ac:dyDescent="0.2">
      <c r="A85" s="246" t="s">
        <v>683</v>
      </c>
      <c r="B85" s="247"/>
      <c r="C85" s="247"/>
      <c r="D85" s="247"/>
      <c r="E85" s="247"/>
      <c r="F85" s="247"/>
      <c r="G85" s="247"/>
      <c r="H85" s="247"/>
      <c r="I85" s="247"/>
      <c r="J85" s="247"/>
      <c r="K85" s="35">
        <v>792</v>
      </c>
      <c r="L85" s="29"/>
      <c r="M85" s="29"/>
      <c r="N85" s="29"/>
      <c r="O85" s="29"/>
      <c r="P85" s="29"/>
      <c r="Q85" s="29"/>
    </row>
    <row r="86" spans="1:17" x14ac:dyDescent="0.2">
      <c r="A86" s="246" t="s">
        <v>682</v>
      </c>
      <c r="B86" s="247"/>
      <c r="C86" s="247"/>
      <c r="D86" s="247"/>
      <c r="E86" s="247"/>
      <c r="F86" s="247"/>
      <c r="G86" s="247"/>
      <c r="H86" s="247"/>
      <c r="I86" s="247"/>
      <c r="J86" s="247"/>
      <c r="K86" s="35">
        <v>775</v>
      </c>
      <c r="L86" s="29"/>
      <c r="M86" s="29"/>
      <c r="N86" s="29"/>
      <c r="O86" s="29"/>
      <c r="P86" s="29"/>
      <c r="Q86" s="29"/>
    </row>
    <row r="87" spans="1:17" x14ac:dyDescent="0.2">
      <c r="A87" s="246" t="s">
        <v>681</v>
      </c>
      <c r="B87" s="247"/>
      <c r="C87" s="247"/>
      <c r="D87" s="247"/>
      <c r="E87" s="247"/>
      <c r="F87" s="247"/>
      <c r="G87" s="247"/>
      <c r="H87" s="247"/>
      <c r="I87" s="247"/>
      <c r="J87" s="247"/>
      <c r="K87" s="35">
        <v>856</v>
      </c>
      <c r="L87" s="29"/>
      <c r="M87" s="29"/>
      <c r="N87" s="29"/>
      <c r="O87" s="29"/>
      <c r="P87" s="29"/>
      <c r="Q87" s="29"/>
    </row>
    <row r="88" spans="1:17" x14ac:dyDescent="0.2">
      <c r="A88" s="246" t="s">
        <v>680</v>
      </c>
      <c r="B88" s="247"/>
      <c r="C88" s="247"/>
      <c r="D88" s="247"/>
      <c r="E88" s="247"/>
      <c r="F88" s="247"/>
      <c r="G88" s="247"/>
      <c r="H88" s="247"/>
      <c r="I88" s="247"/>
      <c r="J88" s="247"/>
      <c r="K88" s="35">
        <v>266</v>
      </c>
      <c r="L88" s="29"/>
      <c r="M88" s="29"/>
      <c r="N88" s="29"/>
      <c r="O88" s="29"/>
      <c r="P88" s="29"/>
      <c r="Q88" s="29"/>
    </row>
    <row r="89" spans="1:17" x14ac:dyDescent="0.2">
      <c r="A89" s="246" t="s">
        <v>679</v>
      </c>
      <c r="B89" s="247"/>
      <c r="C89" s="247"/>
      <c r="D89" s="247"/>
      <c r="E89" s="247"/>
      <c r="F89" s="247"/>
      <c r="G89" s="247"/>
      <c r="H89" s="247"/>
      <c r="I89" s="247"/>
      <c r="J89" s="247"/>
      <c r="K89" s="35">
        <v>27</v>
      </c>
      <c r="L89" s="29"/>
      <c r="M89" s="29"/>
      <c r="N89" s="29"/>
      <c r="O89" s="29"/>
      <c r="P89" s="29"/>
      <c r="Q89" s="29"/>
    </row>
    <row r="90" spans="1:17" x14ac:dyDescent="0.2">
      <c r="A90" s="246" t="s">
        <v>47</v>
      </c>
      <c r="B90" s="247"/>
      <c r="C90" s="247"/>
      <c r="D90" s="247"/>
      <c r="E90" s="247"/>
      <c r="F90" s="247"/>
      <c r="G90" s="247"/>
      <c r="H90" s="247"/>
      <c r="I90" s="247"/>
      <c r="J90" s="247"/>
      <c r="K90" s="35">
        <v>1874</v>
      </c>
      <c r="L90" s="29"/>
      <c r="M90" s="29"/>
      <c r="N90" s="29"/>
      <c r="O90" s="29"/>
      <c r="P90" s="29"/>
      <c r="Q90" s="29"/>
    </row>
    <row r="91" spans="1:17" x14ac:dyDescent="0.2">
      <c r="A91" s="246" t="s">
        <v>112</v>
      </c>
      <c r="B91" s="247"/>
      <c r="C91" s="247"/>
      <c r="D91" s="247"/>
      <c r="E91" s="247"/>
      <c r="F91" s="247"/>
      <c r="G91" s="247"/>
      <c r="H91" s="247"/>
      <c r="I91" s="247"/>
      <c r="J91" s="247"/>
      <c r="K91" s="34"/>
      <c r="L91" s="29"/>
      <c r="M91" s="29"/>
      <c r="N91" s="29"/>
      <c r="O91" s="29"/>
      <c r="P91" s="29"/>
      <c r="Q91" s="29"/>
    </row>
    <row r="92" spans="1:17" x14ac:dyDescent="0.2">
      <c r="A92" s="246" t="s">
        <v>678</v>
      </c>
      <c r="B92" s="247"/>
      <c r="C92" s="247"/>
      <c r="D92" s="247"/>
      <c r="E92" s="247"/>
      <c r="F92" s="247"/>
      <c r="G92" s="247"/>
      <c r="H92" s="247"/>
      <c r="I92" s="247"/>
      <c r="J92" s="247"/>
      <c r="K92" s="35">
        <v>488</v>
      </c>
      <c r="L92" s="29"/>
      <c r="M92" s="29"/>
      <c r="N92" s="29"/>
      <c r="O92" s="29"/>
      <c r="P92" s="29"/>
      <c r="Q92" s="29"/>
    </row>
    <row r="93" spans="1:17" x14ac:dyDescent="0.2">
      <c r="A93" s="246" t="s">
        <v>677</v>
      </c>
      <c r="B93" s="247"/>
      <c r="C93" s="247"/>
      <c r="D93" s="247"/>
      <c r="E93" s="247"/>
      <c r="F93" s="247"/>
      <c r="G93" s="247"/>
      <c r="H93" s="247"/>
      <c r="I93" s="247"/>
      <c r="J93" s="247"/>
      <c r="K93" s="35">
        <v>581</v>
      </c>
      <c r="L93" s="29"/>
      <c r="M93" s="29"/>
      <c r="N93" s="29"/>
      <c r="O93" s="29"/>
      <c r="P93" s="29"/>
      <c r="Q93" s="29"/>
    </row>
    <row r="94" spans="1:17" x14ac:dyDescent="0.2">
      <c r="A94" s="246" t="s">
        <v>676</v>
      </c>
      <c r="B94" s="247"/>
      <c r="C94" s="247"/>
      <c r="D94" s="247"/>
      <c r="E94" s="247"/>
      <c r="F94" s="247"/>
      <c r="G94" s="247"/>
      <c r="H94" s="247"/>
      <c r="I94" s="247"/>
      <c r="J94" s="247"/>
      <c r="K94" s="35">
        <v>805</v>
      </c>
      <c r="L94" s="29"/>
      <c r="M94" s="29"/>
      <c r="N94" s="29"/>
      <c r="O94" s="29"/>
      <c r="P94" s="29"/>
      <c r="Q94" s="29"/>
    </row>
    <row r="95" spans="1:17" x14ac:dyDescent="0.2">
      <c r="A95" s="249" t="s">
        <v>48</v>
      </c>
      <c r="B95" s="247"/>
      <c r="C95" s="247"/>
      <c r="D95" s="247"/>
      <c r="E95" s="247"/>
      <c r="F95" s="247"/>
      <c r="G95" s="247"/>
      <c r="H95" s="247"/>
      <c r="I95" s="247"/>
      <c r="J95" s="247"/>
      <c r="K95" s="34"/>
      <c r="L95" s="29"/>
      <c r="M95" s="29"/>
      <c r="N95" s="29"/>
      <c r="O95" s="29"/>
      <c r="P95" s="29"/>
      <c r="Q95" s="29"/>
    </row>
    <row r="96" spans="1:17" x14ac:dyDescent="0.2">
      <c r="A96" s="246" t="s">
        <v>50</v>
      </c>
      <c r="B96" s="247"/>
      <c r="C96" s="247"/>
      <c r="D96" s="247"/>
      <c r="E96" s="247"/>
      <c r="F96" s="247"/>
      <c r="G96" s="247"/>
      <c r="H96" s="247"/>
      <c r="I96" s="247"/>
      <c r="J96" s="247"/>
      <c r="K96" s="35">
        <v>17343</v>
      </c>
      <c r="L96" s="29"/>
      <c r="M96" s="29"/>
      <c r="N96" s="29"/>
      <c r="O96" s="29"/>
      <c r="P96" s="28">
        <v>145.51</v>
      </c>
      <c r="Q96" s="29"/>
    </row>
    <row r="97" spans="1:17" x14ac:dyDescent="0.2">
      <c r="A97" s="246" t="s">
        <v>20</v>
      </c>
      <c r="B97" s="247"/>
      <c r="C97" s="247"/>
      <c r="D97" s="247"/>
      <c r="E97" s="247"/>
      <c r="F97" s="247"/>
      <c r="G97" s="247"/>
      <c r="H97" s="247"/>
      <c r="I97" s="247"/>
      <c r="J97" s="247"/>
      <c r="K97" s="35">
        <v>6621</v>
      </c>
      <c r="L97" s="29"/>
      <c r="M97" s="29"/>
      <c r="N97" s="29"/>
      <c r="O97" s="29"/>
      <c r="P97" s="29"/>
      <c r="Q97" s="29"/>
    </row>
    <row r="98" spans="1:17" x14ac:dyDescent="0.2">
      <c r="A98" s="246" t="s">
        <v>675</v>
      </c>
      <c r="B98" s="247"/>
      <c r="C98" s="247"/>
      <c r="D98" s="247"/>
      <c r="E98" s="247"/>
      <c r="F98" s="247"/>
      <c r="G98" s="247"/>
      <c r="H98" s="247"/>
      <c r="I98" s="247"/>
      <c r="J98" s="247"/>
      <c r="K98" s="35">
        <v>2499</v>
      </c>
      <c r="L98" s="29"/>
      <c r="M98" s="29"/>
      <c r="N98" s="29"/>
      <c r="O98" s="29"/>
      <c r="P98" s="28">
        <v>64</v>
      </c>
      <c r="Q98" s="29"/>
    </row>
    <row r="99" spans="1:17" x14ac:dyDescent="0.2">
      <c r="A99" s="246" t="s">
        <v>51</v>
      </c>
      <c r="B99" s="247"/>
      <c r="C99" s="247"/>
      <c r="D99" s="247"/>
      <c r="E99" s="247"/>
      <c r="F99" s="247"/>
      <c r="G99" s="247"/>
      <c r="H99" s="247"/>
      <c r="I99" s="247"/>
      <c r="J99" s="247"/>
      <c r="K99" s="35">
        <v>26463</v>
      </c>
      <c r="L99" s="29"/>
      <c r="M99" s="29"/>
      <c r="N99" s="29"/>
      <c r="O99" s="29"/>
      <c r="P99" s="28">
        <v>209.51</v>
      </c>
      <c r="Q99" s="29"/>
    </row>
    <row r="100" spans="1:17" x14ac:dyDescent="0.2">
      <c r="A100" s="246" t="s">
        <v>52</v>
      </c>
      <c r="B100" s="247"/>
      <c r="C100" s="247"/>
      <c r="D100" s="247"/>
      <c r="E100" s="247"/>
      <c r="F100" s="247"/>
      <c r="G100" s="247"/>
      <c r="H100" s="247"/>
      <c r="I100" s="247"/>
      <c r="J100" s="247"/>
      <c r="K100" s="34"/>
      <c r="L100" s="29"/>
      <c r="M100" s="29"/>
      <c r="N100" s="29"/>
      <c r="O100" s="29"/>
      <c r="P100" s="29"/>
      <c r="Q100" s="29"/>
    </row>
    <row r="101" spans="1:17" x14ac:dyDescent="0.2">
      <c r="A101" s="246" t="s">
        <v>53</v>
      </c>
      <c r="B101" s="247"/>
      <c r="C101" s="247"/>
      <c r="D101" s="247"/>
      <c r="E101" s="247"/>
      <c r="F101" s="247"/>
      <c r="G101" s="247"/>
      <c r="H101" s="247"/>
      <c r="I101" s="247"/>
      <c r="J101" s="247"/>
      <c r="K101" s="35">
        <v>11447</v>
      </c>
      <c r="L101" s="29"/>
      <c r="M101" s="29"/>
      <c r="N101" s="29"/>
      <c r="O101" s="29"/>
      <c r="P101" s="29"/>
      <c r="Q101" s="29"/>
    </row>
    <row r="102" spans="1:17" x14ac:dyDescent="0.2">
      <c r="A102" s="246" t="s">
        <v>54</v>
      </c>
      <c r="B102" s="247"/>
      <c r="C102" s="247"/>
      <c r="D102" s="247"/>
      <c r="E102" s="247"/>
      <c r="F102" s="247"/>
      <c r="G102" s="247"/>
      <c r="H102" s="247"/>
      <c r="I102" s="247"/>
      <c r="J102" s="247"/>
      <c r="K102" s="35">
        <f>535-N76</f>
        <v>380</v>
      </c>
      <c r="L102" s="29"/>
      <c r="M102" s="29"/>
      <c r="N102" s="29"/>
      <c r="O102" s="29"/>
      <c r="P102" s="29"/>
      <c r="Q102" s="29"/>
    </row>
    <row r="103" spans="1:17" x14ac:dyDescent="0.2">
      <c r="A103" s="246" t="s">
        <v>55</v>
      </c>
      <c r="B103" s="247"/>
      <c r="C103" s="247"/>
      <c r="D103" s="247"/>
      <c r="E103" s="247"/>
      <c r="F103" s="247"/>
      <c r="G103" s="247"/>
      <c r="H103" s="247"/>
      <c r="I103" s="247"/>
      <c r="J103" s="247"/>
      <c r="K103" s="35">
        <v>3425</v>
      </c>
      <c r="L103" s="29"/>
      <c r="M103" s="29"/>
      <c r="N103" s="29"/>
      <c r="O103" s="29"/>
      <c r="P103" s="29"/>
      <c r="Q103" s="29"/>
    </row>
    <row r="104" spans="1:17" x14ac:dyDescent="0.2">
      <c r="A104" s="246" t="s">
        <v>18</v>
      </c>
      <c r="B104" s="247"/>
      <c r="C104" s="247"/>
      <c r="D104" s="247"/>
      <c r="E104" s="247"/>
      <c r="F104" s="247"/>
      <c r="G104" s="247"/>
      <c r="H104" s="247"/>
      <c r="I104" s="247"/>
      <c r="J104" s="247"/>
      <c r="K104" s="35">
        <v>6621</v>
      </c>
      <c r="L104" s="29"/>
      <c r="M104" s="29"/>
      <c r="N104" s="29"/>
      <c r="O104" s="29"/>
      <c r="P104" s="29"/>
      <c r="Q104" s="29"/>
    </row>
    <row r="105" spans="1:17" x14ac:dyDescent="0.2">
      <c r="A105" s="246" t="s">
        <v>56</v>
      </c>
      <c r="B105" s="247"/>
      <c r="C105" s="247"/>
      <c r="D105" s="247"/>
      <c r="E105" s="247"/>
      <c r="F105" s="247"/>
      <c r="G105" s="247"/>
      <c r="H105" s="247"/>
      <c r="I105" s="247"/>
      <c r="J105" s="247"/>
      <c r="K105" s="35">
        <v>2716</v>
      </c>
      <c r="L105" s="29"/>
      <c r="M105" s="29"/>
      <c r="N105" s="29"/>
      <c r="O105" s="29"/>
      <c r="P105" s="29"/>
      <c r="Q105" s="29"/>
    </row>
    <row r="106" spans="1:17" x14ac:dyDescent="0.2">
      <c r="A106" s="246" t="s">
        <v>57</v>
      </c>
      <c r="B106" s="247"/>
      <c r="C106" s="247"/>
      <c r="D106" s="247"/>
      <c r="E106" s="247"/>
      <c r="F106" s="247"/>
      <c r="G106" s="247"/>
      <c r="H106" s="247"/>
      <c r="I106" s="247"/>
      <c r="J106" s="247"/>
      <c r="K106" s="35">
        <v>1874</v>
      </c>
      <c r="L106" s="29"/>
      <c r="M106" s="29"/>
      <c r="N106" s="29"/>
      <c r="O106" s="29"/>
      <c r="P106" s="29"/>
      <c r="Q106" s="29"/>
    </row>
    <row r="107" spans="1:17" x14ac:dyDescent="0.2">
      <c r="A107" s="249" t="s">
        <v>58</v>
      </c>
      <c r="B107" s="247"/>
      <c r="C107" s="247"/>
      <c r="D107" s="247"/>
      <c r="E107" s="247"/>
      <c r="F107" s="247"/>
      <c r="G107" s="247"/>
      <c r="H107" s="247"/>
      <c r="I107" s="247"/>
      <c r="J107" s="247"/>
      <c r="K107" s="36">
        <f>SUM(K101:K106)</f>
        <v>26463</v>
      </c>
      <c r="L107" s="29"/>
      <c r="M107" s="29"/>
      <c r="N107" s="29"/>
      <c r="O107" s="29"/>
      <c r="P107" s="31">
        <v>209.51</v>
      </c>
      <c r="Q107" s="29"/>
    </row>
    <row r="108" spans="1:17" x14ac:dyDescent="0.2">
      <c r="F108" s="23"/>
      <c r="G108" s="23"/>
      <c r="H108" s="23"/>
      <c r="I108" s="23"/>
      <c r="J108" s="23"/>
      <c r="K108" s="37"/>
      <c r="L108" s="23"/>
      <c r="M108" s="23"/>
      <c r="N108" s="23"/>
      <c r="O108" s="23"/>
      <c r="P108" s="23"/>
      <c r="Q108" s="23"/>
    </row>
  </sheetData>
  <mergeCells count="57">
    <mergeCell ref="Q23:Q25"/>
    <mergeCell ref="P23:P25"/>
    <mergeCell ref="F24:F25"/>
    <mergeCell ref="F23:I23"/>
    <mergeCell ref="G24:I24"/>
    <mergeCell ref="O23:O25"/>
    <mergeCell ref="J24:J25"/>
    <mergeCell ref="J23:N23"/>
    <mergeCell ref="K24:K25"/>
    <mergeCell ref="L24:N24"/>
    <mergeCell ref="A76:J76"/>
    <mergeCell ref="A77:J77"/>
    <mergeCell ref="A78:J78"/>
    <mergeCell ref="A23:A25"/>
    <mergeCell ref="C23:C25"/>
    <mergeCell ref="D23:D25"/>
    <mergeCell ref="E23:E25"/>
    <mergeCell ref="B23:B25"/>
    <mergeCell ref="A106:J106"/>
    <mergeCell ref="A107:J107"/>
    <mergeCell ref="J14:K14"/>
    <mergeCell ref="J18:K18"/>
    <mergeCell ref="J19:K19"/>
    <mergeCell ref="J17:K17"/>
    <mergeCell ref="J16:K16"/>
    <mergeCell ref="A97:J97"/>
    <mergeCell ref="A98:J98"/>
    <mergeCell ref="A99:J99"/>
    <mergeCell ref="A82:J82"/>
    <mergeCell ref="A83:J83"/>
    <mergeCell ref="A84:J84"/>
    <mergeCell ref="A27:Q27"/>
    <mergeCell ref="A73:Q73"/>
    <mergeCell ref="A75:J75"/>
    <mergeCell ref="J15:K15"/>
    <mergeCell ref="E1:I1"/>
    <mergeCell ref="A103:J103"/>
    <mergeCell ref="A104:J104"/>
    <mergeCell ref="A105:J105"/>
    <mergeCell ref="A94:J94"/>
    <mergeCell ref="A95:J95"/>
    <mergeCell ref="A96:J96"/>
    <mergeCell ref="A85:J85"/>
    <mergeCell ref="A86:J86"/>
    <mergeCell ref="A100:J100"/>
    <mergeCell ref="A101:J101"/>
    <mergeCell ref="A102:J102"/>
    <mergeCell ref="A91:J91"/>
    <mergeCell ref="A92:J92"/>
    <mergeCell ref="A93:J93"/>
    <mergeCell ref="A87:J87"/>
    <mergeCell ref="A88:J88"/>
    <mergeCell ref="A89:J89"/>
    <mergeCell ref="A90:J90"/>
    <mergeCell ref="A79:J79"/>
    <mergeCell ref="A80:J80"/>
    <mergeCell ref="A81:J81"/>
  </mergeCells>
  <pageMargins left="0.23622047244094491" right="0" top="0.51181102362204722" bottom="0.43307086614173229" header="0.31496062992125984" footer="0.23622047244094491"/>
  <pageSetup paperSize="9" fitToHeight="10000" orientation="landscape" r:id="rId1"/>
  <headerFooter alignWithMargins="0">
    <oddHeader>&amp;LГранд-СМЕТА</oddHeader>
    <oddFooter>&amp;RСтраница &amp;P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 fitToPage="1"/>
  </sheetPr>
  <dimension ref="A1:R54"/>
  <sheetViews>
    <sheetView showGridLines="0" zoomScaleNormal="75" zoomScaleSheetLayoutView="75" workbookViewId="0">
      <selection activeCell="D26" sqref="D26"/>
    </sheetView>
  </sheetViews>
  <sheetFormatPr defaultColWidth="9.140625" defaultRowHeight="12.75" outlineLevelRow="2" x14ac:dyDescent="0.2"/>
  <cols>
    <col min="1" max="1" width="3.28515625" style="24" customWidth="1"/>
    <col min="2" max="2" width="9.7109375" style="1" customWidth="1"/>
    <col min="3" max="3" width="34.28515625" style="22" customWidth="1"/>
    <col min="4" max="4" width="7.7109375" style="124" customWidth="1"/>
    <col min="5" max="5" width="9.42578125" style="115" customWidth="1"/>
    <col min="6" max="6" width="7.7109375" style="7" customWidth="1"/>
    <col min="7" max="9" width="6.7109375" style="7" customWidth="1"/>
    <col min="10" max="10" width="7.7109375" style="38" customWidth="1"/>
    <col min="11" max="15" width="6.7109375" style="7" customWidth="1"/>
    <col min="16" max="16" width="8.28515625" style="7" customWidth="1"/>
    <col min="17" max="17" width="6.7109375" style="7" customWidth="1"/>
    <col min="18" max="16384" width="9.140625" style="8"/>
  </cols>
  <sheetData>
    <row r="1" spans="1:18" outlineLevel="2" x14ac:dyDescent="0.2">
      <c r="A1" s="6" t="s">
        <v>35</v>
      </c>
      <c r="B1" s="9"/>
      <c r="C1" s="2"/>
      <c r="D1" s="155"/>
      <c r="E1" s="255" t="s">
        <v>65</v>
      </c>
      <c r="F1" s="255"/>
      <c r="G1" s="255"/>
      <c r="H1" s="255"/>
      <c r="I1" s="255"/>
      <c r="J1" s="32"/>
      <c r="K1" s="5"/>
      <c r="L1" s="5"/>
      <c r="M1" s="6" t="s">
        <v>36</v>
      </c>
      <c r="N1" s="5"/>
      <c r="O1" s="5"/>
      <c r="P1" s="5"/>
      <c r="Q1"/>
      <c r="R1"/>
    </row>
    <row r="2" spans="1:18" outlineLevel="1" x14ac:dyDescent="0.2">
      <c r="A2" s="10"/>
      <c r="B2" s="9"/>
      <c r="C2" s="2"/>
      <c r="D2" s="3"/>
      <c r="E2" s="3"/>
      <c r="F2" s="5"/>
      <c r="G2" s="154" t="s">
        <v>21</v>
      </c>
      <c r="H2" s="5"/>
      <c r="I2" s="5"/>
      <c r="J2" s="32"/>
      <c r="K2" s="5"/>
      <c r="L2" s="5"/>
      <c r="M2" s="10" t="s">
        <v>239</v>
      </c>
      <c r="N2" s="5"/>
      <c r="O2" s="5"/>
      <c r="P2" s="5"/>
      <c r="Q2"/>
      <c r="R2"/>
    </row>
    <row r="3" spans="1:18" outlineLevel="1" x14ac:dyDescent="0.2">
      <c r="A3" s="10"/>
      <c r="B3" s="9"/>
      <c r="C3" s="2"/>
      <c r="D3" s="3"/>
      <c r="E3" s="3"/>
      <c r="F3" s="5"/>
      <c r="G3" s="154"/>
      <c r="H3" s="5"/>
      <c r="I3" s="5"/>
      <c r="J3" s="32"/>
      <c r="K3" s="5"/>
      <c r="L3" s="10"/>
      <c r="M3" s="10" t="s">
        <v>674</v>
      </c>
      <c r="N3" s="5"/>
      <c r="O3" s="5"/>
      <c r="P3" s="5"/>
      <c r="Q3"/>
      <c r="R3"/>
    </row>
    <row r="4" spans="1:18" outlineLevel="1" x14ac:dyDescent="0.2">
      <c r="A4" s="10" t="s">
        <v>39</v>
      </c>
      <c r="B4" s="9"/>
      <c r="C4" s="2"/>
      <c r="D4" s="3"/>
      <c r="E4" s="3"/>
      <c r="F4" s="5"/>
      <c r="G4" s="5"/>
      <c r="H4" s="5"/>
      <c r="I4" s="5"/>
      <c r="J4" s="32"/>
      <c r="K4" s="5"/>
      <c r="L4" s="5"/>
      <c r="M4" s="10" t="s">
        <v>39</v>
      </c>
      <c r="N4" s="5"/>
      <c r="O4" s="5"/>
      <c r="P4" s="5"/>
      <c r="Q4"/>
      <c r="R4"/>
    </row>
    <row r="5" spans="1:18" outlineLevel="1" x14ac:dyDescent="0.2">
      <c r="A5" s="10" t="s">
        <v>91</v>
      </c>
      <c r="B5" s="9"/>
      <c r="C5" s="2"/>
      <c r="D5" s="3"/>
      <c r="E5" s="3"/>
      <c r="F5" s="5"/>
      <c r="G5" s="5"/>
      <c r="H5" s="5"/>
      <c r="I5" s="5"/>
      <c r="J5" s="32"/>
      <c r="K5" s="5"/>
      <c r="L5" s="5"/>
      <c r="M5" s="10" t="s">
        <v>234</v>
      </c>
      <c r="N5" s="5"/>
      <c r="O5" s="5"/>
      <c r="P5" s="5"/>
      <c r="Q5"/>
      <c r="R5"/>
    </row>
    <row r="6" spans="1:18" outlineLevel="1" x14ac:dyDescent="0.2">
      <c r="A6" s="4"/>
      <c r="B6" s="9"/>
      <c r="C6" s="3"/>
      <c r="D6" s="8"/>
      <c r="E6" s="5"/>
      <c r="F6" s="5"/>
      <c r="G6" s="15" t="s">
        <v>790</v>
      </c>
      <c r="H6" s="15"/>
      <c r="I6" s="15"/>
      <c r="J6" s="32"/>
      <c r="K6" s="5"/>
      <c r="L6" s="5"/>
      <c r="M6" s="5"/>
      <c r="N6" s="5"/>
      <c r="O6" s="5"/>
      <c r="P6" s="5"/>
      <c r="Q6" s="8"/>
    </row>
    <row r="7" spans="1:18" x14ac:dyDescent="0.2">
      <c r="A7" s="4"/>
      <c r="B7" s="9"/>
      <c r="C7" s="3"/>
      <c r="D7" s="8"/>
      <c r="E7" s="5"/>
      <c r="F7" s="5"/>
      <c r="G7" s="4" t="s">
        <v>22</v>
      </c>
      <c r="H7" s="4"/>
      <c r="I7" s="4"/>
      <c r="J7" s="32"/>
      <c r="K7" s="5"/>
      <c r="L7" s="5"/>
      <c r="M7" s="5"/>
      <c r="N7" s="5"/>
      <c r="O7" s="5"/>
      <c r="P7" s="5"/>
      <c r="Q7" s="8"/>
    </row>
    <row r="8" spans="1:18" x14ac:dyDescent="0.2">
      <c r="A8" s="4"/>
      <c r="B8" s="9"/>
      <c r="C8" s="3"/>
      <c r="D8" s="8"/>
      <c r="E8" s="5"/>
      <c r="F8" s="5"/>
      <c r="G8" s="4"/>
      <c r="H8" s="4"/>
      <c r="I8" s="4"/>
      <c r="J8" s="32"/>
      <c r="K8" s="5"/>
      <c r="L8" s="5"/>
      <c r="M8" s="5"/>
      <c r="N8" s="5"/>
      <c r="O8" s="5"/>
      <c r="P8" s="5"/>
      <c r="Q8" s="8"/>
    </row>
    <row r="9" spans="1:18" x14ac:dyDescent="0.2">
      <c r="A9" s="4"/>
      <c r="B9" s="9"/>
      <c r="C9" s="16" t="s">
        <v>233</v>
      </c>
      <c r="D9" s="151" t="s">
        <v>865</v>
      </c>
      <c r="E9" s="150"/>
      <c r="F9" s="11"/>
      <c r="G9" s="11"/>
      <c r="H9" s="149"/>
      <c r="I9" s="11"/>
      <c r="J9" s="39"/>
      <c r="K9" s="11"/>
      <c r="L9" s="11"/>
      <c r="M9" s="5"/>
      <c r="N9" s="5"/>
      <c r="O9" s="5"/>
      <c r="P9" s="5"/>
      <c r="Q9" s="5"/>
    </row>
    <row r="10" spans="1:18" x14ac:dyDescent="0.2">
      <c r="A10" s="4"/>
      <c r="B10" s="9"/>
      <c r="C10" s="2"/>
      <c r="D10" s="3"/>
      <c r="E10" s="18"/>
      <c r="F10" s="12"/>
      <c r="G10" s="12"/>
      <c r="H10" s="13" t="s">
        <v>23</v>
      </c>
      <c r="I10" s="13"/>
      <c r="J10" s="117"/>
      <c r="K10" s="14"/>
      <c r="L10" s="5"/>
      <c r="M10" s="5"/>
      <c r="N10" s="5"/>
      <c r="O10" s="5"/>
      <c r="P10" s="5"/>
      <c r="Q10" s="5"/>
    </row>
    <row r="11" spans="1:18" x14ac:dyDescent="0.2">
      <c r="A11" s="19"/>
      <c r="B11" s="20"/>
      <c r="C11" s="2"/>
      <c r="D11" s="3"/>
      <c r="E11" s="8"/>
      <c r="F11" s="5"/>
      <c r="G11" s="5"/>
      <c r="H11" s="5"/>
      <c r="I11" s="5"/>
      <c r="J11" s="32"/>
      <c r="K11" s="5"/>
      <c r="L11" s="5"/>
      <c r="M11" s="5"/>
      <c r="N11" s="5"/>
      <c r="O11" s="5"/>
      <c r="P11" s="5"/>
      <c r="Q11" s="5"/>
    </row>
    <row r="12" spans="1:18" ht="14.25" x14ac:dyDescent="0.2">
      <c r="A12" s="4"/>
      <c r="B12" s="9"/>
      <c r="C12" s="2"/>
      <c r="D12" s="17" t="s">
        <v>789</v>
      </c>
      <c r="E12" s="4"/>
      <c r="F12" s="5"/>
      <c r="G12" s="5"/>
      <c r="H12" s="5"/>
      <c r="I12" s="17"/>
      <c r="J12" s="33"/>
      <c r="K12" s="5"/>
      <c r="L12" s="5"/>
      <c r="M12" s="5"/>
      <c r="N12" s="140" t="s">
        <v>231</v>
      </c>
      <c r="O12" s="139"/>
      <c r="P12" s="139"/>
      <c r="Q12" s="5"/>
      <c r="R12" s="116"/>
    </row>
    <row r="13" spans="1:18" x14ac:dyDescent="0.2">
      <c r="A13" s="4"/>
      <c r="B13" s="9"/>
      <c r="C13" s="2"/>
      <c r="D13" s="17" t="s">
        <v>62</v>
      </c>
      <c r="E13" s="4"/>
      <c r="F13" s="5"/>
      <c r="G13" s="5"/>
      <c r="H13" s="5"/>
      <c r="I13" s="17"/>
      <c r="J13" s="250" t="s">
        <v>788</v>
      </c>
      <c r="K13" s="251"/>
      <c r="L13" s="10" t="s">
        <v>59</v>
      </c>
      <c r="M13" s="5"/>
      <c r="N13" s="136" t="s">
        <v>762</v>
      </c>
      <c r="O13" s="139"/>
      <c r="P13" s="134">
        <f>P14+P15</f>
        <v>33.404479999999992</v>
      </c>
      <c r="Q13" s="5"/>
    </row>
    <row r="14" spans="1:18" outlineLevel="1" x14ac:dyDescent="0.2">
      <c r="A14" s="4"/>
      <c r="B14" s="9"/>
      <c r="C14" s="2"/>
      <c r="D14" s="17" t="s">
        <v>64</v>
      </c>
      <c r="E14" s="4"/>
      <c r="F14" s="5"/>
      <c r="G14" s="5"/>
      <c r="H14" s="5"/>
      <c r="I14" s="17"/>
      <c r="J14" s="250" t="s">
        <v>787</v>
      </c>
      <c r="K14" s="251"/>
      <c r="L14" s="10" t="s">
        <v>59</v>
      </c>
      <c r="M14" s="5"/>
      <c r="N14" s="136" t="s">
        <v>223</v>
      </c>
      <c r="O14" s="139"/>
      <c r="P14" s="134">
        <f>2.675*5.56</f>
        <v>14.872999999999998</v>
      </c>
      <c r="Q14" s="5"/>
    </row>
    <row r="15" spans="1:18" outlineLevel="1" x14ac:dyDescent="0.2">
      <c r="A15" s="4"/>
      <c r="B15" s="9"/>
      <c r="C15" s="2"/>
      <c r="D15" s="17" t="s">
        <v>63</v>
      </c>
      <c r="E15" s="4"/>
      <c r="F15" s="5"/>
      <c r="G15" s="5"/>
      <c r="H15" s="5"/>
      <c r="I15" s="17"/>
      <c r="J15" s="250" t="s">
        <v>786</v>
      </c>
      <c r="K15" s="251"/>
      <c r="L15" s="10" t="s">
        <v>59</v>
      </c>
      <c r="M15" s="5"/>
      <c r="N15" s="136" t="s">
        <v>223</v>
      </c>
      <c r="O15" s="139"/>
      <c r="P15" s="134">
        <f>3.333*5.56</f>
        <v>18.531479999999998</v>
      </c>
      <c r="Q15" s="5"/>
    </row>
    <row r="16" spans="1:18" x14ac:dyDescent="0.2">
      <c r="A16" s="4"/>
      <c r="B16" s="9"/>
      <c r="C16" s="2"/>
      <c r="D16" s="17" t="s">
        <v>101</v>
      </c>
      <c r="E16" s="4"/>
      <c r="F16" s="5"/>
      <c r="G16" s="5"/>
      <c r="H16" s="5"/>
      <c r="I16" s="17"/>
      <c r="J16" s="250" t="s">
        <v>785</v>
      </c>
      <c r="K16" s="251"/>
      <c r="L16" s="10" t="s">
        <v>59</v>
      </c>
      <c r="M16" s="5"/>
      <c r="N16" s="5"/>
      <c r="O16" s="5"/>
      <c r="P16" s="5"/>
      <c r="Q16" s="5"/>
    </row>
    <row r="17" spans="1:17" outlineLevel="1" x14ac:dyDescent="0.2">
      <c r="A17" s="4"/>
      <c r="B17" s="9"/>
      <c r="C17" s="2"/>
      <c r="D17" s="17" t="s">
        <v>60</v>
      </c>
      <c r="E17" s="4"/>
      <c r="F17" s="5"/>
      <c r="G17" s="5"/>
      <c r="H17" s="5"/>
      <c r="I17" s="17"/>
      <c r="J17" s="250" t="s">
        <v>784</v>
      </c>
      <c r="K17" s="251"/>
      <c r="L17" s="10" t="s">
        <v>61</v>
      </c>
      <c r="M17" s="5"/>
      <c r="N17" s="5"/>
      <c r="O17" s="5"/>
      <c r="P17" s="5"/>
      <c r="Q17" s="5"/>
    </row>
    <row r="18" spans="1:17" s="133" customFormat="1" outlineLevel="1" x14ac:dyDescent="0.2">
      <c r="A18" s="129"/>
      <c r="B18" s="132"/>
      <c r="C18" s="131"/>
      <c r="D18" s="17" t="s">
        <v>664</v>
      </c>
      <c r="E18" s="17"/>
      <c r="F18" s="17"/>
      <c r="G18" s="17"/>
      <c r="H18" s="17"/>
      <c r="I18" s="17"/>
      <c r="J18" s="33"/>
      <c r="K18" s="153">
        <f>J48*4.42/1000</f>
        <v>7.7924600000000002</v>
      </c>
      <c r="L18" s="17" t="s">
        <v>224</v>
      </c>
      <c r="M18" s="127"/>
      <c r="N18" s="136" t="s">
        <v>223</v>
      </c>
      <c r="O18" s="135"/>
      <c r="P18" s="134">
        <f>K18*5.56</f>
        <v>43.326077599999998</v>
      </c>
    </row>
    <row r="19" spans="1:17" customFormat="1" x14ac:dyDescent="0.2">
      <c r="A19" s="129"/>
      <c r="B19" s="132"/>
      <c r="C19" s="131"/>
      <c r="D19" s="130" t="s">
        <v>222</v>
      </c>
      <c r="E19" s="17"/>
      <c r="F19" s="17"/>
      <c r="G19" s="17"/>
      <c r="H19" s="17"/>
      <c r="I19" s="17"/>
      <c r="J19" s="33"/>
      <c r="K19" s="17"/>
      <c r="L19" s="17"/>
      <c r="M19" s="127"/>
      <c r="N19" s="127"/>
      <c r="O19" s="127"/>
      <c r="P19" s="127"/>
    </row>
    <row r="21" spans="1:17" ht="18" customHeight="1" x14ac:dyDescent="0.2">
      <c r="A21" s="238" t="s">
        <v>24</v>
      </c>
      <c r="B21" s="244" t="s">
        <v>306</v>
      </c>
      <c r="C21" s="238" t="s">
        <v>25</v>
      </c>
      <c r="D21" s="238" t="s">
        <v>26</v>
      </c>
      <c r="E21" s="238" t="s">
        <v>27</v>
      </c>
      <c r="F21" s="238" t="s">
        <v>37</v>
      </c>
      <c r="G21" s="239"/>
      <c r="H21" s="239"/>
      <c r="I21" s="239"/>
      <c r="J21" s="238" t="s">
        <v>38</v>
      </c>
      <c r="K21" s="239"/>
      <c r="L21" s="239"/>
      <c r="M21" s="239"/>
      <c r="N21" s="238" t="s">
        <v>32</v>
      </c>
      <c r="O21" s="238" t="s">
        <v>33</v>
      </c>
      <c r="P21" s="238" t="s">
        <v>100</v>
      </c>
      <c r="Q21" s="238" t="s">
        <v>99</v>
      </c>
    </row>
    <row r="22" spans="1:17" ht="15.75" customHeight="1" x14ac:dyDescent="0.2">
      <c r="A22" s="239"/>
      <c r="B22" s="245"/>
      <c r="C22" s="240"/>
      <c r="D22" s="238"/>
      <c r="E22" s="239"/>
      <c r="F22" s="238" t="s">
        <v>28</v>
      </c>
      <c r="G22" s="238" t="s">
        <v>30</v>
      </c>
      <c r="H22" s="239"/>
      <c r="I22" s="239"/>
      <c r="J22" s="242" t="s">
        <v>28</v>
      </c>
      <c r="K22" s="238" t="s">
        <v>30</v>
      </c>
      <c r="L22" s="239"/>
      <c r="M22" s="239"/>
      <c r="N22" s="238"/>
      <c r="O22" s="238"/>
      <c r="P22" s="238"/>
      <c r="Q22" s="238"/>
    </row>
    <row r="23" spans="1:17" ht="15.75" customHeight="1" x14ac:dyDescent="0.2">
      <c r="A23" s="239"/>
      <c r="B23" s="245"/>
      <c r="C23" s="240"/>
      <c r="D23" s="238"/>
      <c r="E23" s="239"/>
      <c r="F23" s="239"/>
      <c r="G23" s="119" t="s">
        <v>29</v>
      </c>
      <c r="H23" s="119" t="s">
        <v>34</v>
      </c>
      <c r="I23" s="119" t="s">
        <v>31</v>
      </c>
      <c r="J23" s="243"/>
      <c r="K23" s="119" t="s">
        <v>29</v>
      </c>
      <c r="L23" s="119" t="s">
        <v>34</v>
      </c>
      <c r="M23" s="119" t="s">
        <v>31</v>
      </c>
      <c r="N23" s="238"/>
      <c r="O23" s="238"/>
      <c r="P23" s="238"/>
      <c r="Q23" s="238"/>
    </row>
    <row r="24" spans="1:17" x14ac:dyDescent="0.2">
      <c r="A24" s="21">
        <v>1</v>
      </c>
      <c r="B24" s="122">
        <v>2</v>
      </c>
      <c r="C24" s="119">
        <v>3</v>
      </c>
      <c r="D24" s="119">
        <v>4</v>
      </c>
      <c r="E24" s="21">
        <v>5</v>
      </c>
      <c r="F24" s="121">
        <v>6</v>
      </c>
      <c r="G24" s="121">
        <v>7</v>
      </c>
      <c r="H24" s="121">
        <v>8</v>
      </c>
      <c r="I24" s="121">
        <v>9</v>
      </c>
      <c r="J24" s="120">
        <v>10</v>
      </c>
      <c r="K24" s="121">
        <v>11</v>
      </c>
      <c r="L24" s="121">
        <v>12</v>
      </c>
      <c r="M24" s="121">
        <v>13</v>
      </c>
      <c r="N24" s="121">
        <v>14</v>
      </c>
      <c r="O24" s="121">
        <v>15</v>
      </c>
      <c r="P24" s="121">
        <v>16</v>
      </c>
      <c r="Q24" s="121">
        <v>17</v>
      </c>
    </row>
    <row r="25" spans="1:17" ht="84.75" x14ac:dyDescent="0.2">
      <c r="A25" s="21">
        <v>1</v>
      </c>
      <c r="B25" s="25" t="s">
        <v>783</v>
      </c>
      <c r="C25" s="123" t="s">
        <v>782</v>
      </c>
      <c r="D25" s="26" t="s">
        <v>43</v>
      </c>
      <c r="E25" s="27">
        <v>0.95</v>
      </c>
      <c r="F25" s="28">
        <v>1376.57</v>
      </c>
      <c r="G25" s="28">
        <v>276.93</v>
      </c>
      <c r="H25" s="28">
        <v>85.67</v>
      </c>
      <c r="I25" s="28">
        <v>3.46</v>
      </c>
      <c r="J25" s="34">
        <v>1308</v>
      </c>
      <c r="K25" s="29">
        <v>263</v>
      </c>
      <c r="L25" s="29">
        <v>81</v>
      </c>
      <c r="M25" s="29">
        <v>3</v>
      </c>
      <c r="N25" s="29">
        <v>20.9</v>
      </c>
      <c r="O25" s="29">
        <v>19.86</v>
      </c>
      <c r="P25" s="29">
        <v>0.19</v>
      </c>
      <c r="Q25" s="29">
        <v>0.18</v>
      </c>
    </row>
    <row r="26" spans="1:17" ht="36" x14ac:dyDescent="0.2">
      <c r="A26" s="21">
        <v>2</v>
      </c>
      <c r="B26" s="25" t="s">
        <v>781</v>
      </c>
      <c r="C26" s="123" t="s">
        <v>780</v>
      </c>
      <c r="D26" s="26" t="s">
        <v>43</v>
      </c>
      <c r="E26" s="27">
        <v>0.55000000000000004</v>
      </c>
      <c r="F26" s="28">
        <v>1242.52</v>
      </c>
      <c r="G26" s="28">
        <v>219.95</v>
      </c>
      <c r="H26" s="28">
        <v>92.37</v>
      </c>
      <c r="I26" s="28">
        <v>4</v>
      </c>
      <c r="J26" s="34">
        <v>683</v>
      </c>
      <c r="K26" s="29">
        <v>121</v>
      </c>
      <c r="L26" s="29">
        <v>51</v>
      </c>
      <c r="M26" s="29">
        <v>2</v>
      </c>
      <c r="N26" s="29">
        <v>16.600000000000001</v>
      </c>
      <c r="O26" s="29">
        <v>9.1300000000000008</v>
      </c>
      <c r="P26" s="29">
        <v>0.22</v>
      </c>
      <c r="Q26" s="29">
        <v>0.12</v>
      </c>
    </row>
    <row r="27" spans="1:17" ht="24" x14ac:dyDescent="0.2">
      <c r="A27" s="21">
        <v>3</v>
      </c>
      <c r="B27" s="25" t="s">
        <v>779</v>
      </c>
      <c r="C27" s="123" t="s">
        <v>778</v>
      </c>
      <c r="D27" s="26" t="s">
        <v>380</v>
      </c>
      <c r="E27" s="30">
        <v>0.4</v>
      </c>
      <c r="F27" s="28">
        <v>933.5</v>
      </c>
      <c r="G27" s="28">
        <v>141.78</v>
      </c>
      <c r="H27" s="28">
        <v>71.23</v>
      </c>
      <c r="I27" s="28">
        <v>3.46</v>
      </c>
      <c r="J27" s="34">
        <v>373</v>
      </c>
      <c r="K27" s="29">
        <v>57</v>
      </c>
      <c r="L27" s="29">
        <v>28</v>
      </c>
      <c r="M27" s="29">
        <v>1</v>
      </c>
      <c r="N27" s="29">
        <v>10.7</v>
      </c>
      <c r="O27" s="29">
        <v>4.28</v>
      </c>
      <c r="P27" s="29">
        <v>0.19</v>
      </c>
      <c r="Q27" s="29">
        <v>0.08</v>
      </c>
    </row>
    <row r="28" spans="1:17" ht="36" x14ac:dyDescent="0.2">
      <c r="A28" s="21">
        <v>4</v>
      </c>
      <c r="B28" s="25" t="s">
        <v>777</v>
      </c>
      <c r="C28" s="123" t="s">
        <v>776</v>
      </c>
      <c r="D28" s="26" t="s">
        <v>509</v>
      </c>
      <c r="E28" s="30">
        <v>0.23</v>
      </c>
      <c r="F28" s="28">
        <v>3283.18</v>
      </c>
      <c r="G28" s="28">
        <v>3283.18</v>
      </c>
      <c r="H28" s="29"/>
      <c r="I28" s="29"/>
      <c r="J28" s="34">
        <v>755</v>
      </c>
      <c r="K28" s="29">
        <v>755</v>
      </c>
      <c r="L28" s="29"/>
      <c r="M28" s="29"/>
      <c r="N28" s="29">
        <v>278</v>
      </c>
      <c r="O28" s="29">
        <v>63.94</v>
      </c>
      <c r="P28" s="29"/>
      <c r="Q28" s="29"/>
    </row>
    <row r="29" spans="1:17" ht="24" x14ac:dyDescent="0.2">
      <c r="A29" s="21">
        <v>5</v>
      </c>
      <c r="B29" s="25" t="s">
        <v>775</v>
      </c>
      <c r="C29" s="123" t="s">
        <v>774</v>
      </c>
      <c r="D29" s="26" t="s">
        <v>509</v>
      </c>
      <c r="E29" s="27">
        <v>0.23</v>
      </c>
      <c r="F29" s="28">
        <v>1027.4000000000001</v>
      </c>
      <c r="G29" s="28">
        <v>1027.4000000000001</v>
      </c>
      <c r="H29" s="29"/>
      <c r="I29" s="29"/>
      <c r="J29" s="34">
        <v>236</v>
      </c>
      <c r="K29" s="29">
        <v>236</v>
      </c>
      <c r="L29" s="29"/>
      <c r="M29" s="29"/>
      <c r="N29" s="29">
        <v>97.2</v>
      </c>
      <c r="O29" s="29">
        <v>22.36</v>
      </c>
      <c r="P29" s="29"/>
      <c r="Q29" s="29"/>
    </row>
    <row r="30" spans="1:17" x14ac:dyDescent="0.2">
      <c r="A30" s="246" t="s">
        <v>45</v>
      </c>
      <c r="B30" s="247"/>
      <c r="C30" s="247"/>
      <c r="D30" s="247"/>
      <c r="E30" s="247"/>
      <c r="F30" s="247"/>
      <c r="G30" s="247"/>
      <c r="H30" s="247"/>
      <c r="I30" s="247"/>
      <c r="J30" s="35">
        <v>3355</v>
      </c>
      <c r="K30" s="28">
        <v>1432</v>
      </c>
      <c r="L30" s="28">
        <v>160</v>
      </c>
      <c r="M30" s="28">
        <v>6</v>
      </c>
      <c r="N30" s="29"/>
      <c r="O30" s="28">
        <v>119.57</v>
      </c>
      <c r="P30" s="29"/>
      <c r="Q30" s="28">
        <v>0.38</v>
      </c>
    </row>
    <row r="31" spans="1:17" x14ac:dyDescent="0.2">
      <c r="A31" s="246" t="s">
        <v>113</v>
      </c>
      <c r="B31" s="247"/>
      <c r="C31" s="247"/>
      <c r="D31" s="247"/>
      <c r="E31" s="247"/>
      <c r="F31" s="247"/>
      <c r="G31" s="247"/>
      <c r="H31" s="247"/>
      <c r="I31" s="247"/>
      <c r="J31" s="35">
        <v>3665</v>
      </c>
      <c r="K31" s="28">
        <v>1718</v>
      </c>
      <c r="L31" s="28">
        <v>184</v>
      </c>
      <c r="M31" s="28">
        <v>7</v>
      </c>
      <c r="N31" s="29"/>
      <c r="O31" s="28">
        <v>137.51</v>
      </c>
      <c r="P31" s="29"/>
      <c r="Q31" s="28">
        <v>0.44</v>
      </c>
    </row>
    <row r="32" spans="1:17" x14ac:dyDescent="0.2">
      <c r="A32" s="246" t="s">
        <v>112</v>
      </c>
      <c r="B32" s="247"/>
      <c r="C32" s="247"/>
      <c r="D32" s="247"/>
      <c r="E32" s="247"/>
      <c r="F32" s="247"/>
      <c r="G32" s="247"/>
      <c r="H32" s="247"/>
      <c r="I32" s="247"/>
      <c r="J32" s="34"/>
      <c r="K32" s="29"/>
      <c r="L32" s="29"/>
      <c r="M32" s="29"/>
      <c r="N32" s="29"/>
      <c r="O32" s="29"/>
      <c r="P32" s="29"/>
      <c r="Q32" s="29"/>
    </row>
    <row r="33" spans="1:17" x14ac:dyDescent="0.2">
      <c r="A33" s="246" t="s">
        <v>773</v>
      </c>
      <c r="B33" s="247"/>
      <c r="C33" s="247"/>
      <c r="D33" s="247"/>
      <c r="E33" s="247"/>
      <c r="F33" s="247"/>
      <c r="G33" s="247"/>
      <c r="H33" s="247"/>
      <c r="I33" s="247"/>
      <c r="J33" s="35">
        <v>62</v>
      </c>
      <c r="K33" s="28">
        <v>62</v>
      </c>
      <c r="L33" s="29"/>
      <c r="M33" s="29"/>
      <c r="N33" s="29"/>
      <c r="O33" s="29"/>
      <c r="P33" s="29"/>
      <c r="Q33" s="29"/>
    </row>
    <row r="34" spans="1:17" ht="30" customHeight="1" x14ac:dyDescent="0.2">
      <c r="A34" s="246" t="s">
        <v>772</v>
      </c>
      <c r="B34" s="247"/>
      <c r="C34" s="247"/>
      <c r="D34" s="247"/>
      <c r="E34" s="247"/>
      <c r="F34" s="247"/>
      <c r="G34" s="247"/>
      <c r="H34" s="247"/>
      <c r="I34" s="247"/>
      <c r="J34" s="35">
        <v>248</v>
      </c>
      <c r="K34" s="28">
        <v>224</v>
      </c>
      <c r="L34" s="28">
        <v>24</v>
      </c>
      <c r="M34" s="28">
        <v>1</v>
      </c>
      <c r="N34" s="29"/>
      <c r="O34" s="28">
        <v>17.935500000000001</v>
      </c>
      <c r="P34" s="29"/>
      <c r="Q34" s="28">
        <v>5.7000000000000002E-2</v>
      </c>
    </row>
    <row r="35" spans="1:17" x14ac:dyDescent="0.2">
      <c r="A35" s="246" t="s">
        <v>46</v>
      </c>
      <c r="B35" s="247"/>
      <c r="C35" s="247"/>
      <c r="D35" s="247"/>
      <c r="E35" s="247"/>
      <c r="F35" s="247"/>
      <c r="G35" s="247"/>
      <c r="H35" s="247"/>
      <c r="I35" s="247"/>
      <c r="J35" s="35">
        <v>1460</v>
      </c>
      <c r="K35" s="29"/>
      <c r="L35" s="29"/>
      <c r="M35" s="29"/>
      <c r="N35" s="29"/>
      <c r="O35" s="29"/>
      <c r="P35" s="29"/>
      <c r="Q35" s="29"/>
    </row>
    <row r="36" spans="1:17" x14ac:dyDescent="0.2">
      <c r="A36" s="246" t="s">
        <v>112</v>
      </c>
      <c r="B36" s="247"/>
      <c r="C36" s="247"/>
      <c r="D36" s="247"/>
      <c r="E36" s="247"/>
      <c r="F36" s="247"/>
      <c r="G36" s="247"/>
      <c r="H36" s="247"/>
      <c r="I36" s="247"/>
      <c r="J36" s="34"/>
      <c r="K36" s="29"/>
      <c r="L36" s="29"/>
      <c r="M36" s="29"/>
      <c r="N36" s="29"/>
      <c r="O36" s="29"/>
      <c r="P36" s="29"/>
      <c r="Q36" s="29"/>
    </row>
    <row r="37" spans="1:17" x14ac:dyDescent="0.2">
      <c r="A37" s="246" t="s">
        <v>771</v>
      </c>
      <c r="B37" s="247"/>
      <c r="C37" s="247"/>
      <c r="D37" s="247"/>
      <c r="E37" s="247"/>
      <c r="F37" s="247"/>
      <c r="G37" s="247"/>
      <c r="H37" s="247"/>
      <c r="I37" s="247"/>
      <c r="J37" s="35">
        <v>951</v>
      </c>
      <c r="K37" s="29"/>
      <c r="L37" s="29"/>
      <c r="M37" s="29"/>
      <c r="N37" s="29"/>
      <c r="O37" s="29"/>
      <c r="P37" s="29"/>
      <c r="Q37" s="29"/>
    </row>
    <row r="38" spans="1:17" x14ac:dyDescent="0.2">
      <c r="A38" s="246" t="s">
        <v>770</v>
      </c>
      <c r="B38" s="247"/>
      <c r="C38" s="247"/>
      <c r="D38" s="247"/>
      <c r="E38" s="247"/>
      <c r="F38" s="247"/>
      <c r="G38" s="247"/>
      <c r="H38" s="247"/>
      <c r="I38" s="247"/>
      <c r="J38" s="35">
        <v>509</v>
      </c>
      <c r="K38" s="29"/>
      <c r="L38" s="29"/>
      <c r="M38" s="29"/>
      <c r="N38" s="29"/>
      <c r="O38" s="29"/>
      <c r="P38" s="29"/>
      <c r="Q38" s="29"/>
    </row>
    <row r="39" spans="1:17" x14ac:dyDescent="0.2">
      <c r="A39" s="246" t="s">
        <v>47</v>
      </c>
      <c r="B39" s="247"/>
      <c r="C39" s="247"/>
      <c r="D39" s="247"/>
      <c r="E39" s="247"/>
      <c r="F39" s="247"/>
      <c r="G39" s="247"/>
      <c r="H39" s="247"/>
      <c r="I39" s="247"/>
      <c r="J39" s="35">
        <v>883</v>
      </c>
      <c r="K39" s="29"/>
      <c r="L39" s="29"/>
      <c r="M39" s="29"/>
      <c r="N39" s="29"/>
      <c r="O39" s="29"/>
      <c r="P39" s="29"/>
      <c r="Q39" s="29"/>
    </row>
    <row r="40" spans="1:17" x14ac:dyDescent="0.2">
      <c r="A40" s="246" t="s">
        <v>112</v>
      </c>
      <c r="B40" s="247"/>
      <c r="C40" s="247"/>
      <c r="D40" s="247"/>
      <c r="E40" s="247"/>
      <c r="F40" s="247"/>
      <c r="G40" s="247"/>
      <c r="H40" s="247"/>
      <c r="I40" s="247"/>
      <c r="J40" s="34"/>
      <c r="K40" s="29"/>
      <c r="L40" s="29"/>
      <c r="M40" s="29"/>
      <c r="N40" s="29"/>
      <c r="O40" s="29"/>
      <c r="P40" s="29"/>
      <c r="Q40" s="29"/>
    </row>
    <row r="41" spans="1:17" x14ac:dyDescent="0.2">
      <c r="A41" s="246" t="s">
        <v>769</v>
      </c>
      <c r="B41" s="247"/>
      <c r="C41" s="247"/>
      <c r="D41" s="247"/>
      <c r="E41" s="247"/>
      <c r="F41" s="247"/>
      <c r="G41" s="247"/>
      <c r="H41" s="247"/>
      <c r="I41" s="247"/>
      <c r="J41" s="35">
        <v>535</v>
      </c>
      <c r="K41" s="29"/>
      <c r="L41" s="29"/>
      <c r="M41" s="29"/>
      <c r="N41" s="29"/>
      <c r="O41" s="29"/>
      <c r="P41" s="29"/>
      <c r="Q41" s="29"/>
    </row>
    <row r="42" spans="1:17" x14ac:dyDescent="0.2">
      <c r="A42" s="246" t="s">
        <v>768</v>
      </c>
      <c r="B42" s="247"/>
      <c r="C42" s="247"/>
      <c r="D42" s="247"/>
      <c r="E42" s="247"/>
      <c r="F42" s="247"/>
      <c r="G42" s="247"/>
      <c r="H42" s="247"/>
      <c r="I42" s="247"/>
      <c r="J42" s="35">
        <v>348</v>
      </c>
      <c r="K42" s="29"/>
      <c r="L42" s="29"/>
      <c r="M42" s="29"/>
      <c r="N42" s="29"/>
      <c r="O42" s="29"/>
      <c r="P42" s="29"/>
      <c r="Q42" s="29"/>
    </row>
    <row r="43" spans="1:17" x14ac:dyDescent="0.2">
      <c r="A43" s="249" t="s">
        <v>48</v>
      </c>
      <c r="B43" s="247"/>
      <c r="C43" s="247"/>
      <c r="D43" s="247"/>
      <c r="E43" s="247"/>
      <c r="F43" s="247"/>
      <c r="G43" s="247"/>
      <c r="H43" s="247"/>
      <c r="I43" s="247"/>
      <c r="J43" s="34"/>
      <c r="K43" s="29"/>
      <c r="L43" s="29"/>
      <c r="M43" s="29"/>
      <c r="N43" s="29"/>
      <c r="O43" s="29"/>
      <c r="P43" s="29"/>
      <c r="Q43" s="29"/>
    </row>
    <row r="44" spans="1:17" x14ac:dyDescent="0.2">
      <c r="A44" s="246" t="s">
        <v>49</v>
      </c>
      <c r="B44" s="247"/>
      <c r="C44" s="247"/>
      <c r="D44" s="247"/>
      <c r="E44" s="247"/>
      <c r="F44" s="247"/>
      <c r="G44" s="247"/>
      <c r="H44" s="247"/>
      <c r="I44" s="247"/>
      <c r="J44" s="35">
        <v>2675</v>
      </c>
      <c r="K44" s="29"/>
      <c r="L44" s="29"/>
      <c r="M44" s="29"/>
      <c r="N44" s="29"/>
      <c r="O44" s="28">
        <v>99.25</v>
      </c>
      <c r="P44" s="29"/>
      <c r="Q44" s="29"/>
    </row>
    <row r="45" spans="1:17" x14ac:dyDescent="0.2">
      <c r="A45" s="246" t="s">
        <v>50</v>
      </c>
      <c r="B45" s="247"/>
      <c r="C45" s="247"/>
      <c r="D45" s="247"/>
      <c r="E45" s="247"/>
      <c r="F45" s="247"/>
      <c r="G45" s="247"/>
      <c r="H45" s="247"/>
      <c r="I45" s="247"/>
      <c r="J45" s="35">
        <v>3333</v>
      </c>
      <c r="K45" s="29"/>
      <c r="L45" s="29"/>
      <c r="M45" s="29"/>
      <c r="N45" s="29"/>
      <c r="O45" s="28">
        <v>38.26</v>
      </c>
      <c r="P45" s="29"/>
      <c r="Q45" s="28">
        <v>0.44</v>
      </c>
    </row>
    <row r="46" spans="1:17" x14ac:dyDescent="0.2">
      <c r="A46" s="246" t="s">
        <v>51</v>
      </c>
      <c r="B46" s="247"/>
      <c r="C46" s="247"/>
      <c r="D46" s="247"/>
      <c r="E46" s="247"/>
      <c r="F46" s="247"/>
      <c r="G46" s="247"/>
      <c r="H46" s="247"/>
      <c r="I46" s="247"/>
      <c r="J46" s="35">
        <v>6008</v>
      </c>
      <c r="K46" s="29"/>
      <c r="L46" s="29"/>
      <c r="M46" s="29"/>
      <c r="N46" s="29"/>
      <c r="O46" s="28">
        <v>137.51</v>
      </c>
      <c r="P46" s="29"/>
      <c r="Q46" s="28">
        <v>0.44</v>
      </c>
    </row>
    <row r="47" spans="1:17" x14ac:dyDescent="0.2">
      <c r="A47" s="246" t="s">
        <v>52</v>
      </c>
      <c r="B47" s="247"/>
      <c r="C47" s="247"/>
      <c r="D47" s="247"/>
      <c r="E47" s="247"/>
      <c r="F47" s="247"/>
      <c r="G47" s="247"/>
      <c r="H47" s="247"/>
      <c r="I47" s="247"/>
      <c r="J47" s="34"/>
      <c r="K47" s="29"/>
      <c r="L47" s="29"/>
      <c r="M47" s="29"/>
      <c r="N47" s="29"/>
      <c r="O47" s="29"/>
      <c r="P47" s="29"/>
      <c r="Q47" s="29"/>
    </row>
    <row r="48" spans="1:17" x14ac:dyDescent="0.2">
      <c r="A48" s="246" t="s">
        <v>53</v>
      </c>
      <c r="B48" s="247"/>
      <c r="C48" s="247"/>
      <c r="D48" s="247"/>
      <c r="E48" s="247"/>
      <c r="F48" s="247"/>
      <c r="G48" s="247"/>
      <c r="H48" s="247"/>
      <c r="I48" s="247"/>
      <c r="J48" s="35">
        <v>1763</v>
      </c>
      <c r="K48" s="29"/>
      <c r="L48" s="29"/>
      <c r="M48" s="29"/>
      <c r="N48" s="29"/>
      <c r="O48" s="29"/>
      <c r="P48" s="29"/>
      <c r="Q48" s="29"/>
    </row>
    <row r="49" spans="1:17" x14ac:dyDescent="0.2">
      <c r="A49" s="246" t="s">
        <v>54</v>
      </c>
      <c r="B49" s="247"/>
      <c r="C49" s="247"/>
      <c r="D49" s="247"/>
      <c r="E49" s="247"/>
      <c r="F49" s="247"/>
      <c r="G49" s="247"/>
      <c r="H49" s="247"/>
      <c r="I49" s="247"/>
      <c r="J49" s="35">
        <f>184-M31</f>
        <v>177</v>
      </c>
      <c r="K49" s="29"/>
      <c r="L49" s="29"/>
      <c r="M49" s="29"/>
      <c r="N49" s="29"/>
      <c r="O49" s="29"/>
      <c r="P49" s="29"/>
      <c r="Q49" s="29"/>
    </row>
    <row r="50" spans="1:17" x14ac:dyDescent="0.2">
      <c r="A50" s="246" t="s">
        <v>55</v>
      </c>
      <c r="B50" s="247"/>
      <c r="C50" s="247"/>
      <c r="D50" s="247"/>
      <c r="E50" s="247"/>
      <c r="F50" s="247"/>
      <c r="G50" s="247"/>
      <c r="H50" s="247"/>
      <c r="I50" s="247"/>
      <c r="J50" s="35">
        <v>1725</v>
      </c>
      <c r="K50" s="29"/>
      <c r="L50" s="29"/>
      <c r="M50" s="29"/>
      <c r="N50" s="29"/>
      <c r="O50" s="29"/>
      <c r="P50" s="29"/>
      <c r="Q50" s="29"/>
    </row>
    <row r="51" spans="1:17" x14ac:dyDescent="0.2">
      <c r="A51" s="246" t="s">
        <v>56</v>
      </c>
      <c r="B51" s="247"/>
      <c r="C51" s="247"/>
      <c r="D51" s="247"/>
      <c r="E51" s="247"/>
      <c r="F51" s="247"/>
      <c r="G51" s="247"/>
      <c r="H51" s="247"/>
      <c r="I51" s="247"/>
      <c r="J51" s="35">
        <v>1460</v>
      </c>
      <c r="K51" s="29"/>
      <c r="L51" s="29"/>
      <c r="M51" s="29"/>
      <c r="N51" s="29"/>
      <c r="O51" s="29"/>
      <c r="P51" s="29"/>
      <c r="Q51" s="29"/>
    </row>
    <row r="52" spans="1:17" x14ac:dyDescent="0.2">
      <c r="A52" s="246" t="s">
        <v>57</v>
      </c>
      <c r="B52" s="247"/>
      <c r="C52" s="247"/>
      <c r="D52" s="247"/>
      <c r="E52" s="247"/>
      <c r="F52" s="247"/>
      <c r="G52" s="247"/>
      <c r="H52" s="247"/>
      <c r="I52" s="247"/>
      <c r="J52" s="35">
        <v>883</v>
      </c>
      <c r="K52" s="29"/>
      <c r="L52" s="29"/>
      <c r="M52" s="29"/>
      <c r="N52" s="29"/>
      <c r="O52" s="29"/>
      <c r="P52" s="29"/>
      <c r="Q52" s="29"/>
    </row>
    <row r="53" spans="1:17" x14ac:dyDescent="0.2">
      <c r="A53" s="249" t="s">
        <v>58</v>
      </c>
      <c r="B53" s="247"/>
      <c r="C53" s="247"/>
      <c r="D53" s="247"/>
      <c r="E53" s="247"/>
      <c r="F53" s="247"/>
      <c r="G53" s="247"/>
      <c r="H53" s="247"/>
      <c r="I53" s="247"/>
      <c r="J53" s="36">
        <f>SUM(J48:J52)</f>
        <v>6008</v>
      </c>
      <c r="K53" s="29"/>
      <c r="L53" s="29"/>
      <c r="M53" s="29"/>
      <c r="N53" s="29"/>
      <c r="O53" s="31">
        <v>137.51</v>
      </c>
      <c r="P53" s="29"/>
      <c r="Q53" s="31">
        <v>0.44</v>
      </c>
    </row>
    <row r="54" spans="1:17" x14ac:dyDescent="0.2">
      <c r="F54" s="23"/>
      <c r="G54" s="23"/>
      <c r="H54" s="23"/>
      <c r="I54" s="23"/>
      <c r="J54" s="37"/>
      <c r="K54" s="23"/>
      <c r="L54" s="23"/>
      <c r="M54" s="23"/>
      <c r="N54" s="23"/>
      <c r="O54" s="23"/>
      <c r="P54" s="23"/>
      <c r="Q54" s="23"/>
    </row>
  </sheetData>
  <mergeCells count="45">
    <mergeCell ref="A30:I30"/>
    <mergeCell ref="Q21:Q23"/>
    <mergeCell ref="J22:J23"/>
    <mergeCell ref="K22:M22"/>
    <mergeCell ref="J21:M21"/>
    <mergeCell ref="P21:P23"/>
    <mergeCell ref="F22:F23"/>
    <mergeCell ref="F21:I21"/>
    <mergeCell ref="G22:I22"/>
    <mergeCell ref="O21:O23"/>
    <mergeCell ref="N21:N23"/>
    <mergeCell ref="A21:A23"/>
    <mergeCell ref="C21:C23"/>
    <mergeCell ref="D21:D23"/>
    <mergeCell ref="E21:E23"/>
    <mergeCell ref="B21:B23"/>
    <mergeCell ref="A40:I40"/>
    <mergeCell ref="A31:I31"/>
    <mergeCell ref="A32:I32"/>
    <mergeCell ref="A33:I33"/>
    <mergeCell ref="A34:I34"/>
    <mergeCell ref="E1:I1"/>
    <mergeCell ref="A53:I53"/>
    <mergeCell ref="J13:K13"/>
    <mergeCell ref="J16:K16"/>
    <mergeCell ref="J17:K17"/>
    <mergeCell ref="J15:K15"/>
    <mergeCell ref="J14:K14"/>
    <mergeCell ref="A47:I47"/>
    <mergeCell ref="A48:I48"/>
    <mergeCell ref="A49:I49"/>
    <mergeCell ref="A46:I46"/>
    <mergeCell ref="A35:I35"/>
    <mergeCell ref="A36:I36"/>
    <mergeCell ref="A37:I37"/>
    <mergeCell ref="A38:I38"/>
    <mergeCell ref="A39:I39"/>
    <mergeCell ref="A50:I50"/>
    <mergeCell ref="A51:I51"/>
    <mergeCell ref="A52:I52"/>
    <mergeCell ref="A41:I41"/>
    <mergeCell ref="A42:I42"/>
    <mergeCell ref="A43:I43"/>
    <mergeCell ref="A44:I44"/>
    <mergeCell ref="A45:I45"/>
  </mergeCells>
  <pageMargins left="0.23622047244094491" right="0" top="0.39370078740157483" bottom="0.39370078740157483" header="0.19685039370078741" footer="0.19685039370078741"/>
  <pageSetup paperSize="9" scale="98" fitToHeight="10000" orientation="landscape" r:id="rId1"/>
  <headerFooter alignWithMargins="0">
    <oddHeader>&amp;LГранд-СМЕТА</oddHeader>
    <oddFooter>&amp;RСтраница &amp;P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 fitToPage="1"/>
  </sheetPr>
  <dimension ref="A1:N178"/>
  <sheetViews>
    <sheetView showGridLines="0" topLeftCell="A146" zoomScaleNormal="100" zoomScaleSheetLayoutView="75" workbookViewId="0">
      <selection activeCell="C12" sqref="C12"/>
    </sheetView>
  </sheetViews>
  <sheetFormatPr defaultRowHeight="12.75" outlineLevelRow="2" x14ac:dyDescent="0.2"/>
  <cols>
    <col min="1" max="1" width="4.5703125" style="176" customWidth="1"/>
    <col min="2" max="2" width="14.42578125" style="175" customWidth="1"/>
    <col min="3" max="3" width="40.7109375" style="174" customWidth="1"/>
    <col min="4" max="4" width="13.85546875" style="173" customWidth="1"/>
    <col min="5" max="5" width="11.7109375" style="172" customWidth="1"/>
    <col min="6" max="6" width="8.140625" style="170" customWidth="1"/>
    <col min="7" max="9" width="7.140625" style="170" customWidth="1"/>
    <col min="10" max="10" width="8.140625" style="171" customWidth="1"/>
    <col min="11" max="13" width="7.140625" style="170" customWidth="1"/>
  </cols>
  <sheetData>
    <row r="1" spans="1:14" outlineLevel="2" x14ac:dyDescent="0.2">
      <c r="A1" s="228" t="s">
        <v>35</v>
      </c>
      <c r="J1" s="227" t="s">
        <v>36</v>
      </c>
    </row>
    <row r="2" spans="1:14" outlineLevel="1" x14ac:dyDescent="0.2">
      <c r="A2" s="126"/>
      <c r="J2" s="226"/>
    </row>
    <row r="3" spans="1:14" outlineLevel="1" x14ac:dyDescent="0.2">
      <c r="A3" s="126"/>
      <c r="J3" s="226"/>
    </row>
    <row r="4" spans="1:14" outlineLevel="1" x14ac:dyDescent="0.2">
      <c r="A4" s="126" t="s">
        <v>985</v>
      </c>
      <c r="J4" s="226" t="s">
        <v>985</v>
      </c>
    </row>
    <row r="5" spans="1:14" outlineLevel="1" x14ac:dyDescent="0.2">
      <c r="A5" s="193" t="s">
        <v>984</v>
      </c>
      <c r="J5" s="225" t="s">
        <v>983</v>
      </c>
    </row>
    <row r="6" spans="1:14" ht="15" x14ac:dyDescent="0.2">
      <c r="C6" s="260" t="s">
        <v>65</v>
      </c>
      <c r="D6" s="260"/>
      <c r="E6" s="260"/>
      <c r="F6" s="260"/>
      <c r="G6" s="260"/>
      <c r="H6" s="260"/>
      <c r="I6" s="260"/>
      <c r="J6" s="260"/>
    </row>
    <row r="7" spans="1:14" ht="12.75" customHeight="1" x14ac:dyDescent="0.2">
      <c r="C7" s="261" t="s">
        <v>21</v>
      </c>
      <c r="D7" s="261"/>
      <c r="E7" s="261"/>
      <c r="F7" s="261"/>
      <c r="G7" s="261"/>
      <c r="H7" s="261"/>
      <c r="I7" s="261"/>
      <c r="J7" s="261"/>
    </row>
    <row r="8" spans="1:14" ht="15" x14ac:dyDescent="0.2">
      <c r="C8" s="193"/>
      <c r="D8" s="176"/>
      <c r="E8" s="224"/>
      <c r="F8" s="207"/>
      <c r="G8" s="207"/>
      <c r="I8" s="223"/>
    </row>
    <row r="9" spans="1:14" ht="15.75" x14ac:dyDescent="0.2">
      <c r="C9" s="193"/>
      <c r="D9" s="222" t="s">
        <v>982</v>
      </c>
    </row>
    <row r="10" spans="1:14" ht="15" x14ac:dyDescent="0.2">
      <c r="C10" s="193"/>
      <c r="D10" s="200" t="s">
        <v>22</v>
      </c>
      <c r="I10" s="221"/>
    </row>
    <row r="11" spans="1:14" x14ac:dyDescent="0.2">
      <c r="C11" s="220"/>
      <c r="D11" s="176"/>
      <c r="E11" s="219"/>
      <c r="F11" s="218"/>
      <c r="G11" s="218"/>
      <c r="I11" s="192"/>
    </row>
    <row r="12" spans="1:14" ht="15" x14ac:dyDescent="0.2">
      <c r="B12" s="217" t="s">
        <v>233</v>
      </c>
      <c r="C12" s="216" t="s">
        <v>981</v>
      </c>
      <c r="D12" s="215"/>
      <c r="E12" s="214"/>
      <c r="F12" s="213"/>
      <c r="G12" s="213"/>
      <c r="H12" s="212"/>
      <c r="I12" s="211"/>
      <c r="J12" s="210"/>
    </row>
    <row r="13" spans="1:14" ht="15" x14ac:dyDescent="0.2">
      <c r="C13" s="209"/>
      <c r="D13" s="176"/>
      <c r="E13" s="208" t="s">
        <v>23</v>
      </c>
      <c r="G13" s="207"/>
      <c r="H13" s="200"/>
      <c r="I13" s="207"/>
      <c r="J13" s="206"/>
    </row>
    <row r="14" spans="1:14" x14ac:dyDescent="0.2">
      <c r="A14" s="205"/>
      <c r="B14" s="204"/>
      <c r="C14" s="193"/>
      <c r="D14" s="176"/>
      <c r="E14" s="203"/>
    </row>
    <row r="15" spans="1:14" ht="15" x14ac:dyDescent="0.25">
      <c r="C15" s="198" t="s">
        <v>980</v>
      </c>
      <c r="D15" s="176"/>
      <c r="E15" s="192"/>
      <c r="I15" s="198"/>
      <c r="J15" s="197"/>
      <c r="N15" s="202"/>
    </row>
    <row r="16" spans="1:14" s="195" customFormat="1" ht="15" x14ac:dyDescent="0.25">
      <c r="A16" s="200"/>
      <c r="B16" s="201"/>
      <c r="C16" s="198" t="s">
        <v>102</v>
      </c>
      <c r="D16" s="196"/>
      <c r="E16" s="276" t="s">
        <v>979</v>
      </c>
      <c r="F16" s="251"/>
      <c r="G16" s="199" t="s">
        <v>59</v>
      </c>
      <c r="H16" s="196"/>
      <c r="I16" s="198"/>
      <c r="J16" s="197"/>
      <c r="K16" s="196"/>
      <c r="L16" s="196"/>
      <c r="M16" s="196"/>
    </row>
    <row r="17" spans="1:13" s="195" customFormat="1" ht="15" x14ac:dyDescent="0.25">
      <c r="A17" s="200"/>
      <c r="B17" s="201"/>
      <c r="C17" s="198" t="s">
        <v>101</v>
      </c>
      <c r="D17" s="200"/>
      <c r="E17" s="276" t="s">
        <v>978</v>
      </c>
      <c r="F17" s="251"/>
      <c r="G17" s="199" t="s">
        <v>59</v>
      </c>
      <c r="H17" s="196"/>
      <c r="I17" s="198"/>
      <c r="J17" s="197"/>
      <c r="K17" s="196"/>
      <c r="L17" s="196"/>
      <c r="M17" s="196"/>
    </row>
    <row r="18" spans="1:13" s="195" customFormat="1" ht="15" outlineLevel="1" x14ac:dyDescent="0.25">
      <c r="A18" s="200"/>
      <c r="B18" s="201"/>
      <c r="C18" s="198" t="s">
        <v>60</v>
      </c>
      <c r="D18" s="200"/>
      <c r="E18" s="276" t="s">
        <v>977</v>
      </c>
      <c r="F18" s="251"/>
      <c r="G18" s="199" t="s">
        <v>61</v>
      </c>
      <c r="H18" s="196"/>
      <c r="I18" s="198"/>
      <c r="J18" s="197"/>
      <c r="K18" s="196"/>
      <c r="L18" s="196"/>
      <c r="M18" s="196"/>
    </row>
    <row r="19" spans="1:13" ht="15" x14ac:dyDescent="0.25">
      <c r="C19" s="194" t="s">
        <v>976</v>
      </c>
      <c r="D19" s="176"/>
      <c r="E19" s="192"/>
    </row>
    <row r="20" spans="1:13" x14ac:dyDescent="0.2">
      <c r="C20" s="193"/>
      <c r="D20" s="176"/>
      <c r="E20" s="192"/>
    </row>
    <row r="21" spans="1:13" x14ac:dyDescent="0.2">
      <c r="C21" s="193"/>
      <c r="D21" s="176"/>
      <c r="E21" s="192"/>
    </row>
    <row r="22" spans="1:13" ht="12.75" customHeight="1" x14ac:dyDescent="0.2">
      <c r="A22" s="264" t="s">
        <v>24</v>
      </c>
      <c r="B22" s="258" t="s">
        <v>306</v>
      </c>
      <c r="C22" s="264" t="s">
        <v>25</v>
      </c>
      <c r="D22" s="264" t="s">
        <v>26</v>
      </c>
      <c r="E22" s="264" t="s">
        <v>27</v>
      </c>
      <c r="F22" s="264" t="s">
        <v>37</v>
      </c>
      <c r="G22" s="265"/>
      <c r="H22" s="265"/>
      <c r="I22" s="265"/>
      <c r="J22" s="264" t="s">
        <v>38</v>
      </c>
      <c r="K22" s="265"/>
      <c r="L22" s="265"/>
      <c r="M22" s="265"/>
    </row>
    <row r="23" spans="1:13" ht="13.5" customHeight="1" x14ac:dyDescent="0.2">
      <c r="A23" s="265"/>
      <c r="B23" s="259"/>
      <c r="C23" s="267"/>
      <c r="D23" s="264"/>
      <c r="E23" s="264"/>
      <c r="F23" s="264" t="s">
        <v>28</v>
      </c>
      <c r="G23" s="264" t="s">
        <v>30</v>
      </c>
      <c r="H23" s="265"/>
      <c r="I23" s="265"/>
      <c r="J23" s="262" t="s">
        <v>28</v>
      </c>
      <c r="K23" s="264" t="s">
        <v>30</v>
      </c>
      <c r="L23" s="265"/>
      <c r="M23" s="265"/>
    </row>
    <row r="24" spans="1:13" ht="24" x14ac:dyDescent="0.2">
      <c r="A24" s="265"/>
      <c r="B24" s="259"/>
      <c r="C24" s="267"/>
      <c r="D24" s="264"/>
      <c r="E24" s="264"/>
      <c r="F24" s="265"/>
      <c r="G24" s="190" t="s">
        <v>29</v>
      </c>
      <c r="H24" s="190" t="s">
        <v>975</v>
      </c>
      <c r="I24" s="190" t="s">
        <v>31</v>
      </c>
      <c r="J24" s="263"/>
      <c r="K24" s="190" t="s">
        <v>29</v>
      </c>
      <c r="L24" s="190" t="s">
        <v>975</v>
      </c>
      <c r="M24" s="190" t="s">
        <v>31</v>
      </c>
    </row>
    <row r="25" spans="1:13" x14ac:dyDescent="0.2">
      <c r="A25" s="186">
        <v>1</v>
      </c>
      <c r="B25" s="191">
        <v>2</v>
      </c>
      <c r="C25" s="190">
        <v>3</v>
      </c>
      <c r="D25" s="190">
        <v>4</v>
      </c>
      <c r="E25" s="183">
        <v>5</v>
      </c>
      <c r="F25" s="188">
        <v>6</v>
      </c>
      <c r="G25" s="188">
        <v>7</v>
      </c>
      <c r="H25" s="188">
        <v>8</v>
      </c>
      <c r="I25" s="188">
        <v>9</v>
      </c>
      <c r="J25" s="189">
        <v>10</v>
      </c>
      <c r="K25" s="188">
        <v>11</v>
      </c>
      <c r="L25" s="188">
        <v>12</v>
      </c>
      <c r="M25" s="188">
        <v>13</v>
      </c>
    </row>
    <row r="26" spans="1:13" ht="19.149999999999999" customHeight="1" x14ac:dyDescent="0.2">
      <c r="A26" s="269" t="s">
        <v>974</v>
      </c>
      <c r="B26" s="247"/>
      <c r="C26" s="247"/>
      <c r="D26" s="247"/>
      <c r="E26" s="247"/>
      <c r="F26" s="247"/>
      <c r="G26" s="247"/>
      <c r="H26" s="247"/>
      <c r="I26" s="247"/>
      <c r="J26" s="247"/>
      <c r="K26" s="247"/>
      <c r="L26" s="247"/>
      <c r="M26" s="247"/>
    </row>
    <row r="27" spans="1:13" ht="36" x14ac:dyDescent="0.2">
      <c r="A27" s="186">
        <v>1</v>
      </c>
      <c r="B27" s="185" t="s">
        <v>887</v>
      </c>
      <c r="C27" s="184" t="s">
        <v>886</v>
      </c>
      <c r="D27" s="183" t="s">
        <v>885</v>
      </c>
      <c r="E27" s="182">
        <v>5.75</v>
      </c>
      <c r="F27" s="177">
        <v>4139.32</v>
      </c>
      <c r="G27" s="177">
        <v>275.77</v>
      </c>
      <c r="H27" s="177">
        <v>3829.39</v>
      </c>
      <c r="I27" s="177">
        <v>349.58</v>
      </c>
      <c r="J27" s="180">
        <v>23801</v>
      </c>
      <c r="K27" s="177">
        <v>1586</v>
      </c>
      <c r="L27" s="177">
        <v>22019</v>
      </c>
      <c r="M27" s="177">
        <v>2010</v>
      </c>
    </row>
    <row r="28" spans="1:13" ht="24" x14ac:dyDescent="0.2">
      <c r="A28" s="186">
        <v>2</v>
      </c>
      <c r="B28" s="185" t="s">
        <v>884</v>
      </c>
      <c r="C28" s="184" t="s">
        <v>883</v>
      </c>
      <c r="D28" s="183" t="s">
        <v>271</v>
      </c>
      <c r="E28" s="187" t="s">
        <v>973</v>
      </c>
      <c r="F28" s="177">
        <v>143.29</v>
      </c>
      <c r="G28" s="177"/>
      <c r="H28" s="177"/>
      <c r="I28" s="177"/>
      <c r="J28" s="180">
        <v>1038</v>
      </c>
      <c r="K28" s="177"/>
      <c r="L28" s="177"/>
      <c r="M28" s="177"/>
    </row>
    <row r="29" spans="1:13" ht="36" x14ac:dyDescent="0.2">
      <c r="A29" s="186">
        <v>3</v>
      </c>
      <c r="B29" s="185" t="s">
        <v>972</v>
      </c>
      <c r="C29" s="184" t="s">
        <v>971</v>
      </c>
      <c r="D29" s="183" t="s">
        <v>970</v>
      </c>
      <c r="E29" s="182">
        <v>9.7199999999999995E-2</v>
      </c>
      <c r="F29" s="177">
        <v>15092.14</v>
      </c>
      <c r="G29" s="177">
        <v>1848.64</v>
      </c>
      <c r="H29" s="177">
        <v>9786.17</v>
      </c>
      <c r="I29" s="177">
        <v>853.26</v>
      </c>
      <c r="J29" s="180">
        <v>1467</v>
      </c>
      <c r="K29" s="177">
        <v>180</v>
      </c>
      <c r="L29" s="177">
        <v>951</v>
      </c>
      <c r="M29" s="177">
        <v>83</v>
      </c>
    </row>
    <row r="30" spans="1:13" x14ac:dyDescent="0.2">
      <c r="A30" s="186">
        <v>4</v>
      </c>
      <c r="B30" s="185" t="s">
        <v>969</v>
      </c>
      <c r="C30" s="184" t="s">
        <v>968</v>
      </c>
      <c r="D30" s="183" t="s">
        <v>271</v>
      </c>
      <c r="E30" s="182">
        <v>9.7200000000000006</v>
      </c>
      <c r="F30" s="177">
        <v>3021.55</v>
      </c>
      <c r="G30" s="177"/>
      <c r="H30" s="177"/>
      <c r="I30" s="177"/>
      <c r="J30" s="180">
        <v>29369</v>
      </c>
      <c r="K30" s="177"/>
      <c r="L30" s="177"/>
      <c r="M30" s="177"/>
    </row>
    <row r="31" spans="1:13" ht="24" x14ac:dyDescent="0.2">
      <c r="A31" s="186">
        <v>5</v>
      </c>
      <c r="B31" s="185" t="s">
        <v>957</v>
      </c>
      <c r="C31" s="184" t="s">
        <v>956</v>
      </c>
      <c r="D31" s="183" t="s">
        <v>928</v>
      </c>
      <c r="E31" s="182">
        <v>0.14099999999999999</v>
      </c>
      <c r="F31" s="177">
        <v>124604.74</v>
      </c>
      <c r="G31" s="177">
        <v>3717.07</v>
      </c>
      <c r="H31" s="177">
        <v>2958.93</v>
      </c>
      <c r="I31" s="177">
        <v>278.83999999999997</v>
      </c>
      <c r="J31" s="180">
        <v>17569</v>
      </c>
      <c r="K31" s="177">
        <v>524</v>
      </c>
      <c r="L31" s="177">
        <v>417</v>
      </c>
      <c r="M31" s="177">
        <v>39</v>
      </c>
    </row>
    <row r="32" spans="1:13" ht="51" x14ac:dyDescent="0.2">
      <c r="A32" s="186">
        <v>6</v>
      </c>
      <c r="B32" s="185" t="s">
        <v>955</v>
      </c>
      <c r="C32" s="184" t="s">
        <v>967</v>
      </c>
      <c r="D32" s="183" t="s">
        <v>928</v>
      </c>
      <c r="E32" s="182">
        <v>0.14099999999999999</v>
      </c>
      <c r="F32" s="177">
        <v>63663.21</v>
      </c>
      <c r="G32" s="177">
        <v>625.32000000000005</v>
      </c>
      <c r="H32" s="177">
        <v>52.38</v>
      </c>
      <c r="I32" s="177">
        <v>3.24</v>
      </c>
      <c r="J32" s="180">
        <v>8977</v>
      </c>
      <c r="K32" s="177">
        <v>88</v>
      </c>
      <c r="L32" s="177">
        <v>7</v>
      </c>
      <c r="M32" s="177"/>
    </row>
    <row r="33" spans="1:13" x14ac:dyDescent="0.2">
      <c r="A33" s="186">
        <v>7</v>
      </c>
      <c r="B33" s="185" t="s">
        <v>953</v>
      </c>
      <c r="C33" s="184" t="s">
        <v>952</v>
      </c>
      <c r="D33" s="183" t="s">
        <v>107</v>
      </c>
      <c r="E33" s="182">
        <v>0.753</v>
      </c>
      <c r="F33" s="177">
        <v>438.07</v>
      </c>
      <c r="G33" s="177">
        <v>157.75</v>
      </c>
      <c r="H33" s="177">
        <v>44.41</v>
      </c>
      <c r="I33" s="177">
        <v>2.91</v>
      </c>
      <c r="J33" s="180">
        <v>330</v>
      </c>
      <c r="K33" s="177">
        <v>119</v>
      </c>
      <c r="L33" s="177">
        <v>33</v>
      </c>
      <c r="M33" s="177">
        <v>2</v>
      </c>
    </row>
    <row r="34" spans="1:13" ht="24" x14ac:dyDescent="0.2">
      <c r="A34" s="186">
        <v>8</v>
      </c>
      <c r="B34" s="185" t="s">
        <v>951</v>
      </c>
      <c r="C34" s="184" t="s">
        <v>950</v>
      </c>
      <c r="D34" s="183" t="s">
        <v>105</v>
      </c>
      <c r="E34" s="182">
        <v>0.753</v>
      </c>
      <c r="F34" s="177">
        <v>6299.31</v>
      </c>
      <c r="G34" s="177"/>
      <c r="H34" s="177"/>
      <c r="I34" s="177"/>
      <c r="J34" s="180">
        <v>4743</v>
      </c>
      <c r="K34" s="177"/>
      <c r="L34" s="177"/>
      <c r="M34" s="177"/>
    </row>
    <row r="35" spans="1:13" ht="19.5" x14ac:dyDescent="0.2">
      <c r="A35" s="186">
        <v>9</v>
      </c>
      <c r="B35" s="185" t="s">
        <v>925</v>
      </c>
      <c r="C35" s="184" t="s">
        <v>966</v>
      </c>
      <c r="D35" s="183" t="s">
        <v>107</v>
      </c>
      <c r="E35" s="187" t="s">
        <v>965</v>
      </c>
      <c r="F35" s="177">
        <v>2017.46</v>
      </c>
      <c r="G35" s="177"/>
      <c r="H35" s="177">
        <v>46.53</v>
      </c>
      <c r="I35" s="177">
        <v>11.16</v>
      </c>
      <c r="J35" s="180">
        <v>683</v>
      </c>
      <c r="K35" s="177"/>
      <c r="L35" s="177">
        <v>16</v>
      </c>
      <c r="M35" s="177">
        <v>4</v>
      </c>
    </row>
    <row r="36" spans="1:13" ht="48" x14ac:dyDescent="0.2">
      <c r="A36" s="186">
        <v>10</v>
      </c>
      <c r="B36" s="185" t="s">
        <v>922</v>
      </c>
      <c r="C36" s="184" t="s">
        <v>921</v>
      </c>
      <c r="D36" s="183" t="s">
        <v>918</v>
      </c>
      <c r="E36" s="182">
        <v>0.42299999999999999</v>
      </c>
      <c r="F36" s="177">
        <v>60371.45</v>
      </c>
      <c r="G36" s="177">
        <v>518.97</v>
      </c>
      <c r="H36" s="177">
        <v>2984</v>
      </c>
      <c r="I36" s="177">
        <v>322.26</v>
      </c>
      <c r="J36" s="180">
        <v>25537</v>
      </c>
      <c r="K36" s="177">
        <v>220</v>
      </c>
      <c r="L36" s="177">
        <v>1262</v>
      </c>
      <c r="M36" s="177">
        <v>136</v>
      </c>
    </row>
    <row r="37" spans="1:13" ht="51" x14ac:dyDescent="0.2">
      <c r="A37" s="186">
        <v>11</v>
      </c>
      <c r="B37" s="185" t="s">
        <v>920</v>
      </c>
      <c r="C37" s="184" t="s">
        <v>919</v>
      </c>
      <c r="D37" s="183" t="s">
        <v>918</v>
      </c>
      <c r="E37" s="182">
        <v>0.42299999999999999</v>
      </c>
      <c r="F37" s="177">
        <v>14223.54</v>
      </c>
      <c r="G37" s="177">
        <v>2.44</v>
      </c>
      <c r="H37" s="177">
        <v>6.26</v>
      </c>
      <c r="I37" s="177"/>
      <c r="J37" s="180">
        <v>6017</v>
      </c>
      <c r="K37" s="177">
        <v>1</v>
      </c>
      <c r="L37" s="177">
        <v>3</v>
      </c>
      <c r="M37" s="177"/>
    </row>
    <row r="38" spans="1:13" ht="36" x14ac:dyDescent="0.2">
      <c r="A38" s="186">
        <v>12</v>
      </c>
      <c r="B38" s="185" t="s">
        <v>259</v>
      </c>
      <c r="C38" s="184" t="s">
        <v>258</v>
      </c>
      <c r="D38" s="183" t="s">
        <v>918</v>
      </c>
      <c r="E38" s="182">
        <v>0.42299999999999999</v>
      </c>
      <c r="F38" s="177">
        <v>5815.85</v>
      </c>
      <c r="G38" s="177">
        <v>200.81</v>
      </c>
      <c r="H38" s="177">
        <v>834.34</v>
      </c>
      <c r="I38" s="177">
        <v>112.19</v>
      </c>
      <c r="J38" s="180">
        <v>2460</v>
      </c>
      <c r="K38" s="177">
        <v>85</v>
      </c>
      <c r="L38" s="177">
        <v>353</v>
      </c>
      <c r="M38" s="177">
        <v>47</v>
      </c>
    </row>
    <row r="39" spans="1:13" ht="24" x14ac:dyDescent="0.2">
      <c r="A39" s="186">
        <v>13</v>
      </c>
      <c r="B39" s="185" t="s">
        <v>917</v>
      </c>
      <c r="C39" s="184" t="s">
        <v>916</v>
      </c>
      <c r="D39" s="183" t="s">
        <v>915</v>
      </c>
      <c r="E39" s="187" t="s">
        <v>964</v>
      </c>
      <c r="F39" s="177">
        <v>3353.64</v>
      </c>
      <c r="G39" s="177">
        <v>906.11</v>
      </c>
      <c r="H39" s="177">
        <v>91.05</v>
      </c>
      <c r="I39" s="177">
        <v>12.38</v>
      </c>
      <c r="J39" s="180">
        <v>1442</v>
      </c>
      <c r="K39" s="177">
        <v>390</v>
      </c>
      <c r="L39" s="177">
        <v>39</v>
      </c>
      <c r="M39" s="177">
        <v>5</v>
      </c>
    </row>
    <row r="40" spans="1:13" ht="24" x14ac:dyDescent="0.2">
      <c r="A40" s="186">
        <v>14</v>
      </c>
      <c r="B40" s="185" t="s">
        <v>254</v>
      </c>
      <c r="C40" s="184" t="s">
        <v>253</v>
      </c>
      <c r="D40" s="183" t="s">
        <v>103</v>
      </c>
      <c r="E40" s="182">
        <v>43</v>
      </c>
      <c r="F40" s="177">
        <v>59.88</v>
      </c>
      <c r="G40" s="177"/>
      <c r="H40" s="177"/>
      <c r="I40" s="177"/>
      <c r="J40" s="180">
        <v>2575</v>
      </c>
      <c r="K40" s="177"/>
      <c r="L40" s="177"/>
      <c r="M40" s="177"/>
    </row>
    <row r="41" spans="1:13" x14ac:dyDescent="0.2">
      <c r="A41" s="266" t="s">
        <v>876</v>
      </c>
      <c r="B41" s="247"/>
      <c r="C41" s="247"/>
      <c r="D41" s="247"/>
      <c r="E41" s="247"/>
      <c r="F41" s="247"/>
      <c r="G41" s="247"/>
      <c r="H41" s="247"/>
      <c r="I41" s="247"/>
      <c r="J41" s="179">
        <v>126008</v>
      </c>
      <c r="K41" s="181">
        <v>3193</v>
      </c>
      <c r="L41" s="181">
        <v>25100</v>
      </c>
      <c r="M41" s="181">
        <v>2326</v>
      </c>
    </row>
    <row r="42" spans="1:13" x14ac:dyDescent="0.2">
      <c r="A42" s="266" t="s">
        <v>875</v>
      </c>
      <c r="B42" s="247"/>
      <c r="C42" s="247"/>
      <c r="D42" s="247"/>
      <c r="E42" s="247"/>
      <c r="F42" s="247"/>
      <c r="G42" s="247"/>
      <c r="H42" s="247"/>
      <c r="I42" s="247"/>
      <c r="J42" s="179">
        <v>137770</v>
      </c>
      <c r="K42" s="181">
        <v>3830</v>
      </c>
      <c r="L42" s="181">
        <v>36225</v>
      </c>
      <c r="M42" s="181">
        <v>2790</v>
      </c>
    </row>
    <row r="43" spans="1:13" x14ac:dyDescent="0.2">
      <c r="A43" s="266" t="s">
        <v>46</v>
      </c>
      <c r="B43" s="247"/>
      <c r="C43" s="247"/>
      <c r="D43" s="247"/>
      <c r="E43" s="247"/>
      <c r="F43" s="247"/>
      <c r="G43" s="247"/>
      <c r="H43" s="247"/>
      <c r="I43" s="247"/>
      <c r="J43" s="179">
        <v>9347</v>
      </c>
      <c r="K43" s="177"/>
      <c r="L43" s="177"/>
      <c r="M43" s="177"/>
    </row>
    <row r="44" spans="1:13" x14ac:dyDescent="0.2">
      <c r="A44" s="266" t="s">
        <v>47</v>
      </c>
      <c r="B44" s="247"/>
      <c r="C44" s="247"/>
      <c r="D44" s="247"/>
      <c r="E44" s="247"/>
      <c r="F44" s="247"/>
      <c r="G44" s="247"/>
      <c r="H44" s="247"/>
      <c r="I44" s="247"/>
      <c r="J44" s="179">
        <v>6245</v>
      </c>
      <c r="K44" s="177"/>
      <c r="L44" s="177"/>
      <c r="M44" s="177"/>
    </row>
    <row r="45" spans="1:13" x14ac:dyDescent="0.2">
      <c r="A45" s="268" t="s">
        <v>963</v>
      </c>
      <c r="B45" s="247"/>
      <c r="C45" s="247"/>
      <c r="D45" s="247"/>
      <c r="E45" s="247"/>
      <c r="F45" s="247"/>
      <c r="G45" s="247"/>
      <c r="H45" s="247"/>
      <c r="I45" s="247"/>
      <c r="J45" s="178">
        <v>153362</v>
      </c>
      <c r="K45" s="177"/>
      <c r="L45" s="177"/>
      <c r="M45" s="177"/>
    </row>
    <row r="46" spans="1:13" ht="19.149999999999999" customHeight="1" x14ac:dyDescent="0.2">
      <c r="A46" s="269" t="s">
        <v>962</v>
      </c>
      <c r="B46" s="247"/>
      <c r="C46" s="247"/>
      <c r="D46" s="247"/>
      <c r="E46" s="247"/>
      <c r="F46" s="247"/>
      <c r="G46" s="247"/>
      <c r="H46" s="247"/>
      <c r="I46" s="247"/>
      <c r="J46" s="247"/>
      <c r="K46" s="247"/>
      <c r="L46" s="247"/>
      <c r="M46" s="247"/>
    </row>
    <row r="47" spans="1:13" ht="36" x14ac:dyDescent="0.2">
      <c r="A47" s="186">
        <v>15</v>
      </c>
      <c r="B47" s="185" t="s">
        <v>887</v>
      </c>
      <c r="C47" s="184" t="s">
        <v>935</v>
      </c>
      <c r="D47" s="183" t="s">
        <v>885</v>
      </c>
      <c r="E47" s="182">
        <v>0.27900000000000003</v>
      </c>
      <c r="F47" s="177">
        <v>4139.32</v>
      </c>
      <c r="G47" s="177">
        <v>275.77</v>
      </c>
      <c r="H47" s="177">
        <v>3829.39</v>
      </c>
      <c r="I47" s="177">
        <v>349.58</v>
      </c>
      <c r="J47" s="180">
        <v>1155</v>
      </c>
      <c r="K47" s="177">
        <v>77</v>
      </c>
      <c r="L47" s="177">
        <v>1068</v>
      </c>
      <c r="M47" s="177">
        <v>98</v>
      </c>
    </row>
    <row r="48" spans="1:13" x14ac:dyDescent="0.2">
      <c r="A48" s="186">
        <v>16</v>
      </c>
      <c r="B48" s="185" t="s">
        <v>934</v>
      </c>
      <c r="C48" s="184" t="s">
        <v>933</v>
      </c>
      <c r="D48" s="183" t="s">
        <v>271</v>
      </c>
      <c r="E48" s="182">
        <v>43.593000000000004</v>
      </c>
      <c r="F48" s="177">
        <v>86.3</v>
      </c>
      <c r="G48" s="177"/>
      <c r="H48" s="177"/>
      <c r="I48" s="177"/>
      <c r="J48" s="180">
        <v>3762</v>
      </c>
      <c r="K48" s="177"/>
      <c r="L48" s="177"/>
      <c r="M48" s="177"/>
    </row>
    <row r="49" spans="1:13" ht="24" x14ac:dyDescent="0.2">
      <c r="A49" s="186">
        <v>17</v>
      </c>
      <c r="B49" s="185" t="s">
        <v>927</v>
      </c>
      <c r="C49" s="184" t="s">
        <v>926</v>
      </c>
      <c r="D49" s="183" t="s">
        <v>257</v>
      </c>
      <c r="E49" s="182">
        <v>9.2999999999999999E-2</v>
      </c>
      <c r="F49" s="177">
        <v>54793.8</v>
      </c>
      <c r="G49" s="177">
        <v>593.04</v>
      </c>
      <c r="H49" s="177">
        <v>3311.76</v>
      </c>
      <c r="I49" s="177">
        <v>275.17</v>
      </c>
      <c r="J49" s="180">
        <v>5096</v>
      </c>
      <c r="K49" s="177">
        <v>55</v>
      </c>
      <c r="L49" s="177">
        <v>308</v>
      </c>
      <c r="M49" s="177">
        <v>26</v>
      </c>
    </row>
    <row r="50" spans="1:13" ht="19.5" x14ac:dyDescent="0.2">
      <c r="A50" s="186">
        <v>18</v>
      </c>
      <c r="B50" s="185" t="s">
        <v>925</v>
      </c>
      <c r="C50" s="184" t="s">
        <v>961</v>
      </c>
      <c r="D50" s="183" t="s">
        <v>107</v>
      </c>
      <c r="E50" s="187" t="s">
        <v>960</v>
      </c>
      <c r="F50" s="177">
        <v>2017.46</v>
      </c>
      <c r="G50" s="177"/>
      <c r="H50" s="177">
        <v>46.53</v>
      </c>
      <c r="I50" s="177">
        <v>11.16</v>
      </c>
      <c r="J50" s="180">
        <v>56</v>
      </c>
      <c r="K50" s="177"/>
      <c r="L50" s="177">
        <v>1</v>
      </c>
      <c r="M50" s="177"/>
    </row>
    <row r="51" spans="1:13" ht="48" x14ac:dyDescent="0.2">
      <c r="A51" s="186">
        <v>19</v>
      </c>
      <c r="B51" s="185" t="s">
        <v>922</v>
      </c>
      <c r="C51" s="184" t="s">
        <v>921</v>
      </c>
      <c r="D51" s="183" t="s">
        <v>918</v>
      </c>
      <c r="E51" s="182">
        <v>9.2999999999999999E-2</v>
      </c>
      <c r="F51" s="177">
        <v>60371.45</v>
      </c>
      <c r="G51" s="177">
        <v>518.97</v>
      </c>
      <c r="H51" s="177">
        <v>2984</v>
      </c>
      <c r="I51" s="177">
        <v>322.26</v>
      </c>
      <c r="J51" s="180">
        <v>5615</v>
      </c>
      <c r="K51" s="177">
        <v>48</v>
      </c>
      <c r="L51" s="177">
        <v>278</v>
      </c>
      <c r="M51" s="177">
        <v>30</v>
      </c>
    </row>
    <row r="52" spans="1:13" ht="51" x14ac:dyDescent="0.2">
      <c r="A52" s="186">
        <v>20</v>
      </c>
      <c r="B52" s="185" t="s">
        <v>920</v>
      </c>
      <c r="C52" s="184" t="s">
        <v>919</v>
      </c>
      <c r="D52" s="183" t="s">
        <v>918</v>
      </c>
      <c r="E52" s="182">
        <v>9.2999999999999999E-2</v>
      </c>
      <c r="F52" s="177">
        <v>14223.54</v>
      </c>
      <c r="G52" s="177">
        <v>2.44</v>
      </c>
      <c r="H52" s="177">
        <v>6.26</v>
      </c>
      <c r="I52" s="177"/>
      <c r="J52" s="180">
        <v>1323</v>
      </c>
      <c r="K52" s="177"/>
      <c r="L52" s="177">
        <v>1</v>
      </c>
      <c r="M52" s="177"/>
    </row>
    <row r="53" spans="1:13" ht="36" x14ac:dyDescent="0.2">
      <c r="A53" s="186">
        <v>21</v>
      </c>
      <c r="B53" s="185" t="s">
        <v>259</v>
      </c>
      <c r="C53" s="184" t="s">
        <v>258</v>
      </c>
      <c r="D53" s="183" t="s">
        <v>918</v>
      </c>
      <c r="E53" s="182">
        <v>9.2999999999999999E-2</v>
      </c>
      <c r="F53" s="177">
        <v>5815.85</v>
      </c>
      <c r="G53" s="177">
        <v>200.81</v>
      </c>
      <c r="H53" s="177">
        <v>834.34</v>
      </c>
      <c r="I53" s="177">
        <v>112.19</v>
      </c>
      <c r="J53" s="180">
        <v>541</v>
      </c>
      <c r="K53" s="177">
        <v>19</v>
      </c>
      <c r="L53" s="177">
        <v>78</v>
      </c>
      <c r="M53" s="177">
        <v>10</v>
      </c>
    </row>
    <row r="54" spans="1:13" ht="24" x14ac:dyDescent="0.2">
      <c r="A54" s="186">
        <v>22</v>
      </c>
      <c r="B54" s="185" t="s">
        <v>917</v>
      </c>
      <c r="C54" s="184" t="s">
        <v>916</v>
      </c>
      <c r="D54" s="183" t="s">
        <v>915</v>
      </c>
      <c r="E54" s="182">
        <v>0.21</v>
      </c>
      <c r="F54" s="177">
        <v>3353.64</v>
      </c>
      <c r="G54" s="177">
        <v>906.11</v>
      </c>
      <c r="H54" s="177">
        <v>91.05</v>
      </c>
      <c r="I54" s="177">
        <v>12.38</v>
      </c>
      <c r="J54" s="180">
        <v>704</v>
      </c>
      <c r="K54" s="177">
        <v>190</v>
      </c>
      <c r="L54" s="177">
        <v>19</v>
      </c>
      <c r="M54" s="177">
        <v>3</v>
      </c>
    </row>
    <row r="55" spans="1:13" ht="24" x14ac:dyDescent="0.2">
      <c r="A55" s="186">
        <v>23</v>
      </c>
      <c r="B55" s="185" t="s">
        <v>254</v>
      </c>
      <c r="C55" s="184" t="s">
        <v>253</v>
      </c>
      <c r="D55" s="183" t="s">
        <v>103</v>
      </c>
      <c r="E55" s="182">
        <v>21</v>
      </c>
      <c r="F55" s="177">
        <v>59.88</v>
      </c>
      <c r="G55" s="177"/>
      <c r="H55" s="177"/>
      <c r="I55" s="177"/>
      <c r="J55" s="180">
        <v>1257</v>
      </c>
      <c r="K55" s="177"/>
      <c r="L55" s="177"/>
      <c r="M55" s="177"/>
    </row>
    <row r="56" spans="1:13" x14ac:dyDescent="0.2">
      <c r="A56" s="266" t="s">
        <v>876</v>
      </c>
      <c r="B56" s="247"/>
      <c r="C56" s="247"/>
      <c r="D56" s="247"/>
      <c r="E56" s="247"/>
      <c r="F56" s="247"/>
      <c r="G56" s="247"/>
      <c r="H56" s="247"/>
      <c r="I56" s="247"/>
      <c r="J56" s="179">
        <v>19509</v>
      </c>
      <c r="K56" s="181">
        <v>389</v>
      </c>
      <c r="L56" s="181">
        <v>1753</v>
      </c>
      <c r="M56" s="181">
        <v>167</v>
      </c>
    </row>
    <row r="57" spans="1:13" x14ac:dyDescent="0.2">
      <c r="A57" s="266" t="s">
        <v>875</v>
      </c>
      <c r="B57" s="247"/>
      <c r="C57" s="247"/>
      <c r="D57" s="247"/>
      <c r="E57" s="247"/>
      <c r="F57" s="247"/>
      <c r="G57" s="247"/>
      <c r="H57" s="247"/>
      <c r="I57" s="247"/>
      <c r="J57" s="179">
        <v>20364</v>
      </c>
      <c r="K57" s="181">
        <v>467</v>
      </c>
      <c r="L57" s="181">
        <v>2530</v>
      </c>
      <c r="M57" s="181">
        <v>200</v>
      </c>
    </row>
    <row r="58" spans="1:13" x14ac:dyDescent="0.2">
      <c r="A58" s="266" t="s">
        <v>46</v>
      </c>
      <c r="B58" s="247"/>
      <c r="C58" s="247"/>
      <c r="D58" s="247"/>
      <c r="E58" s="247"/>
      <c r="F58" s="247"/>
      <c r="G58" s="247"/>
      <c r="H58" s="247"/>
      <c r="I58" s="247"/>
      <c r="J58" s="179">
        <v>947</v>
      </c>
      <c r="K58" s="177"/>
      <c r="L58" s="177"/>
      <c r="M58" s="177"/>
    </row>
    <row r="59" spans="1:13" x14ac:dyDescent="0.2">
      <c r="A59" s="266" t="s">
        <v>47</v>
      </c>
      <c r="B59" s="247"/>
      <c r="C59" s="247"/>
      <c r="D59" s="247"/>
      <c r="E59" s="247"/>
      <c r="F59" s="247"/>
      <c r="G59" s="247"/>
      <c r="H59" s="247"/>
      <c r="I59" s="247"/>
      <c r="J59" s="179">
        <v>634</v>
      </c>
      <c r="K59" s="177"/>
      <c r="L59" s="177"/>
      <c r="M59" s="177"/>
    </row>
    <row r="60" spans="1:13" x14ac:dyDescent="0.2">
      <c r="A60" s="268" t="s">
        <v>959</v>
      </c>
      <c r="B60" s="247"/>
      <c r="C60" s="247"/>
      <c r="D60" s="247"/>
      <c r="E60" s="247"/>
      <c r="F60" s="247"/>
      <c r="G60" s="247"/>
      <c r="H60" s="247"/>
      <c r="I60" s="247"/>
      <c r="J60" s="178">
        <v>21945</v>
      </c>
      <c r="K60" s="177"/>
      <c r="L60" s="177"/>
      <c r="M60" s="177"/>
    </row>
    <row r="61" spans="1:13" ht="19.149999999999999" customHeight="1" x14ac:dyDescent="0.2">
      <c r="A61" s="269" t="s">
        <v>958</v>
      </c>
      <c r="B61" s="247"/>
      <c r="C61" s="247"/>
      <c r="D61" s="247"/>
      <c r="E61" s="247"/>
      <c r="F61" s="247"/>
      <c r="G61" s="247"/>
      <c r="H61" s="247"/>
      <c r="I61" s="247"/>
      <c r="J61" s="247"/>
      <c r="K61" s="247"/>
      <c r="L61" s="247"/>
      <c r="M61" s="247"/>
    </row>
    <row r="62" spans="1:13" ht="24" x14ac:dyDescent="0.2">
      <c r="A62" s="186">
        <v>24</v>
      </c>
      <c r="B62" s="185" t="s">
        <v>957</v>
      </c>
      <c r="C62" s="184" t="s">
        <v>956</v>
      </c>
      <c r="D62" s="183" t="s">
        <v>928</v>
      </c>
      <c r="E62" s="182">
        <v>9.6000000000000002E-2</v>
      </c>
      <c r="F62" s="177">
        <v>124604.74</v>
      </c>
      <c r="G62" s="177">
        <v>3717.07</v>
      </c>
      <c r="H62" s="177">
        <v>2958.93</v>
      </c>
      <c r="I62" s="177">
        <v>278.83999999999997</v>
      </c>
      <c r="J62" s="180">
        <v>11962</v>
      </c>
      <c r="K62" s="177">
        <v>357</v>
      </c>
      <c r="L62" s="177">
        <v>284</v>
      </c>
      <c r="M62" s="177">
        <v>27</v>
      </c>
    </row>
    <row r="63" spans="1:13" ht="24" x14ac:dyDescent="0.2">
      <c r="A63" s="186">
        <v>25</v>
      </c>
      <c r="B63" s="185" t="s">
        <v>955</v>
      </c>
      <c r="C63" s="184" t="s">
        <v>954</v>
      </c>
      <c r="D63" s="183" t="s">
        <v>928</v>
      </c>
      <c r="E63" s="182">
        <v>9.6000000000000002E-2</v>
      </c>
      <c r="F63" s="177">
        <v>7073.69</v>
      </c>
      <c r="G63" s="177">
        <v>69.48</v>
      </c>
      <c r="H63" s="177">
        <v>5.82</v>
      </c>
      <c r="I63" s="177">
        <v>0.36</v>
      </c>
      <c r="J63" s="180">
        <v>679</v>
      </c>
      <c r="K63" s="177">
        <v>7</v>
      </c>
      <c r="L63" s="177">
        <v>1</v>
      </c>
      <c r="M63" s="177"/>
    </row>
    <row r="64" spans="1:13" x14ac:dyDescent="0.2">
      <c r="A64" s="186">
        <v>26</v>
      </c>
      <c r="B64" s="185" t="s">
        <v>953</v>
      </c>
      <c r="C64" s="184" t="s">
        <v>952</v>
      </c>
      <c r="D64" s="183" t="s">
        <v>107</v>
      </c>
      <c r="E64" s="182">
        <v>0.50700000000000001</v>
      </c>
      <c r="F64" s="177">
        <v>438.07</v>
      </c>
      <c r="G64" s="177">
        <v>157.75</v>
      </c>
      <c r="H64" s="177">
        <v>44.41</v>
      </c>
      <c r="I64" s="177">
        <v>2.91</v>
      </c>
      <c r="J64" s="180">
        <v>222</v>
      </c>
      <c r="K64" s="177">
        <v>80</v>
      </c>
      <c r="L64" s="177">
        <v>23</v>
      </c>
      <c r="M64" s="177">
        <v>1</v>
      </c>
    </row>
    <row r="65" spans="1:13" ht="24" x14ac:dyDescent="0.2">
      <c r="A65" s="186">
        <v>27</v>
      </c>
      <c r="B65" s="185" t="s">
        <v>951</v>
      </c>
      <c r="C65" s="184" t="s">
        <v>950</v>
      </c>
      <c r="D65" s="183" t="s">
        <v>105</v>
      </c>
      <c r="E65" s="182">
        <v>0.50700000000000001</v>
      </c>
      <c r="F65" s="177">
        <v>6299.31</v>
      </c>
      <c r="G65" s="177"/>
      <c r="H65" s="177"/>
      <c r="I65" s="177"/>
      <c r="J65" s="180">
        <v>3194</v>
      </c>
      <c r="K65" s="177"/>
      <c r="L65" s="177"/>
      <c r="M65" s="177"/>
    </row>
    <row r="66" spans="1:13" ht="24" x14ac:dyDescent="0.2">
      <c r="A66" s="186">
        <v>28</v>
      </c>
      <c r="B66" s="185" t="s">
        <v>917</v>
      </c>
      <c r="C66" s="184" t="s">
        <v>916</v>
      </c>
      <c r="D66" s="183" t="s">
        <v>915</v>
      </c>
      <c r="E66" s="182">
        <v>0.06</v>
      </c>
      <c r="F66" s="177">
        <v>3353.64</v>
      </c>
      <c r="G66" s="177">
        <v>906.11</v>
      </c>
      <c r="H66" s="177">
        <v>91.05</v>
      </c>
      <c r="I66" s="177">
        <v>12.38</v>
      </c>
      <c r="J66" s="180">
        <v>201</v>
      </c>
      <c r="K66" s="177">
        <v>54</v>
      </c>
      <c r="L66" s="177">
        <v>5</v>
      </c>
      <c r="M66" s="177">
        <v>1</v>
      </c>
    </row>
    <row r="67" spans="1:13" ht="24" x14ac:dyDescent="0.2">
      <c r="A67" s="186">
        <v>29</v>
      </c>
      <c r="B67" s="185" t="s">
        <v>254</v>
      </c>
      <c r="C67" s="184" t="s">
        <v>253</v>
      </c>
      <c r="D67" s="183" t="s">
        <v>103</v>
      </c>
      <c r="E67" s="182">
        <v>6</v>
      </c>
      <c r="F67" s="177">
        <v>59.88</v>
      </c>
      <c r="G67" s="177"/>
      <c r="H67" s="177"/>
      <c r="I67" s="177"/>
      <c r="J67" s="180">
        <v>359</v>
      </c>
      <c r="K67" s="177"/>
      <c r="L67" s="177"/>
      <c r="M67" s="177"/>
    </row>
    <row r="68" spans="1:13" x14ac:dyDescent="0.2">
      <c r="A68" s="266" t="s">
        <v>876</v>
      </c>
      <c r="B68" s="247"/>
      <c r="C68" s="247"/>
      <c r="D68" s="247"/>
      <c r="E68" s="247"/>
      <c r="F68" s="247"/>
      <c r="G68" s="247"/>
      <c r="H68" s="247"/>
      <c r="I68" s="247"/>
      <c r="J68" s="179">
        <v>16617</v>
      </c>
      <c r="K68" s="181">
        <v>498</v>
      </c>
      <c r="L68" s="181">
        <v>313</v>
      </c>
      <c r="M68" s="181">
        <v>29</v>
      </c>
    </row>
    <row r="69" spans="1:13" x14ac:dyDescent="0.2">
      <c r="A69" s="266" t="s">
        <v>875</v>
      </c>
      <c r="B69" s="247"/>
      <c r="C69" s="247"/>
      <c r="D69" s="247"/>
      <c r="E69" s="247"/>
      <c r="F69" s="247"/>
      <c r="G69" s="247"/>
      <c r="H69" s="247"/>
      <c r="I69" s="247"/>
      <c r="J69" s="179">
        <v>16854</v>
      </c>
      <c r="K69" s="181">
        <v>596</v>
      </c>
      <c r="L69" s="181">
        <v>452</v>
      </c>
      <c r="M69" s="181">
        <v>34</v>
      </c>
    </row>
    <row r="70" spans="1:13" x14ac:dyDescent="0.2">
      <c r="A70" s="266" t="s">
        <v>46</v>
      </c>
      <c r="B70" s="247"/>
      <c r="C70" s="247"/>
      <c r="D70" s="247"/>
      <c r="E70" s="247"/>
      <c r="F70" s="247"/>
      <c r="G70" s="247"/>
      <c r="H70" s="247"/>
      <c r="I70" s="247"/>
      <c r="J70" s="179">
        <v>859</v>
      </c>
      <c r="K70" s="177"/>
      <c r="L70" s="177"/>
      <c r="M70" s="177"/>
    </row>
    <row r="71" spans="1:13" x14ac:dyDescent="0.2">
      <c r="A71" s="266" t="s">
        <v>47</v>
      </c>
      <c r="B71" s="247"/>
      <c r="C71" s="247"/>
      <c r="D71" s="247"/>
      <c r="E71" s="247"/>
      <c r="F71" s="247"/>
      <c r="G71" s="247"/>
      <c r="H71" s="247"/>
      <c r="I71" s="247"/>
      <c r="J71" s="179">
        <v>569</v>
      </c>
      <c r="K71" s="177"/>
      <c r="L71" s="177"/>
      <c r="M71" s="177"/>
    </row>
    <row r="72" spans="1:13" x14ac:dyDescent="0.2">
      <c r="A72" s="268" t="s">
        <v>949</v>
      </c>
      <c r="B72" s="247"/>
      <c r="C72" s="247"/>
      <c r="D72" s="247"/>
      <c r="E72" s="247"/>
      <c r="F72" s="247"/>
      <c r="G72" s="247"/>
      <c r="H72" s="247"/>
      <c r="I72" s="247"/>
      <c r="J72" s="178">
        <v>18282</v>
      </c>
      <c r="K72" s="177"/>
      <c r="L72" s="177"/>
      <c r="M72" s="177"/>
    </row>
    <row r="73" spans="1:13" ht="19.149999999999999" customHeight="1" x14ac:dyDescent="0.2">
      <c r="A73" s="269" t="s">
        <v>948</v>
      </c>
      <c r="B73" s="247"/>
      <c r="C73" s="247"/>
      <c r="D73" s="247"/>
      <c r="E73" s="247"/>
      <c r="F73" s="247"/>
      <c r="G73" s="247"/>
      <c r="H73" s="247"/>
      <c r="I73" s="247"/>
      <c r="J73" s="247"/>
      <c r="K73" s="247"/>
      <c r="L73" s="247"/>
      <c r="M73" s="247"/>
    </row>
    <row r="74" spans="1:13" ht="19.5" x14ac:dyDescent="0.2">
      <c r="A74" s="186">
        <v>30</v>
      </c>
      <c r="B74" s="185" t="s">
        <v>925</v>
      </c>
      <c r="C74" s="184" t="s">
        <v>924</v>
      </c>
      <c r="D74" s="183" t="s">
        <v>107</v>
      </c>
      <c r="E74" s="187" t="s">
        <v>947</v>
      </c>
      <c r="F74" s="177">
        <v>2017.46</v>
      </c>
      <c r="G74" s="177"/>
      <c r="H74" s="177">
        <v>46.53</v>
      </c>
      <c r="I74" s="177">
        <v>11.16</v>
      </c>
      <c r="J74" s="180">
        <v>219</v>
      </c>
      <c r="K74" s="177"/>
      <c r="L74" s="177">
        <v>5</v>
      </c>
      <c r="M74" s="177">
        <v>1</v>
      </c>
    </row>
    <row r="75" spans="1:13" ht="48" x14ac:dyDescent="0.2">
      <c r="A75" s="186">
        <v>31</v>
      </c>
      <c r="B75" s="185" t="s">
        <v>922</v>
      </c>
      <c r="C75" s="184" t="s">
        <v>921</v>
      </c>
      <c r="D75" s="183" t="s">
        <v>918</v>
      </c>
      <c r="E75" s="182">
        <v>0.36199999999999999</v>
      </c>
      <c r="F75" s="177">
        <v>60371.45</v>
      </c>
      <c r="G75" s="177">
        <v>518.97</v>
      </c>
      <c r="H75" s="177">
        <v>2984</v>
      </c>
      <c r="I75" s="177">
        <v>322.26</v>
      </c>
      <c r="J75" s="180">
        <v>21854</v>
      </c>
      <c r="K75" s="177">
        <v>188</v>
      </c>
      <c r="L75" s="177">
        <v>1080</v>
      </c>
      <c r="M75" s="177">
        <v>117</v>
      </c>
    </row>
    <row r="76" spans="1:13" ht="51" x14ac:dyDescent="0.2">
      <c r="A76" s="186">
        <v>32</v>
      </c>
      <c r="B76" s="185" t="s">
        <v>920</v>
      </c>
      <c r="C76" s="184" t="s">
        <v>919</v>
      </c>
      <c r="D76" s="183" t="s">
        <v>918</v>
      </c>
      <c r="E76" s="182">
        <v>0.36199999999999999</v>
      </c>
      <c r="F76" s="177">
        <v>14223.54</v>
      </c>
      <c r="G76" s="177">
        <v>2.44</v>
      </c>
      <c r="H76" s="177">
        <v>6.26</v>
      </c>
      <c r="I76" s="177"/>
      <c r="J76" s="180">
        <v>5149</v>
      </c>
      <c r="K76" s="177">
        <v>1</v>
      </c>
      <c r="L76" s="177">
        <v>2</v>
      </c>
      <c r="M76" s="177"/>
    </row>
    <row r="77" spans="1:13" ht="36" x14ac:dyDescent="0.2">
      <c r="A77" s="186">
        <v>33</v>
      </c>
      <c r="B77" s="185" t="s">
        <v>259</v>
      </c>
      <c r="C77" s="184" t="s">
        <v>258</v>
      </c>
      <c r="D77" s="183" t="s">
        <v>918</v>
      </c>
      <c r="E77" s="182">
        <v>0.36199999999999999</v>
      </c>
      <c r="F77" s="177">
        <v>5815.85</v>
      </c>
      <c r="G77" s="177">
        <v>200.81</v>
      </c>
      <c r="H77" s="177">
        <v>834.34</v>
      </c>
      <c r="I77" s="177">
        <v>112.19</v>
      </c>
      <c r="J77" s="180">
        <v>2105</v>
      </c>
      <c r="K77" s="177">
        <v>73</v>
      </c>
      <c r="L77" s="177">
        <v>302</v>
      </c>
      <c r="M77" s="177">
        <v>41</v>
      </c>
    </row>
    <row r="78" spans="1:13" ht="24" x14ac:dyDescent="0.2">
      <c r="A78" s="186">
        <v>34</v>
      </c>
      <c r="B78" s="185" t="s">
        <v>917</v>
      </c>
      <c r="C78" s="184" t="s">
        <v>916</v>
      </c>
      <c r="D78" s="183" t="s">
        <v>915</v>
      </c>
      <c r="E78" s="182">
        <v>0.36</v>
      </c>
      <c r="F78" s="177">
        <v>3353.64</v>
      </c>
      <c r="G78" s="177">
        <v>906.11</v>
      </c>
      <c r="H78" s="177">
        <v>91.05</v>
      </c>
      <c r="I78" s="177">
        <v>12.38</v>
      </c>
      <c r="J78" s="180">
        <v>1207</v>
      </c>
      <c r="K78" s="177">
        <v>326</v>
      </c>
      <c r="L78" s="177">
        <v>33</v>
      </c>
      <c r="M78" s="177">
        <v>4</v>
      </c>
    </row>
    <row r="79" spans="1:13" ht="24" x14ac:dyDescent="0.2">
      <c r="A79" s="186">
        <v>35</v>
      </c>
      <c r="B79" s="185" t="s">
        <v>254</v>
      </c>
      <c r="C79" s="184" t="s">
        <v>253</v>
      </c>
      <c r="D79" s="183" t="s">
        <v>103</v>
      </c>
      <c r="E79" s="182">
        <v>36</v>
      </c>
      <c r="F79" s="177">
        <v>59.88</v>
      </c>
      <c r="G79" s="177"/>
      <c r="H79" s="177"/>
      <c r="I79" s="177"/>
      <c r="J79" s="180">
        <v>2156</v>
      </c>
      <c r="K79" s="177"/>
      <c r="L79" s="177"/>
      <c r="M79" s="177"/>
    </row>
    <row r="80" spans="1:13" x14ac:dyDescent="0.2">
      <c r="A80" s="266" t="s">
        <v>876</v>
      </c>
      <c r="B80" s="247"/>
      <c r="C80" s="247"/>
      <c r="D80" s="247"/>
      <c r="E80" s="247"/>
      <c r="F80" s="247"/>
      <c r="G80" s="247"/>
      <c r="H80" s="247"/>
      <c r="I80" s="247"/>
      <c r="J80" s="179">
        <v>32690</v>
      </c>
      <c r="K80" s="181">
        <v>588</v>
      </c>
      <c r="L80" s="181">
        <v>1422</v>
      </c>
      <c r="M80" s="181">
        <v>163</v>
      </c>
    </row>
    <row r="81" spans="1:13" x14ac:dyDescent="0.2">
      <c r="A81" s="266" t="s">
        <v>875</v>
      </c>
      <c r="B81" s="247"/>
      <c r="C81" s="247"/>
      <c r="D81" s="247"/>
      <c r="E81" s="247"/>
      <c r="F81" s="247"/>
      <c r="G81" s="247"/>
      <c r="H81" s="247"/>
      <c r="I81" s="247"/>
      <c r="J81" s="179">
        <v>33439</v>
      </c>
      <c r="K81" s="181">
        <v>705</v>
      </c>
      <c r="L81" s="181">
        <v>2054</v>
      </c>
      <c r="M81" s="181">
        <v>196</v>
      </c>
    </row>
    <row r="82" spans="1:13" x14ac:dyDescent="0.2">
      <c r="A82" s="266" t="s">
        <v>46</v>
      </c>
      <c r="B82" s="247"/>
      <c r="C82" s="247"/>
      <c r="D82" s="247"/>
      <c r="E82" s="247"/>
      <c r="F82" s="247"/>
      <c r="G82" s="247"/>
      <c r="H82" s="247"/>
      <c r="I82" s="247"/>
      <c r="J82" s="179">
        <v>1279</v>
      </c>
      <c r="K82" s="177"/>
      <c r="L82" s="177"/>
      <c r="M82" s="177"/>
    </row>
    <row r="83" spans="1:13" x14ac:dyDescent="0.2">
      <c r="A83" s="266" t="s">
        <v>47</v>
      </c>
      <c r="B83" s="247"/>
      <c r="C83" s="247"/>
      <c r="D83" s="247"/>
      <c r="E83" s="247"/>
      <c r="F83" s="247"/>
      <c r="G83" s="247"/>
      <c r="H83" s="247"/>
      <c r="I83" s="247"/>
      <c r="J83" s="179">
        <v>856</v>
      </c>
      <c r="K83" s="177"/>
      <c r="L83" s="177"/>
      <c r="M83" s="177"/>
    </row>
    <row r="84" spans="1:13" x14ac:dyDescent="0.2">
      <c r="A84" s="268" t="s">
        <v>946</v>
      </c>
      <c r="B84" s="247"/>
      <c r="C84" s="247"/>
      <c r="D84" s="247"/>
      <c r="E84" s="247"/>
      <c r="F84" s="247"/>
      <c r="G84" s="247"/>
      <c r="H84" s="247"/>
      <c r="I84" s="247"/>
      <c r="J84" s="178">
        <v>35574</v>
      </c>
      <c r="K84" s="177"/>
      <c r="L84" s="177"/>
      <c r="M84" s="177"/>
    </row>
    <row r="85" spans="1:13" ht="19.149999999999999" customHeight="1" x14ac:dyDescent="0.2">
      <c r="A85" s="269" t="s">
        <v>945</v>
      </c>
      <c r="B85" s="247"/>
      <c r="C85" s="247"/>
      <c r="D85" s="247"/>
      <c r="E85" s="247"/>
      <c r="F85" s="247"/>
      <c r="G85" s="247"/>
      <c r="H85" s="247"/>
      <c r="I85" s="247"/>
      <c r="J85" s="247"/>
      <c r="K85" s="247"/>
      <c r="L85" s="247"/>
      <c r="M85" s="247"/>
    </row>
    <row r="86" spans="1:13" ht="19.5" x14ac:dyDescent="0.2">
      <c r="A86" s="186">
        <v>36</v>
      </c>
      <c r="B86" s="185" t="s">
        <v>925</v>
      </c>
      <c r="C86" s="184" t="s">
        <v>924</v>
      </c>
      <c r="D86" s="183" t="s">
        <v>107</v>
      </c>
      <c r="E86" s="187" t="s">
        <v>944</v>
      </c>
      <c r="F86" s="177">
        <v>2017.46</v>
      </c>
      <c r="G86" s="177"/>
      <c r="H86" s="177">
        <v>46.53</v>
      </c>
      <c r="I86" s="177">
        <v>11.16</v>
      </c>
      <c r="J86" s="180">
        <v>711</v>
      </c>
      <c r="K86" s="177"/>
      <c r="L86" s="177">
        <v>16</v>
      </c>
      <c r="M86" s="177">
        <v>4</v>
      </c>
    </row>
    <row r="87" spans="1:13" ht="36" x14ac:dyDescent="0.2">
      <c r="A87" s="186">
        <v>37</v>
      </c>
      <c r="B87" s="185" t="s">
        <v>943</v>
      </c>
      <c r="C87" s="184" t="s">
        <v>942</v>
      </c>
      <c r="D87" s="183" t="s">
        <v>941</v>
      </c>
      <c r="E87" s="182">
        <v>4.4050000000000002</v>
      </c>
      <c r="F87" s="177">
        <v>3558.48</v>
      </c>
      <c r="G87" s="177">
        <v>197.92</v>
      </c>
      <c r="H87" s="177">
        <v>47.98</v>
      </c>
      <c r="I87" s="177">
        <v>0.83</v>
      </c>
      <c r="J87" s="180">
        <v>15675</v>
      </c>
      <c r="K87" s="177">
        <v>872</v>
      </c>
      <c r="L87" s="177">
        <v>211</v>
      </c>
      <c r="M87" s="177">
        <v>4</v>
      </c>
    </row>
    <row r="88" spans="1:13" ht="24" x14ac:dyDescent="0.2">
      <c r="A88" s="186">
        <v>38</v>
      </c>
      <c r="B88" s="185" t="s">
        <v>917</v>
      </c>
      <c r="C88" s="184" t="s">
        <v>916</v>
      </c>
      <c r="D88" s="183" t="s">
        <v>915</v>
      </c>
      <c r="E88" s="182">
        <v>0.65</v>
      </c>
      <c r="F88" s="177">
        <v>3353.64</v>
      </c>
      <c r="G88" s="177">
        <v>906.11</v>
      </c>
      <c r="H88" s="177">
        <v>91.05</v>
      </c>
      <c r="I88" s="177">
        <v>12.38</v>
      </c>
      <c r="J88" s="180">
        <v>2180</v>
      </c>
      <c r="K88" s="177">
        <v>589</v>
      </c>
      <c r="L88" s="177">
        <v>59</v>
      </c>
      <c r="M88" s="177">
        <v>8</v>
      </c>
    </row>
    <row r="89" spans="1:13" ht="24" x14ac:dyDescent="0.2">
      <c r="A89" s="186">
        <v>39</v>
      </c>
      <c r="B89" s="185" t="s">
        <v>254</v>
      </c>
      <c r="C89" s="184" t="s">
        <v>253</v>
      </c>
      <c r="D89" s="183" t="s">
        <v>103</v>
      </c>
      <c r="E89" s="182">
        <v>65</v>
      </c>
      <c r="F89" s="177">
        <v>59.88</v>
      </c>
      <c r="G89" s="177"/>
      <c r="H89" s="177"/>
      <c r="I89" s="177"/>
      <c r="J89" s="180">
        <v>3892</v>
      </c>
      <c r="K89" s="177"/>
      <c r="L89" s="177"/>
      <c r="M89" s="177"/>
    </row>
    <row r="90" spans="1:13" x14ac:dyDescent="0.2">
      <c r="A90" s="266" t="s">
        <v>876</v>
      </c>
      <c r="B90" s="247"/>
      <c r="C90" s="247"/>
      <c r="D90" s="247"/>
      <c r="E90" s="247"/>
      <c r="F90" s="247"/>
      <c r="G90" s="247"/>
      <c r="H90" s="247"/>
      <c r="I90" s="247"/>
      <c r="J90" s="179">
        <v>22458</v>
      </c>
      <c r="K90" s="181">
        <v>1461</v>
      </c>
      <c r="L90" s="181">
        <v>286</v>
      </c>
      <c r="M90" s="181">
        <v>16</v>
      </c>
    </row>
    <row r="91" spans="1:13" x14ac:dyDescent="0.2">
      <c r="A91" s="266" t="s">
        <v>875</v>
      </c>
      <c r="B91" s="247"/>
      <c r="C91" s="247"/>
      <c r="D91" s="247"/>
      <c r="E91" s="247"/>
      <c r="F91" s="247"/>
      <c r="G91" s="247"/>
      <c r="H91" s="247"/>
      <c r="I91" s="247"/>
      <c r="J91" s="179">
        <v>22877</v>
      </c>
      <c r="K91" s="181">
        <v>1753</v>
      </c>
      <c r="L91" s="181">
        <v>413</v>
      </c>
      <c r="M91" s="181">
        <v>20</v>
      </c>
    </row>
    <row r="92" spans="1:13" x14ac:dyDescent="0.2">
      <c r="A92" s="266" t="s">
        <v>46</v>
      </c>
      <c r="B92" s="247"/>
      <c r="C92" s="247"/>
      <c r="D92" s="247"/>
      <c r="E92" s="247"/>
      <c r="F92" s="247"/>
      <c r="G92" s="247"/>
      <c r="H92" s="247"/>
      <c r="I92" s="247"/>
      <c r="J92" s="179">
        <v>2518</v>
      </c>
      <c r="K92" s="177"/>
      <c r="L92" s="177"/>
      <c r="M92" s="177"/>
    </row>
    <row r="93" spans="1:13" x14ac:dyDescent="0.2">
      <c r="A93" s="266" t="s">
        <v>47</v>
      </c>
      <c r="B93" s="247"/>
      <c r="C93" s="247"/>
      <c r="D93" s="247"/>
      <c r="E93" s="247"/>
      <c r="F93" s="247"/>
      <c r="G93" s="247"/>
      <c r="H93" s="247"/>
      <c r="I93" s="247"/>
      <c r="J93" s="179">
        <v>1684</v>
      </c>
      <c r="K93" s="177"/>
      <c r="L93" s="177"/>
      <c r="M93" s="177"/>
    </row>
    <row r="94" spans="1:13" x14ac:dyDescent="0.2">
      <c r="A94" s="268" t="s">
        <v>940</v>
      </c>
      <c r="B94" s="247"/>
      <c r="C94" s="247"/>
      <c r="D94" s="247"/>
      <c r="E94" s="247"/>
      <c r="F94" s="247"/>
      <c r="G94" s="247"/>
      <c r="H94" s="247"/>
      <c r="I94" s="247"/>
      <c r="J94" s="178">
        <v>27079</v>
      </c>
      <c r="K94" s="177"/>
      <c r="L94" s="177"/>
      <c r="M94" s="177"/>
    </row>
    <row r="95" spans="1:13" ht="19.149999999999999" customHeight="1" x14ac:dyDescent="0.2">
      <c r="A95" s="269" t="s">
        <v>939</v>
      </c>
      <c r="B95" s="247"/>
      <c r="C95" s="247"/>
      <c r="D95" s="247"/>
      <c r="E95" s="247"/>
      <c r="F95" s="247"/>
      <c r="G95" s="247"/>
      <c r="H95" s="247"/>
      <c r="I95" s="247"/>
      <c r="J95" s="247"/>
      <c r="K95" s="247"/>
      <c r="L95" s="247"/>
      <c r="M95" s="247"/>
    </row>
    <row r="96" spans="1:13" ht="48" x14ac:dyDescent="0.2">
      <c r="A96" s="186">
        <v>40</v>
      </c>
      <c r="B96" s="185" t="s">
        <v>932</v>
      </c>
      <c r="C96" s="184" t="s">
        <v>931</v>
      </c>
      <c r="D96" s="183" t="s">
        <v>928</v>
      </c>
      <c r="E96" s="182">
        <v>4.1500000000000002E-2</v>
      </c>
      <c r="F96" s="177">
        <v>31210.59</v>
      </c>
      <c r="G96" s="177">
        <v>425.41</v>
      </c>
      <c r="H96" s="177">
        <v>4994.84</v>
      </c>
      <c r="I96" s="177">
        <v>695.53</v>
      </c>
      <c r="J96" s="180">
        <v>1295</v>
      </c>
      <c r="K96" s="177">
        <v>18</v>
      </c>
      <c r="L96" s="177">
        <v>207</v>
      </c>
      <c r="M96" s="177">
        <v>29</v>
      </c>
    </row>
    <row r="97" spans="1:13" ht="19.5" x14ac:dyDescent="0.2">
      <c r="A97" s="186">
        <v>41</v>
      </c>
      <c r="B97" s="185" t="s">
        <v>925</v>
      </c>
      <c r="C97" s="184" t="s">
        <v>924</v>
      </c>
      <c r="D97" s="183" t="s">
        <v>107</v>
      </c>
      <c r="E97" s="187" t="s">
        <v>938</v>
      </c>
      <c r="F97" s="177">
        <v>2017.46</v>
      </c>
      <c r="G97" s="177"/>
      <c r="H97" s="177">
        <v>46.53</v>
      </c>
      <c r="I97" s="177">
        <v>11.16</v>
      </c>
      <c r="J97" s="180">
        <v>551</v>
      </c>
      <c r="K97" s="177"/>
      <c r="L97" s="177">
        <v>13</v>
      </c>
      <c r="M97" s="177">
        <v>3</v>
      </c>
    </row>
    <row r="98" spans="1:13" ht="48" x14ac:dyDescent="0.2">
      <c r="A98" s="186">
        <v>42</v>
      </c>
      <c r="B98" s="185" t="s">
        <v>922</v>
      </c>
      <c r="C98" s="184" t="s">
        <v>921</v>
      </c>
      <c r="D98" s="183" t="s">
        <v>918</v>
      </c>
      <c r="E98" s="182">
        <v>0.34150000000000003</v>
      </c>
      <c r="F98" s="177">
        <v>60371.45</v>
      </c>
      <c r="G98" s="177">
        <v>518.97</v>
      </c>
      <c r="H98" s="177">
        <v>2984</v>
      </c>
      <c r="I98" s="177">
        <v>322.26</v>
      </c>
      <c r="J98" s="180">
        <v>20617</v>
      </c>
      <c r="K98" s="177">
        <v>177</v>
      </c>
      <c r="L98" s="177">
        <v>1019</v>
      </c>
      <c r="M98" s="177">
        <v>110</v>
      </c>
    </row>
    <row r="99" spans="1:13" x14ac:dyDescent="0.2">
      <c r="A99" s="266" t="s">
        <v>876</v>
      </c>
      <c r="B99" s="247"/>
      <c r="C99" s="247"/>
      <c r="D99" s="247"/>
      <c r="E99" s="247"/>
      <c r="F99" s="247"/>
      <c r="G99" s="247"/>
      <c r="H99" s="247"/>
      <c r="I99" s="247"/>
      <c r="J99" s="179">
        <v>22463</v>
      </c>
      <c r="K99" s="181">
        <v>195</v>
      </c>
      <c r="L99" s="181">
        <v>1239</v>
      </c>
      <c r="M99" s="181">
        <v>142</v>
      </c>
    </row>
    <row r="100" spans="1:13" x14ac:dyDescent="0.2">
      <c r="A100" s="266" t="s">
        <v>875</v>
      </c>
      <c r="B100" s="247"/>
      <c r="C100" s="247"/>
      <c r="D100" s="247"/>
      <c r="E100" s="247"/>
      <c r="F100" s="247"/>
      <c r="G100" s="247"/>
      <c r="H100" s="247"/>
      <c r="I100" s="247"/>
      <c r="J100" s="179">
        <v>23051</v>
      </c>
      <c r="K100" s="181">
        <v>233</v>
      </c>
      <c r="L100" s="181">
        <v>1789</v>
      </c>
      <c r="M100" s="181">
        <v>170</v>
      </c>
    </row>
    <row r="101" spans="1:13" x14ac:dyDescent="0.2">
      <c r="A101" s="266" t="s">
        <v>46</v>
      </c>
      <c r="B101" s="247"/>
      <c r="C101" s="247"/>
      <c r="D101" s="247"/>
      <c r="E101" s="247"/>
      <c r="F101" s="247"/>
      <c r="G101" s="247"/>
      <c r="H101" s="247"/>
      <c r="I101" s="247"/>
      <c r="J101" s="179">
        <v>572</v>
      </c>
      <c r="K101" s="177"/>
      <c r="L101" s="177"/>
      <c r="M101" s="177"/>
    </row>
    <row r="102" spans="1:13" x14ac:dyDescent="0.2">
      <c r="A102" s="266" t="s">
        <v>47</v>
      </c>
      <c r="B102" s="247"/>
      <c r="C102" s="247"/>
      <c r="D102" s="247"/>
      <c r="E102" s="247"/>
      <c r="F102" s="247"/>
      <c r="G102" s="247"/>
      <c r="H102" s="247"/>
      <c r="I102" s="247"/>
      <c r="J102" s="179">
        <v>383</v>
      </c>
      <c r="K102" s="177"/>
      <c r="L102" s="177"/>
      <c r="M102" s="177"/>
    </row>
    <row r="103" spans="1:13" x14ac:dyDescent="0.2">
      <c r="A103" s="268" t="s">
        <v>937</v>
      </c>
      <c r="B103" s="247"/>
      <c r="C103" s="247"/>
      <c r="D103" s="247"/>
      <c r="E103" s="247"/>
      <c r="F103" s="247"/>
      <c r="G103" s="247"/>
      <c r="H103" s="247"/>
      <c r="I103" s="247"/>
      <c r="J103" s="178">
        <v>24006</v>
      </c>
      <c r="K103" s="177"/>
      <c r="L103" s="177"/>
      <c r="M103" s="177"/>
    </row>
    <row r="104" spans="1:13" ht="19.149999999999999" customHeight="1" x14ac:dyDescent="0.2">
      <c r="A104" s="269" t="s">
        <v>936</v>
      </c>
      <c r="B104" s="247"/>
      <c r="C104" s="247"/>
      <c r="D104" s="247"/>
      <c r="E104" s="247"/>
      <c r="F104" s="247"/>
      <c r="G104" s="247"/>
      <c r="H104" s="247"/>
      <c r="I104" s="247"/>
      <c r="J104" s="247"/>
      <c r="K104" s="247"/>
      <c r="L104" s="247"/>
      <c r="M104" s="247"/>
    </row>
    <row r="105" spans="1:13" ht="36" x14ac:dyDescent="0.2">
      <c r="A105" s="186">
        <v>43</v>
      </c>
      <c r="B105" s="185" t="s">
        <v>887</v>
      </c>
      <c r="C105" s="184" t="s">
        <v>935</v>
      </c>
      <c r="D105" s="183" t="s">
        <v>885</v>
      </c>
      <c r="E105" s="182">
        <v>1.7</v>
      </c>
      <c r="F105" s="177">
        <v>4139.32</v>
      </c>
      <c r="G105" s="177">
        <v>275.77</v>
      </c>
      <c r="H105" s="177">
        <v>3829.39</v>
      </c>
      <c r="I105" s="177">
        <v>349.58</v>
      </c>
      <c r="J105" s="180">
        <v>7037</v>
      </c>
      <c r="K105" s="177">
        <v>469</v>
      </c>
      <c r="L105" s="177">
        <v>6510</v>
      </c>
      <c r="M105" s="177">
        <v>594</v>
      </c>
    </row>
    <row r="106" spans="1:13" x14ac:dyDescent="0.2">
      <c r="A106" s="186">
        <v>44</v>
      </c>
      <c r="B106" s="185" t="s">
        <v>934</v>
      </c>
      <c r="C106" s="184" t="s">
        <v>933</v>
      </c>
      <c r="D106" s="183" t="s">
        <v>271</v>
      </c>
      <c r="E106" s="182">
        <v>198.86</v>
      </c>
      <c r="F106" s="177">
        <v>86.3</v>
      </c>
      <c r="G106" s="177"/>
      <c r="H106" s="177"/>
      <c r="I106" s="177"/>
      <c r="J106" s="180">
        <v>17162</v>
      </c>
      <c r="K106" s="177"/>
      <c r="L106" s="177"/>
      <c r="M106" s="177"/>
    </row>
    <row r="107" spans="1:13" ht="48" x14ac:dyDescent="0.2">
      <c r="A107" s="186">
        <v>45</v>
      </c>
      <c r="B107" s="185" t="s">
        <v>932</v>
      </c>
      <c r="C107" s="184" t="s">
        <v>931</v>
      </c>
      <c r="D107" s="183" t="s">
        <v>928</v>
      </c>
      <c r="E107" s="182">
        <v>0.47799999999999998</v>
      </c>
      <c r="F107" s="177">
        <v>31210.59</v>
      </c>
      <c r="G107" s="177">
        <v>425.41</v>
      </c>
      <c r="H107" s="177">
        <v>4994.84</v>
      </c>
      <c r="I107" s="177">
        <v>695.53</v>
      </c>
      <c r="J107" s="180">
        <v>14919</v>
      </c>
      <c r="K107" s="177">
        <v>203</v>
      </c>
      <c r="L107" s="177">
        <v>2388</v>
      </c>
      <c r="M107" s="177">
        <v>332</v>
      </c>
    </row>
    <row r="108" spans="1:13" ht="36" x14ac:dyDescent="0.2">
      <c r="A108" s="186">
        <v>46</v>
      </c>
      <c r="B108" s="185" t="s">
        <v>930</v>
      </c>
      <c r="C108" s="184" t="s">
        <v>929</v>
      </c>
      <c r="D108" s="183" t="s">
        <v>928</v>
      </c>
      <c r="E108" s="182">
        <v>-0.47799999999999998</v>
      </c>
      <c r="F108" s="177">
        <v>1815.18</v>
      </c>
      <c r="G108" s="177"/>
      <c r="H108" s="177">
        <v>248.87</v>
      </c>
      <c r="I108" s="177">
        <v>40.26</v>
      </c>
      <c r="J108" s="180">
        <v>-868</v>
      </c>
      <c r="K108" s="177"/>
      <c r="L108" s="177">
        <v>-119</v>
      </c>
      <c r="M108" s="177">
        <v>-19</v>
      </c>
    </row>
    <row r="109" spans="1:13" ht="24" x14ac:dyDescent="0.2">
      <c r="A109" s="186">
        <v>47</v>
      </c>
      <c r="B109" s="185" t="s">
        <v>927</v>
      </c>
      <c r="C109" s="184" t="s">
        <v>926</v>
      </c>
      <c r="D109" s="183" t="s">
        <v>257</v>
      </c>
      <c r="E109" s="182">
        <v>0.95599999999999996</v>
      </c>
      <c r="F109" s="177">
        <v>54793.8</v>
      </c>
      <c r="G109" s="177">
        <v>593.04</v>
      </c>
      <c r="H109" s="177">
        <v>3311.76</v>
      </c>
      <c r="I109" s="177">
        <v>275.17</v>
      </c>
      <c r="J109" s="180">
        <v>52383</v>
      </c>
      <c r="K109" s="177">
        <v>567</v>
      </c>
      <c r="L109" s="177">
        <v>3166</v>
      </c>
      <c r="M109" s="177">
        <v>263</v>
      </c>
    </row>
    <row r="110" spans="1:13" ht="19.5" x14ac:dyDescent="0.2">
      <c r="A110" s="186">
        <v>48</v>
      </c>
      <c r="B110" s="185" t="s">
        <v>925</v>
      </c>
      <c r="C110" s="184" t="s">
        <v>924</v>
      </c>
      <c r="D110" s="183" t="s">
        <v>107</v>
      </c>
      <c r="E110" s="187" t="s">
        <v>923</v>
      </c>
      <c r="F110" s="177">
        <v>2017.46</v>
      </c>
      <c r="G110" s="177"/>
      <c r="H110" s="177">
        <v>46.53</v>
      </c>
      <c r="I110" s="177">
        <v>11.16</v>
      </c>
      <c r="J110" s="180">
        <v>579</v>
      </c>
      <c r="K110" s="177"/>
      <c r="L110" s="177">
        <v>13</v>
      </c>
      <c r="M110" s="177">
        <v>3</v>
      </c>
    </row>
    <row r="111" spans="1:13" ht="48" x14ac:dyDescent="0.2">
      <c r="A111" s="186">
        <v>49</v>
      </c>
      <c r="B111" s="185" t="s">
        <v>922</v>
      </c>
      <c r="C111" s="184" t="s">
        <v>921</v>
      </c>
      <c r="D111" s="183" t="s">
        <v>918</v>
      </c>
      <c r="E111" s="182">
        <v>0.95599999999999996</v>
      </c>
      <c r="F111" s="177">
        <v>60371.45</v>
      </c>
      <c r="G111" s="177">
        <v>518.97</v>
      </c>
      <c r="H111" s="177">
        <v>2984</v>
      </c>
      <c r="I111" s="177">
        <v>322.26</v>
      </c>
      <c r="J111" s="180">
        <v>57715</v>
      </c>
      <c r="K111" s="177">
        <v>496</v>
      </c>
      <c r="L111" s="177">
        <v>2853</v>
      </c>
      <c r="M111" s="177">
        <v>308</v>
      </c>
    </row>
    <row r="112" spans="1:13" ht="51" x14ac:dyDescent="0.2">
      <c r="A112" s="186">
        <v>50</v>
      </c>
      <c r="B112" s="185" t="s">
        <v>920</v>
      </c>
      <c r="C112" s="184" t="s">
        <v>919</v>
      </c>
      <c r="D112" s="183" t="s">
        <v>918</v>
      </c>
      <c r="E112" s="182">
        <v>0.95599999999999996</v>
      </c>
      <c r="F112" s="177">
        <v>14223.54</v>
      </c>
      <c r="G112" s="177">
        <v>2.44</v>
      </c>
      <c r="H112" s="177">
        <v>6.26</v>
      </c>
      <c r="I112" s="177"/>
      <c r="J112" s="180">
        <v>13598</v>
      </c>
      <c r="K112" s="177">
        <v>2</v>
      </c>
      <c r="L112" s="177">
        <v>6</v>
      </c>
      <c r="M112" s="177"/>
    </row>
    <row r="113" spans="1:13" ht="36" x14ac:dyDescent="0.2">
      <c r="A113" s="186">
        <v>51</v>
      </c>
      <c r="B113" s="185" t="s">
        <v>259</v>
      </c>
      <c r="C113" s="184" t="s">
        <v>258</v>
      </c>
      <c r="D113" s="183" t="s">
        <v>918</v>
      </c>
      <c r="E113" s="182">
        <v>0.95599999999999996</v>
      </c>
      <c r="F113" s="177">
        <v>5815.85</v>
      </c>
      <c r="G113" s="177">
        <v>200.81</v>
      </c>
      <c r="H113" s="177">
        <v>834.34</v>
      </c>
      <c r="I113" s="177">
        <v>112.19</v>
      </c>
      <c r="J113" s="180">
        <v>5560</v>
      </c>
      <c r="K113" s="177">
        <v>192</v>
      </c>
      <c r="L113" s="177">
        <v>798</v>
      </c>
      <c r="M113" s="177">
        <v>107</v>
      </c>
    </row>
    <row r="114" spans="1:13" ht="24" x14ac:dyDescent="0.2">
      <c r="A114" s="186">
        <v>52</v>
      </c>
      <c r="B114" s="185" t="s">
        <v>917</v>
      </c>
      <c r="C114" s="184" t="s">
        <v>916</v>
      </c>
      <c r="D114" s="183" t="s">
        <v>915</v>
      </c>
      <c r="E114" s="182">
        <v>0.4</v>
      </c>
      <c r="F114" s="177">
        <v>3353.64</v>
      </c>
      <c r="G114" s="177">
        <v>906.11</v>
      </c>
      <c r="H114" s="177">
        <v>91.05</v>
      </c>
      <c r="I114" s="177">
        <v>12.38</v>
      </c>
      <c r="J114" s="180">
        <v>1341</v>
      </c>
      <c r="K114" s="177">
        <v>362</v>
      </c>
      <c r="L114" s="177">
        <v>36</v>
      </c>
      <c r="M114" s="177">
        <v>5</v>
      </c>
    </row>
    <row r="115" spans="1:13" ht="24" x14ac:dyDescent="0.2">
      <c r="A115" s="186">
        <v>53</v>
      </c>
      <c r="B115" s="185" t="s">
        <v>254</v>
      </c>
      <c r="C115" s="184" t="s">
        <v>253</v>
      </c>
      <c r="D115" s="183" t="s">
        <v>103</v>
      </c>
      <c r="E115" s="182">
        <v>40</v>
      </c>
      <c r="F115" s="177">
        <v>59.88</v>
      </c>
      <c r="G115" s="177"/>
      <c r="H115" s="177"/>
      <c r="I115" s="177"/>
      <c r="J115" s="180">
        <v>2395</v>
      </c>
      <c r="K115" s="177"/>
      <c r="L115" s="177"/>
      <c r="M115" s="177"/>
    </row>
    <row r="116" spans="1:13" ht="24" x14ac:dyDescent="0.2">
      <c r="A116" s="186">
        <v>54</v>
      </c>
      <c r="B116" s="185" t="s">
        <v>914</v>
      </c>
      <c r="C116" s="184" t="s">
        <v>913</v>
      </c>
      <c r="D116" s="183" t="s">
        <v>912</v>
      </c>
      <c r="E116" s="182">
        <v>3.6999999999999998E-2</v>
      </c>
      <c r="F116" s="177">
        <v>293568.11</v>
      </c>
      <c r="G116" s="177">
        <v>7134.51</v>
      </c>
      <c r="H116" s="177">
        <v>15356.52</v>
      </c>
      <c r="I116" s="177">
        <v>1849.99</v>
      </c>
      <c r="J116" s="180">
        <v>10862</v>
      </c>
      <c r="K116" s="177">
        <v>264</v>
      </c>
      <c r="L116" s="177">
        <v>568</v>
      </c>
      <c r="M116" s="177">
        <v>68</v>
      </c>
    </row>
    <row r="117" spans="1:13" ht="19.149999999999999" customHeight="1" x14ac:dyDescent="0.2">
      <c r="A117" s="266" t="s">
        <v>911</v>
      </c>
      <c r="B117" s="247"/>
      <c r="C117" s="247"/>
      <c r="D117" s="247"/>
      <c r="E117" s="247"/>
      <c r="F117" s="247"/>
      <c r="G117" s="247"/>
      <c r="H117" s="247"/>
      <c r="I117" s="247"/>
      <c r="J117" s="247"/>
      <c r="K117" s="247"/>
      <c r="L117" s="247"/>
      <c r="M117" s="247"/>
    </row>
    <row r="118" spans="1:13" ht="36" x14ac:dyDescent="0.2">
      <c r="A118" s="186">
        <v>55</v>
      </c>
      <c r="B118" s="185" t="s">
        <v>910</v>
      </c>
      <c r="C118" s="184" t="s">
        <v>909</v>
      </c>
      <c r="D118" s="183" t="s">
        <v>908</v>
      </c>
      <c r="E118" s="182">
        <v>5.8999999999999997E-2</v>
      </c>
      <c r="F118" s="177">
        <v>918.68</v>
      </c>
      <c r="G118" s="177">
        <v>632.48</v>
      </c>
      <c r="H118" s="177">
        <v>146.49</v>
      </c>
      <c r="I118" s="177">
        <v>2</v>
      </c>
      <c r="J118" s="180">
        <v>54</v>
      </c>
      <c r="K118" s="177">
        <v>37</v>
      </c>
      <c r="L118" s="177">
        <v>9</v>
      </c>
      <c r="M118" s="177"/>
    </row>
    <row r="119" spans="1:13" x14ac:dyDescent="0.2">
      <c r="A119" s="186">
        <v>56</v>
      </c>
      <c r="B119" s="185" t="s">
        <v>907</v>
      </c>
      <c r="C119" s="184" t="s">
        <v>906</v>
      </c>
      <c r="D119" s="183" t="s">
        <v>105</v>
      </c>
      <c r="E119" s="182">
        <v>5.8999999999999997E-2</v>
      </c>
      <c r="F119" s="177">
        <v>6941.27</v>
      </c>
      <c r="G119" s="177"/>
      <c r="H119" s="177"/>
      <c r="I119" s="177"/>
      <c r="J119" s="180">
        <v>410</v>
      </c>
      <c r="K119" s="177"/>
      <c r="L119" s="177"/>
      <c r="M119" s="177"/>
    </row>
    <row r="120" spans="1:13" x14ac:dyDescent="0.2">
      <c r="A120" s="266" t="s">
        <v>876</v>
      </c>
      <c r="B120" s="247"/>
      <c r="C120" s="247"/>
      <c r="D120" s="247"/>
      <c r="E120" s="247"/>
      <c r="F120" s="247"/>
      <c r="G120" s="247"/>
      <c r="H120" s="247"/>
      <c r="I120" s="247"/>
      <c r="J120" s="179">
        <v>183147</v>
      </c>
      <c r="K120" s="181">
        <v>2592</v>
      </c>
      <c r="L120" s="181">
        <v>16228</v>
      </c>
      <c r="M120" s="181">
        <v>1661</v>
      </c>
    </row>
    <row r="121" spans="1:13" x14ac:dyDescent="0.2">
      <c r="A121" s="266" t="s">
        <v>875</v>
      </c>
      <c r="B121" s="247"/>
      <c r="C121" s="247"/>
      <c r="D121" s="247"/>
      <c r="E121" s="247"/>
      <c r="F121" s="247"/>
      <c r="G121" s="247"/>
      <c r="H121" s="247"/>
      <c r="I121" s="247"/>
      <c r="J121" s="179">
        <v>190867</v>
      </c>
      <c r="K121" s="181">
        <v>3110</v>
      </c>
      <c r="L121" s="181">
        <v>23430</v>
      </c>
      <c r="M121" s="181">
        <v>1992</v>
      </c>
    </row>
    <row r="122" spans="1:13" x14ac:dyDescent="0.2">
      <c r="A122" s="266" t="s">
        <v>46</v>
      </c>
      <c r="B122" s="247"/>
      <c r="C122" s="247"/>
      <c r="D122" s="247"/>
      <c r="E122" s="247"/>
      <c r="F122" s="247"/>
      <c r="G122" s="247"/>
      <c r="H122" s="247"/>
      <c r="I122" s="247"/>
      <c r="J122" s="179">
        <v>7174</v>
      </c>
      <c r="K122" s="177"/>
      <c r="L122" s="177"/>
      <c r="M122" s="177"/>
    </row>
    <row r="123" spans="1:13" x14ac:dyDescent="0.2">
      <c r="A123" s="266" t="s">
        <v>47</v>
      </c>
      <c r="B123" s="247"/>
      <c r="C123" s="247"/>
      <c r="D123" s="247"/>
      <c r="E123" s="247"/>
      <c r="F123" s="247"/>
      <c r="G123" s="247"/>
      <c r="H123" s="247"/>
      <c r="I123" s="247"/>
      <c r="J123" s="179">
        <v>4818</v>
      </c>
      <c r="K123" s="177"/>
      <c r="L123" s="177"/>
      <c r="M123" s="177"/>
    </row>
    <row r="124" spans="1:13" x14ac:dyDescent="0.2">
      <c r="A124" s="268" t="s">
        <v>905</v>
      </c>
      <c r="B124" s="247"/>
      <c r="C124" s="247"/>
      <c r="D124" s="247"/>
      <c r="E124" s="247"/>
      <c r="F124" s="247"/>
      <c r="G124" s="247"/>
      <c r="H124" s="247"/>
      <c r="I124" s="247"/>
      <c r="J124" s="178">
        <v>202859</v>
      </c>
      <c r="K124" s="177"/>
      <c r="L124" s="177"/>
      <c r="M124" s="177"/>
    </row>
    <row r="125" spans="1:13" ht="19.149999999999999" customHeight="1" x14ac:dyDescent="0.2">
      <c r="A125" s="269" t="s">
        <v>904</v>
      </c>
      <c r="B125" s="247"/>
      <c r="C125" s="247"/>
      <c r="D125" s="247"/>
      <c r="E125" s="247"/>
      <c r="F125" s="247"/>
      <c r="G125" s="247"/>
      <c r="H125" s="247"/>
      <c r="I125" s="247"/>
      <c r="J125" s="247"/>
      <c r="K125" s="247"/>
      <c r="L125" s="247"/>
      <c r="M125" s="247"/>
    </row>
    <row r="126" spans="1:13" ht="36" x14ac:dyDescent="0.2">
      <c r="A126" s="186">
        <v>57</v>
      </c>
      <c r="B126" s="185" t="s">
        <v>286</v>
      </c>
      <c r="C126" s="184" t="s">
        <v>890</v>
      </c>
      <c r="D126" s="183" t="s">
        <v>889</v>
      </c>
      <c r="E126" s="182">
        <v>2.7400000000000001E-2</v>
      </c>
      <c r="F126" s="177">
        <v>5028.78</v>
      </c>
      <c r="G126" s="177">
        <v>125.4</v>
      </c>
      <c r="H126" s="177">
        <v>4898.28</v>
      </c>
      <c r="I126" s="177">
        <v>559.88</v>
      </c>
      <c r="J126" s="180">
        <v>138</v>
      </c>
      <c r="K126" s="177">
        <v>3</v>
      </c>
      <c r="L126" s="177">
        <v>134</v>
      </c>
      <c r="M126" s="177">
        <v>15</v>
      </c>
    </row>
    <row r="127" spans="1:13" ht="72" x14ac:dyDescent="0.2">
      <c r="A127" s="186">
        <v>58</v>
      </c>
      <c r="B127" s="185" t="s">
        <v>284</v>
      </c>
      <c r="C127" s="184" t="s">
        <v>888</v>
      </c>
      <c r="D127" s="183" t="s">
        <v>105</v>
      </c>
      <c r="E127" s="182">
        <v>54.8</v>
      </c>
      <c r="F127" s="177">
        <v>10.58</v>
      </c>
      <c r="G127" s="177"/>
      <c r="H127" s="177">
        <v>10.58</v>
      </c>
      <c r="I127" s="177"/>
      <c r="J127" s="180">
        <v>580</v>
      </c>
      <c r="K127" s="177"/>
      <c r="L127" s="177">
        <v>580</v>
      </c>
      <c r="M127" s="177"/>
    </row>
    <row r="128" spans="1:13" ht="36" x14ac:dyDescent="0.2">
      <c r="A128" s="186">
        <v>59</v>
      </c>
      <c r="B128" s="185" t="s">
        <v>887</v>
      </c>
      <c r="C128" s="184" t="s">
        <v>886</v>
      </c>
      <c r="D128" s="183" t="s">
        <v>885</v>
      </c>
      <c r="E128" s="182">
        <v>3.6999999999999998E-2</v>
      </c>
      <c r="F128" s="177">
        <v>4139.32</v>
      </c>
      <c r="G128" s="177">
        <v>275.77</v>
      </c>
      <c r="H128" s="177">
        <v>3829.39</v>
      </c>
      <c r="I128" s="177">
        <v>349.58</v>
      </c>
      <c r="J128" s="180">
        <v>153</v>
      </c>
      <c r="K128" s="177">
        <v>10</v>
      </c>
      <c r="L128" s="177">
        <v>142</v>
      </c>
      <c r="M128" s="177">
        <v>13</v>
      </c>
    </row>
    <row r="129" spans="1:13" ht="36" x14ac:dyDescent="0.2">
      <c r="A129" s="186">
        <v>60</v>
      </c>
      <c r="B129" s="185" t="s">
        <v>903</v>
      </c>
      <c r="C129" s="184" t="s">
        <v>902</v>
      </c>
      <c r="D129" s="183" t="s">
        <v>879</v>
      </c>
      <c r="E129" s="182">
        <v>0.10100000000000001</v>
      </c>
      <c r="F129" s="177">
        <v>25488.02</v>
      </c>
      <c r="G129" s="177">
        <v>6229.06</v>
      </c>
      <c r="H129" s="177">
        <v>15130.05</v>
      </c>
      <c r="I129" s="177">
        <v>1906.93</v>
      </c>
      <c r="J129" s="180">
        <v>2574</v>
      </c>
      <c r="K129" s="177">
        <v>629</v>
      </c>
      <c r="L129" s="177">
        <v>1528</v>
      </c>
      <c r="M129" s="177">
        <v>193</v>
      </c>
    </row>
    <row r="130" spans="1:13" ht="36" x14ac:dyDescent="0.2">
      <c r="A130" s="186">
        <v>61</v>
      </c>
      <c r="B130" s="185" t="s">
        <v>881</v>
      </c>
      <c r="C130" s="184" t="s">
        <v>880</v>
      </c>
      <c r="D130" s="183" t="s">
        <v>879</v>
      </c>
      <c r="E130" s="182">
        <v>7.0000000000000001E-3</v>
      </c>
      <c r="F130" s="177">
        <v>119628.59</v>
      </c>
      <c r="G130" s="177">
        <v>33068.480000000003</v>
      </c>
      <c r="H130" s="177">
        <v>44261.37</v>
      </c>
      <c r="I130" s="177">
        <v>5491.89</v>
      </c>
      <c r="J130" s="180">
        <v>837</v>
      </c>
      <c r="K130" s="177">
        <v>231</v>
      </c>
      <c r="L130" s="177">
        <v>310</v>
      </c>
      <c r="M130" s="177">
        <v>38</v>
      </c>
    </row>
    <row r="131" spans="1:13" ht="36" x14ac:dyDescent="0.2">
      <c r="A131" s="186">
        <v>62</v>
      </c>
      <c r="B131" s="185" t="s">
        <v>901</v>
      </c>
      <c r="C131" s="184" t="s">
        <v>900</v>
      </c>
      <c r="D131" s="183" t="s">
        <v>879</v>
      </c>
      <c r="E131" s="182">
        <v>2E-3</v>
      </c>
      <c r="F131" s="177">
        <v>35293.449999999997</v>
      </c>
      <c r="G131" s="177">
        <v>6915.68</v>
      </c>
      <c r="H131" s="177">
        <v>26715.69</v>
      </c>
      <c r="I131" s="177">
        <v>3053.23</v>
      </c>
      <c r="J131" s="180">
        <v>71</v>
      </c>
      <c r="K131" s="177">
        <v>14</v>
      </c>
      <c r="L131" s="177">
        <v>53</v>
      </c>
      <c r="M131" s="177">
        <v>6</v>
      </c>
    </row>
    <row r="132" spans="1:13" ht="24" x14ac:dyDescent="0.2">
      <c r="A132" s="186">
        <v>63</v>
      </c>
      <c r="B132" s="185" t="s">
        <v>878</v>
      </c>
      <c r="C132" s="184" t="s">
        <v>877</v>
      </c>
      <c r="D132" s="183" t="s">
        <v>103</v>
      </c>
      <c r="E132" s="182">
        <v>15</v>
      </c>
      <c r="F132" s="177">
        <v>664.15</v>
      </c>
      <c r="G132" s="177"/>
      <c r="H132" s="177"/>
      <c r="I132" s="177"/>
      <c r="J132" s="180">
        <v>9962</v>
      </c>
      <c r="K132" s="177"/>
      <c r="L132" s="177"/>
      <c r="M132" s="177"/>
    </row>
    <row r="133" spans="1:13" ht="36" x14ac:dyDescent="0.2">
      <c r="A133" s="186">
        <v>64</v>
      </c>
      <c r="B133" s="185" t="s">
        <v>899</v>
      </c>
      <c r="C133" s="184" t="s">
        <v>898</v>
      </c>
      <c r="D133" s="183" t="s">
        <v>103</v>
      </c>
      <c r="E133" s="182">
        <v>1</v>
      </c>
      <c r="F133" s="177">
        <v>309.22000000000003</v>
      </c>
      <c r="G133" s="177"/>
      <c r="H133" s="177"/>
      <c r="I133" s="177"/>
      <c r="J133" s="180">
        <v>309</v>
      </c>
      <c r="K133" s="177"/>
      <c r="L133" s="177"/>
      <c r="M133" s="177"/>
    </row>
    <row r="134" spans="1:13" x14ac:dyDescent="0.2">
      <c r="A134" s="266" t="s">
        <v>876</v>
      </c>
      <c r="B134" s="247"/>
      <c r="C134" s="247"/>
      <c r="D134" s="247"/>
      <c r="E134" s="247"/>
      <c r="F134" s="247"/>
      <c r="G134" s="247"/>
      <c r="H134" s="247"/>
      <c r="I134" s="247"/>
      <c r="J134" s="179">
        <v>14624</v>
      </c>
      <c r="K134" s="181">
        <v>887</v>
      </c>
      <c r="L134" s="181">
        <v>2747</v>
      </c>
      <c r="M134" s="181">
        <v>265</v>
      </c>
    </row>
    <row r="135" spans="1:13" x14ac:dyDescent="0.2">
      <c r="A135" s="266" t="s">
        <v>875</v>
      </c>
      <c r="B135" s="247"/>
      <c r="C135" s="247"/>
      <c r="D135" s="247"/>
      <c r="E135" s="247"/>
      <c r="F135" s="247"/>
      <c r="G135" s="247"/>
      <c r="H135" s="247"/>
      <c r="I135" s="247"/>
      <c r="J135" s="179">
        <v>16020</v>
      </c>
      <c r="K135" s="181">
        <v>1064</v>
      </c>
      <c r="L135" s="181">
        <v>3966</v>
      </c>
      <c r="M135" s="181">
        <v>318</v>
      </c>
    </row>
    <row r="136" spans="1:13" x14ac:dyDescent="0.2">
      <c r="A136" s="266" t="s">
        <v>46</v>
      </c>
      <c r="B136" s="247"/>
      <c r="C136" s="247"/>
      <c r="D136" s="247"/>
      <c r="E136" s="247"/>
      <c r="F136" s="247"/>
      <c r="G136" s="247"/>
      <c r="H136" s="247"/>
      <c r="I136" s="247"/>
      <c r="J136" s="179">
        <v>1793</v>
      </c>
      <c r="K136" s="177"/>
      <c r="L136" s="177"/>
      <c r="M136" s="177"/>
    </row>
    <row r="137" spans="1:13" x14ac:dyDescent="0.2">
      <c r="A137" s="266" t="s">
        <v>47</v>
      </c>
      <c r="B137" s="247"/>
      <c r="C137" s="247"/>
      <c r="D137" s="247"/>
      <c r="E137" s="247"/>
      <c r="F137" s="247"/>
      <c r="G137" s="247"/>
      <c r="H137" s="247"/>
      <c r="I137" s="247"/>
      <c r="J137" s="179">
        <v>1171</v>
      </c>
      <c r="K137" s="177"/>
      <c r="L137" s="177"/>
      <c r="M137" s="177"/>
    </row>
    <row r="138" spans="1:13" x14ac:dyDescent="0.2">
      <c r="A138" s="268" t="s">
        <v>897</v>
      </c>
      <c r="B138" s="247"/>
      <c r="C138" s="247"/>
      <c r="D138" s="247"/>
      <c r="E138" s="247"/>
      <c r="F138" s="247"/>
      <c r="G138" s="247"/>
      <c r="H138" s="247"/>
      <c r="I138" s="247"/>
      <c r="J138" s="178">
        <v>18984</v>
      </c>
      <c r="K138" s="177"/>
      <c r="L138" s="177"/>
      <c r="M138" s="177"/>
    </row>
    <row r="139" spans="1:13" ht="19.149999999999999" customHeight="1" x14ac:dyDescent="0.2">
      <c r="A139" s="269" t="s">
        <v>896</v>
      </c>
      <c r="B139" s="247"/>
      <c r="C139" s="247"/>
      <c r="D139" s="247"/>
      <c r="E139" s="247"/>
      <c r="F139" s="247"/>
      <c r="G139" s="247"/>
      <c r="H139" s="247"/>
      <c r="I139" s="247"/>
      <c r="J139" s="247"/>
      <c r="K139" s="247"/>
      <c r="L139" s="247"/>
      <c r="M139" s="247"/>
    </row>
    <row r="140" spans="1:13" ht="24" x14ac:dyDescent="0.2">
      <c r="A140" s="186">
        <v>65</v>
      </c>
      <c r="B140" s="185" t="s">
        <v>895</v>
      </c>
      <c r="C140" s="184" t="s">
        <v>894</v>
      </c>
      <c r="D140" s="183" t="s">
        <v>889</v>
      </c>
      <c r="E140" s="182">
        <v>3.3399999999999999E-2</v>
      </c>
      <c r="F140" s="177">
        <v>16834.580000000002</v>
      </c>
      <c r="G140" s="177">
        <v>14473.25</v>
      </c>
      <c r="H140" s="177">
        <v>2361.33</v>
      </c>
      <c r="I140" s="177">
        <v>261.92</v>
      </c>
      <c r="J140" s="180">
        <v>562</v>
      </c>
      <c r="K140" s="177">
        <v>483</v>
      </c>
      <c r="L140" s="177">
        <v>79</v>
      </c>
      <c r="M140" s="177">
        <v>9</v>
      </c>
    </row>
    <row r="141" spans="1:13" ht="36" x14ac:dyDescent="0.2">
      <c r="A141" s="186">
        <v>66</v>
      </c>
      <c r="B141" s="185" t="s">
        <v>893</v>
      </c>
      <c r="C141" s="184" t="s">
        <v>892</v>
      </c>
      <c r="D141" s="183" t="s">
        <v>891</v>
      </c>
      <c r="E141" s="182">
        <v>157</v>
      </c>
      <c r="F141" s="177">
        <v>9.69</v>
      </c>
      <c r="G141" s="177">
        <v>9.69</v>
      </c>
      <c r="H141" s="177"/>
      <c r="I141" s="177"/>
      <c r="J141" s="180">
        <v>1521</v>
      </c>
      <c r="K141" s="177">
        <v>1521</v>
      </c>
      <c r="L141" s="177"/>
      <c r="M141" s="177"/>
    </row>
    <row r="142" spans="1:13" ht="36" x14ac:dyDescent="0.2">
      <c r="A142" s="186">
        <v>67</v>
      </c>
      <c r="B142" s="185" t="s">
        <v>286</v>
      </c>
      <c r="C142" s="184" t="s">
        <v>890</v>
      </c>
      <c r="D142" s="183" t="s">
        <v>889</v>
      </c>
      <c r="E142" s="182">
        <v>0.121</v>
      </c>
      <c r="F142" s="177">
        <v>5028.78</v>
      </c>
      <c r="G142" s="177">
        <v>125.4</v>
      </c>
      <c r="H142" s="177">
        <v>4898.28</v>
      </c>
      <c r="I142" s="177">
        <v>559.88</v>
      </c>
      <c r="J142" s="180">
        <v>608</v>
      </c>
      <c r="K142" s="177">
        <v>15</v>
      </c>
      <c r="L142" s="177">
        <v>593</v>
      </c>
      <c r="M142" s="177">
        <v>68</v>
      </c>
    </row>
    <row r="143" spans="1:13" ht="72" x14ac:dyDescent="0.2">
      <c r="A143" s="186">
        <v>68</v>
      </c>
      <c r="B143" s="185" t="s">
        <v>284</v>
      </c>
      <c r="C143" s="184" t="s">
        <v>888</v>
      </c>
      <c r="D143" s="183" t="s">
        <v>105</v>
      </c>
      <c r="E143" s="182">
        <v>242</v>
      </c>
      <c r="F143" s="177">
        <v>10.58</v>
      </c>
      <c r="G143" s="177"/>
      <c r="H143" s="177">
        <v>10.58</v>
      </c>
      <c r="I143" s="177"/>
      <c r="J143" s="180">
        <v>2560</v>
      </c>
      <c r="K143" s="177"/>
      <c r="L143" s="177">
        <v>2560</v>
      </c>
      <c r="M143" s="177"/>
    </row>
    <row r="144" spans="1:13" ht="36" x14ac:dyDescent="0.2">
      <c r="A144" s="186">
        <v>69</v>
      </c>
      <c r="B144" s="185" t="s">
        <v>887</v>
      </c>
      <c r="C144" s="184" t="s">
        <v>886</v>
      </c>
      <c r="D144" s="183" t="s">
        <v>885</v>
      </c>
      <c r="E144" s="182">
        <v>2E-3</v>
      </c>
      <c r="F144" s="177">
        <v>4139.32</v>
      </c>
      <c r="G144" s="177">
        <v>275.77</v>
      </c>
      <c r="H144" s="177">
        <v>3829.39</v>
      </c>
      <c r="I144" s="177">
        <v>349.58</v>
      </c>
      <c r="J144" s="180">
        <v>8</v>
      </c>
      <c r="K144" s="177">
        <v>1</v>
      </c>
      <c r="L144" s="177">
        <v>7</v>
      </c>
      <c r="M144" s="177">
        <v>1</v>
      </c>
    </row>
    <row r="145" spans="1:13" ht="24" x14ac:dyDescent="0.2">
      <c r="A145" s="186">
        <v>70</v>
      </c>
      <c r="B145" s="185" t="s">
        <v>884</v>
      </c>
      <c r="C145" s="184" t="s">
        <v>883</v>
      </c>
      <c r="D145" s="183" t="s">
        <v>271</v>
      </c>
      <c r="E145" s="187" t="s">
        <v>882</v>
      </c>
      <c r="F145" s="177">
        <v>143.29</v>
      </c>
      <c r="G145" s="177"/>
      <c r="H145" s="177"/>
      <c r="I145" s="177"/>
      <c r="J145" s="180">
        <v>36</v>
      </c>
      <c r="K145" s="177"/>
      <c r="L145" s="177"/>
      <c r="M145" s="177"/>
    </row>
    <row r="146" spans="1:13" ht="36" x14ac:dyDescent="0.2">
      <c r="A146" s="186">
        <v>71</v>
      </c>
      <c r="B146" s="185" t="s">
        <v>881</v>
      </c>
      <c r="C146" s="184" t="s">
        <v>880</v>
      </c>
      <c r="D146" s="183" t="s">
        <v>879</v>
      </c>
      <c r="E146" s="182">
        <v>7.0000000000000001E-3</v>
      </c>
      <c r="F146" s="177">
        <v>119628.59</v>
      </c>
      <c r="G146" s="177">
        <v>33068.480000000003</v>
      </c>
      <c r="H146" s="177">
        <v>44261.37</v>
      </c>
      <c r="I146" s="177">
        <v>5491.89</v>
      </c>
      <c r="J146" s="180">
        <v>837</v>
      </c>
      <c r="K146" s="177">
        <v>231</v>
      </c>
      <c r="L146" s="177">
        <v>310</v>
      </c>
      <c r="M146" s="177">
        <v>38</v>
      </c>
    </row>
    <row r="147" spans="1:13" ht="24" x14ac:dyDescent="0.2">
      <c r="A147" s="186">
        <v>72</v>
      </c>
      <c r="B147" s="185" t="s">
        <v>878</v>
      </c>
      <c r="C147" s="184" t="s">
        <v>877</v>
      </c>
      <c r="D147" s="183" t="s">
        <v>103</v>
      </c>
      <c r="E147" s="182">
        <v>1</v>
      </c>
      <c r="F147" s="177">
        <v>664.15</v>
      </c>
      <c r="G147" s="177"/>
      <c r="H147" s="177"/>
      <c r="I147" s="177"/>
      <c r="J147" s="180">
        <v>664</v>
      </c>
      <c r="K147" s="177"/>
      <c r="L147" s="177"/>
      <c r="M147" s="177"/>
    </row>
    <row r="148" spans="1:13" x14ac:dyDescent="0.2">
      <c r="A148" s="266" t="s">
        <v>876</v>
      </c>
      <c r="B148" s="247"/>
      <c r="C148" s="247"/>
      <c r="D148" s="247"/>
      <c r="E148" s="247"/>
      <c r="F148" s="247"/>
      <c r="G148" s="247"/>
      <c r="H148" s="247"/>
      <c r="I148" s="247"/>
      <c r="J148" s="179">
        <v>6796</v>
      </c>
      <c r="K148" s="181">
        <v>2251</v>
      </c>
      <c r="L148" s="181">
        <v>3549</v>
      </c>
      <c r="M148" s="181">
        <v>116</v>
      </c>
    </row>
    <row r="149" spans="1:13" x14ac:dyDescent="0.2">
      <c r="A149" s="266" t="s">
        <v>875</v>
      </c>
      <c r="B149" s="247"/>
      <c r="C149" s="247"/>
      <c r="D149" s="247"/>
      <c r="E149" s="247"/>
      <c r="F149" s="247"/>
      <c r="G149" s="247"/>
      <c r="H149" s="247"/>
      <c r="I149" s="247"/>
      <c r="J149" s="179">
        <v>8805</v>
      </c>
      <c r="K149" s="181">
        <v>2699</v>
      </c>
      <c r="L149" s="181">
        <v>5110</v>
      </c>
      <c r="M149" s="181">
        <v>139</v>
      </c>
    </row>
    <row r="150" spans="1:13" x14ac:dyDescent="0.2">
      <c r="A150" s="266" t="s">
        <v>46</v>
      </c>
      <c r="B150" s="247"/>
      <c r="C150" s="247"/>
      <c r="D150" s="247"/>
      <c r="E150" s="247"/>
      <c r="F150" s="247"/>
      <c r="G150" s="247"/>
      <c r="H150" s="247"/>
      <c r="I150" s="247"/>
      <c r="J150" s="179">
        <v>2975</v>
      </c>
      <c r="K150" s="177"/>
      <c r="L150" s="177"/>
      <c r="M150" s="177"/>
    </row>
    <row r="151" spans="1:13" x14ac:dyDescent="0.2">
      <c r="A151" s="266" t="s">
        <v>47</v>
      </c>
      <c r="B151" s="247"/>
      <c r="C151" s="247"/>
      <c r="D151" s="247"/>
      <c r="E151" s="247"/>
      <c r="F151" s="247"/>
      <c r="G151" s="247"/>
      <c r="H151" s="247"/>
      <c r="I151" s="247"/>
      <c r="J151" s="179">
        <v>1716</v>
      </c>
      <c r="K151" s="177"/>
      <c r="L151" s="177"/>
      <c r="M151" s="177"/>
    </row>
    <row r="152" spans="1:13" x14ac:dyDescent="0.2">
      <c r="A152" s="268" t="s">
        <v>874</v>
      </c>
      <c r="B152" s="247"/>
      <c r="C152" s="247"/>
      <c r="D152" s="247"/>
      <c r="E152" s="247"/>
      <c r="F152" s="247"/>
      <c r="G152" s="247"/>
      <c r="H152" s="247"/>
      <c r="I152" s="247"/>
      <c r="J152" s="178">
        <v>13496</v>
      </c>
      <c r="K152" s="177"/>
      <c r="L152" s="177"/>
      <c r="M152" s="177"/>
    </row>
    <row r="153" spans="1:13" x14ac:dyDescent="0.2">
      <c r="A153" s="270" t="s">
        <v>873</v>
      </c>
      <c r="B153" s="271"/>
      <c r="C153" s="271"/>
      <c r="D153" s="271"/>
      <c r="E153" s="271"/>
      <c r="F153" s="271"/>
      <c r="G153" s="271"/>
      <c r="H153" s="271"/>
      <c r="I153" s="271"/>
      <c r="J153" s="271"/>
      <c r="K153" s="271"/>
      <c r="L153" s="271"/>
      <c r="M153" s="271"/>
    </row>
    <row r="154" spans="1:13" x14ac:dyDescent="0.2">
      <c r="A154" s="266" t="s">
        <v>45</v>
      </c>
      <c r="B154" s="247"/>
      <c r="C154" s="247"/>
      <c r="D154" s="247"/>
      <c r="E154" s="247"/>
      <c r="F154" s="247"/>
      <c r="G154" s="247"/>
      <c r="H154" s="247"/>
      <c r="I154" s="247"/>
      <c r="J154" s="179">
        <v>444312</v>
      </c>
      <c r="K154" s="181">
        <v>12054</v>
      </c>
      <c r="L154" s="181">
        <v>52637</v>
      </c>
      <c r="M154" s="181">
        <v>4885</v>
      </c>
    </row>
    <row r="155" spans="1:13" x14ac:dyDescent="0.2">
      <c r="A155" s="266" t="s">
        <v>113</v>
      </c>
      <c r="B155" s="247"/>
      <c r="C155" s="247"/>
      <c r="D155" s="247"/>
      <c r="E155" s="247"/>
      <c r="F155" s="247"/>
      <c r="G155" s="247"/>
      <c r="H155" s="247"/>
      <c r="I155" s="247"/>
      <c r="J155" s="179">
        <v>470048</v>
      </c>
      <c r="K155" s="181">
        <v>14458</v>
      </c>
      <c r="L155" s="181">
        <v>75969</v>
      </c>
      <c r="M155" s="181">
        <v>5859</v>
      </c>
    </row>
    <row r="156" spans="1:13" x14ac:dyDescent="0.2">
      <c r="A156" s="266" t="s">
        <v>112</v>
      </c>
      <c r="B156" s="247"/>
      <c r="C156" s="247"/>
      <c r="D156" s="247"/>
      <c r="E156" s="247"/>
      <c r="F156" s="247"/>
      <c r="G156" s="247"/>
      <c r="H156" s="247"/>
      <c r="I156" s="247"/>
      <c r="J156" s="180"/>
      <c r="K156" s="177"/>
      <c r="L156" s="177"/>
      <c r="M156" s="177"/>
    </row>
    <row r="157" spans="1:13" x14ac:dyDescent="0.2">
      <c r="A157" s="266" t="s">
        <v>872</v>
      </c>
      <c r="B157" s="247"/>
      <c r="C157" s="247"/>
      <c r="D157" s="247"/>
      <c r="E157" s="247"/>
      <c r="F157" s="247"/>
      <c r="G157" s="247"/>
      <c r="H157" s="247"/>
      <c r="I157" s="247"/>
      <c r="J157" s="179">
        <v>729</v>
      </c>
      <c r="K157" s="181">
        <v>518</v>
      </c>
      <c r="L157" s="181">
        <v>210</v>
      </c>
      <c r="M157" s="181">
        <v>210</v>
      </c>
    </row>
    <row r="158" spans="1:13" ht="26.1" customHeight="1" x14ac:dyDescent="0.2">
      <c r="A158" s="266" t="s">
        <v>871</v>
      </c>
      <c r="B158" s="247"/>
      <c r="C158" s="247"/>
      <c r="D158" s="247"/>
      <c r="E158" s="247"/>
      <c r="F158" s="247"/>
      <c r="G158" s="247"/>
      <c r="H158" s="247"/>
      <c r="I158" s="247"/>
      <c r="J158" s="179">
        <v>13212</v>
      </c>
      <c r="K158" s="177"/>
      <c r="L158" s="181">
        <v>13212</v>
      </c>
      <c r="M158" s="177"/>
    </row>
    <row r="159" spans="1:13" ht="12.95" customHeight="1" x14ac:dyDescent="0.2">
      <c r="A159" s="266" t="s">
        <v>870</v>
      </c>
      <c r="B159" s="247"/>
      <c r="C159" s="247"/>
      <c r="D159" s="247"/>
      <c r="E159" s="247"/>
      <c r="F159" s="247"/>
      <c r="G159" s="247"/>
      <c r="H159" s="247"/>
      <c r="I159" s="247"/>
      <c r="J159" s="179">
        <v>11795</v>
      </c>
      <c r="K159" s="181">
        <v>1886</v>
      </c>
      <c r="L159" s="181">
        <v>9909</v>
      </c>
      <c r="M159" s="181">
        <v>764</v>
      </c>
    </row>
    <row r="160" spans="1:13" x14ac:dyDescent="0.2">
      <c r="A160" s="266" t="s">
        <v>46</v>
      </c>
      <c r="B160" s="247"/>
      <c r="C160" s="247"/>
      <c r="D160" s="247"/>
      <c r="E160" s="247"/>
      <c r="F160" s="247"/>
      <c r="G160" s="247"/>
      <c r="H160" s="247"/>
      <c r="I160" s="247"/>
      <c r="J160" s="179">
        <v>27463</v>
      </c>
      <c r="K160" s="177"/>
      <c r="L160" s="177"/>
      <c r="M160" s="177"/>
    </row>
    <row r="161" spans="1:13" x14ac:dyDescent="0.2">
      <c r="A161" s="266" t="s">
        <v>47</v>
      </c>
      <c r="B161" s="247"/>
      <c r="C161" s="247"/>
      <c r="D161" s="247"/>
      <c r="E161" s="247"/>
      <c r="F161" s="247"/>
      <c r="G161" s="247"/>
      <c r="H161" s="247"/>
      <c r="I161" s="247"/>
      <c r="J161" s="179">
        <v>18076</v>
      </c>
      <c r="K161" s="177"/>
      <c r="L161" s="177"/>
      <c r="M161" s="177"/>
    </row>
    <row r="162" spans="1:13" x14ac:dyDescent="0.2">
      <c r="A162" s="268" t="s">
        <v>48</v>
      </c>
      <c r="B162" s="272"/>
      <c r="C162" s="266"/>
      <c r="D162" s="273"/>
      <c r="E162" s="274"/>
      <c r="F162" s="275"/>
      <c r="G162" s="275"/>
      <c r="H162" s="275"/>
      <c r="I162" s="275"/>
      <c r="J162" s="180"/>
      <c r="K162" s="177"/>
      <c r="L162" s="177"/>
      <c r="M162" s="177"/>
    </row>
    <row r="163" spans="1:13" x14ac:dyDescent="0.2">
      <c r="A163" s="266" t="s">
        <v>240</v>
      </c>
      <c r="B163" s="247"/>
      <c r="C163" s="247"/>
      <c r="D163" s="247"/>
      <c r="E163" s="247"/>
      <c r="F163" s="247"/>
      <c r="G163" s="247"/>
      <c r="H163" s="247"/>
      <c r="I163" s="247"/>
      <c r="J163" s="179">
        <v>461886</v>
      </c>
      <c r="K163" s="177"/>
      <c r="L163" s="177"/>
      <c r="M163" s="177"/>
    </row>
    <row r="164" spans="1:13" x14ac:dyDescent="0.2">
      <c r="A164" s="266" t="s">
        <v>325</v>
      </c>
      <c r="B164" s="247"/>
      <c r="C164" s="247"/>
      <c r="D164" s="247"/>
      <c r="E164" s="247"/>
      <c r="F164" s="247"/>
      <c r="G164" s="247"/>
      <c r="H164" s="247"/>
      <c r="I164" s="247"/>
      <c r="J164" s="179">
        <v>8965</v>
      </c>
      <c r="K164" s="177"/>
      <c r="L164" s="177"/>
      <c r="M164" s="177"/>
    </row>
    <row r="165" spans="1:13" x14ac:dyDescent="0.2">
      <c r="A165" s="266" t="s">
        <v>869</v>
      </c>
      <c r="B165" s="247"/>
      <c r="C165" s="247"/>
      <c r="D165" s="247"/>
      <c r="E165" s="247"/>
      <c r="F165" s="247"/>
      <c r="G165" s="247"/>
      <c r="H165" s="247"/>
      <c r="I165" s="247"/>
      <c r="J165" s="179">
        <v>12038</v>
      </c>
      <c r="K165" s="177"/>
      <c r="L165" s="177"/>
      <c r="M165" s="177"/>
    </row>
    <row r="166" spans="1:13" x14ac:dyDescent="0.2">
      <c r="A166" s="266" t="s">
        <v>321</v>
      </c>
      <c r="B166" s="247"/>
      <c r="C166" s="247"/>
      <c r="D166" s="247"/>
      <c r="E166" s="247"/>
      <c r="F166" s="247"/>
      <c r="G166" s="247"/>
      <c r="H166" s="247"/>
      <c r="I166" s="247"/>
      <c r="J166" s="179">
        <v>555</v>
      </c>
      <c r="K166" s="177"/>
      <c r="L166" s="177"/>
      <c r="M166" s="177"/>
    </row>
    <row r="167" spans="1:13" x14ac:dyDescent="0.2">
      <c r="A167" s="266" t="s">
        <v>241</v>
      </c>
      <c r="B167" s="247"/>
      <c r="C167" s="247"/>
      <c r="D167" s="247"/>
      <c r="E167" s="247"/>
      <c r="F167" s="247"/>
      <c r="G167" s="247"/>
      <c r="H167" s="247"/>
      <c r="I167" s="247"/>
      <c r="J167" s="179">
        <v>2798</v>
      </c>
      <c r="K167" s="177"/>
      <c r="L167" s="177"/>
      <c r="M167" s="177"/>
    </row>
    <row r="168" spans="1:13" x14ac:dyDescent="0.2">
      <c r="A168" s="266" t="s">
        <v>868</v>
      </c>
      <c r="B168" s="247"/>
      <c r="C168" s="247"/>
      <c r="D168" s="247"/>
      <c r="E168" s="247"/>
      <c r="F168" s="247"/>
      <c r="G168" s="247"/>
      <c r="H168" s="247"/>
      <c r="I168" s="247"/>
      <c r="J168" s="179">
        <v>4514</v>
      </c>
      <c r="K168" s="177"/>
      <c r="L168" s="177"/>
      <c r="M168" s="177"/>
    </row>
    <row r="169" spans="1:13" x14ac:dyDescent="0.2">
      <c r="A169" s="266" t="s">
        <v>319</v>
      </c>
      <c r="B169" s="247"/>
      <c r="C169" s="247"/>
      <c r="D169" s="247"/>
      <c r="E169" s="247"/>
      <c r="F169" s="247"/>
      <c r="G169" s="247"/>
      <c r="H169" s="247"/>
      <c r="I169" s="247"/>
      <c r="J169" s="179">
        <v>20016</v>
      </c>
      <c r="K169" s="177"/>
      <c r="L169" s="177"/>
      <c r="M169" s="177"/>
    </row>
    <row r="170" spans="1:13" x14ac:dyDescent="0.2">
      <c r="A170" s="266" t="s">
        <v>867</v>
      </c>
      <c r="B170" s="247"/>
      <c r="C170" s="247"/>
      <c r="D170" s="247"/>
      <c r="E170" s="247"/>
      <c r="F170" s="247"/>
      <c r="G170" s="247"/>
      <c r="H170" s="247"/>
      <c r="I170" s="247"/>
      <c r="J170" s="179">
        <v>4815</v>
      </c>
      <c r="K170" s="177"/>
      <c r="L170" s="177"/>
      <c r="M170" s="177"/>
    </row>
    <row r="171" spans="1:13" x14ac:dyDescent="0.2">
      <c r="A171" s="266" t="s">
        <v>51</v>
      </c>
      <c r="B171" s="247"/>
      <c r="C171" s="247"/>
      <c r="D171" s="247"/>
      <c r="E171" s="247"/>
      <c r="F171" s="247"/>
      <c r="G171" s="247"/>
      <c r="H171" s="247"/>
      <c r="I171" s="247"/>
      <c r="J171" s="179">
        <v>515587</v>
      </c>
      <c r="K171" s="177"/>
      <c r="L171" s="177"/>
      <c r="M171" s="177"/>
    </row>
    <row r="172" spans="1:13" x14ac:dyDescent="0.2">
      <c r="A172" s="266" t="s">
        <v>52</v>
      </c>
      <c r="B172" s="247"/>
      <c r="C172" s="247"/>
      <c r="D172" s="247"/>
      <c r="E172" s="247"/>
      <c r="F172" s="247"/>
      <c r="G172" s="247"/>
      <c r="H172" s="247"/>
      <c r="I172" s="247"/>
      <c r="J172" s="180"/>
      <c r="K172" s="177"/>
      <c r="L172" s="177"/>
      <c r="M172" s="177"/>
    </row>
    <row r="173" spans="1:13" x14ac:dyDescent="0.2">
      <c r="A173" s="266" t="s">
        <v>53</v>
      </c>
      <c r="B173" s="247"/>
      <c r="C173" s="247"/>
      <c r="D173" s="247"/>
      <c r="E173" s="247"/>
      <c r="F173" s="247"/>
      <c r="G173" s="247"/>
      <c r="H173" s="247"/>
      <c r="I173" s="247"/>
      <c r="J173" s="179">
        <v>379621</v>
      </c>
      <c r="K173" s="177"/>
      <c r="L173" s="177"/>
      <c r="M173" s="177"/>
    </row>
    <row r="174" spans="1:13" x14ac:dyDescent="0.2">
      <c r="A174" s="266" t="s">
        <v>54</v>
      </c>
      <c r="B174" s="247"/>
      <c r="C174" s="247"/>
      <c r="D174" s="247"/>
      <c r="E174" s="247"/>
      <c r="F174" s="247"/>
      <c r="G174" s="247"/>
      <c r="H174" s="247"/>
      <c r="I174" s="247"/>
      <c r="J174" s="179">
        <v>75969</v>
      </c>
      <c r="K174" s="177"/>
      <c r="L174" s="177"/>
      <c r="M174" s="177"/>
    </row>
    <row r="175" spans="1:13" x14ac:dyDescent="0.2">
      <c r="A175" s="266" t="s">
        <v>55</v>
      </c>
      <c r="B175" s="247"/>
      <c r="C175" s="247"/>
      <c r="D175" s="247"/>
      <c r="E175" s="247"/>
      <c r="F175" s="247"/>
      <c r="G175" s="247"/>
      <c r="H175" s="247"/>
      <c r="I175" s="247"/>
      <c r="J175" s="179">
        <v>20317</v>
      </c>
      <c r="K175" s="177"/>
      <c r="L175" s="177"/>
      <c r="M175" s="177"/>
    </row>
    <row r="176" spans="1:13" x14ac:dyDescent="0.2">
      <c r="A176" s="266" t="s">
        <v>56</v>
      </c>
      <c r="B176" s="247"/>
      <c r="C176" s="247"/>
      <c r="D176" s="247"/>
      <c r="E176" s="247"/>
      <c r="F176" s="247"/>
      <c r="G176" s="247"/>
      <c r="H176" s="247"/>
      <c r="I176" s="247"/>
      <c r="J176" s="179">
        <v>27463</v>
      </c>
      <c r="K176" s="177"/>
      <c r="L176" s="177"/>
      <c r="M176" s="177"/>
    </row>
    <row r="177" spans="1:13" x14ac:dyDescent="0.2">
      <c r="A177" s="266" t="s">
        <v>57</v>
      </c>
      <c r="B177" s="247"/>
      <c r="C177" s="247"/>
      <c r="D177" s="247"/>
      <c r="E177" s="247"/>
      <c r="F177" s="247"/>
      <c r="G177" s="247"/>
      <c r="H177" s="247"/>
      <c r="I177" s="247"/>
      <c r="J177" s="179">
        <v>18076</v>
      </c>
      <c r="K177" s="177"/>
      <c r="L177" s="177"/>
      <c r="M177" s="177"/>
    </row>
    <row r="178" spans="1:13" x14ac:dyDescent="0.2">
      <c r="A178" s="268" t="s">
        <v>58</v>
      </c>
      <c r="B178" s="247"/>
      <c r="C178" s="247"/>
      <c r="D178" s="247"/>
      <c r="E178" s="247"/>
      <c r="F178" s="247"/>
      <c r="G178" s="247"/>
      <c r="H178" s="247"/>
      <c r="I178" s="247"/>
      <c r="J178" s="178">
        <v>515587</v>
      </c>
      <c r="K178" s="177"/>
      <c r="L178" s="177"/>
      <c r="M178" s="177"/>
    </row>
  </sheetData>
  <mergeCells count="97">
    <mergeCell ref="A178:I178"/>
    <mergeCell ref="E16:F16"/>
    <mergeCell ref="E17:F17"/>
    <mergeCell ref="A174:I174"/>
    <mergeCell ref="A175:I175"/>
    <mergeCell ref="A176:I176"/>
    <mergeCell ref="A177:I177"/>
    <mergeCell ref="A170:I170"/>
    <mergeCell ref="A171:I171"/>
    <mergeCell ref="A172:I172"/>
    <mergeCell ref="A173:I173"/>
    <mergeCell ref="A166:I166"/>
    <mergeCell ref="A167:I167"/>
    <mergeCell ref="A168:I168"/>
    <mergeCell ref="A169:I169"/>
    <mergeCell ref="A162:I162"/>
    <mergeCell ref="A163:I163"/>
    <mergeCell ref="A164:I164"/>
    <mergeCell ref="A165:I165"/>
    <mergeCell ref="A158:I158"/>
    <mergeCell ref="A159:I159"/>
    <mergeCell ref="A160:I160"/>
    <mergeCell ref="A161:I161"/>
    <mergeCell ref="A154:I154"/>
    <mergeCell ref="A155:I155"/>
    <mergeCell ref="A156:I156"/>
    <mergeCell ref="A157:I157"/>
    <mergeCell ref="A150:I150"/>
    <mergeCell ref="A151:I151"/>
    <mergeCell ref="A152:I152"/>
    <mergeCell ref="A153:M153"/>
    <mergeCell ref="A138:I138"/>
    <mergeCell ref="A139:M139"/>
    <mergeCell ref="A148:I148"/>
    <mergeCell ref="A149:I149"/>
    <mergeCell ref="A134:I134"/>
    <mergeCell ref="A135:I135"/>
    <mergeCell ref="A136:I136"/>
    <mergeCell ref="A137:I137"/>
    <mergeCell ref="A122:I122"/>
    <mergeCell ref="A123:I123"/>
    <mergeCell ref="A124:I124"/>
    <mergeCell ref="A125:M125"/>
    <mergeCell ref="A104:M104"/>
    <mergeCell ref="A117:M117"/>
    <mergeCell ref="A120:I120"/>
    <mergeCell ref="A121:I121"/>
    <mergeCell ref="A100:I100"/>
    <mergeCell ref="A101:I101"/>
    <mergeCell ref="A102:I102"/>
    <mergeCell ref="A103:I103"/>
    <mergeCell ref="A93:I93"/>
    <mergeCell ref="A94:I94"/>
    <mergeCell ref="A95:M95"/>
    <mergeCell ref="A99:I99"/>
    <mergeCell ref="A85:M85"/>
    <mergeCell ref="A90:I90"/>
    <mergeCell ref="A91:I91"/>
    <mergeCell ref="A92:I92"/>
    <mergeCell ref="A81:I81"/>
    <mergeCell ref="A82:I82"/>
    <mergeCell ref="A83:I83"/>
    <mergeCell ref="A84:I84"/>
    <mergeCell ref="A71:I71"/>
    <mergeCell ref="A72:I72"/>
    <mergeCell ref="A73:M73"/>
    <mergeCell ref="A80:I80"/>
    <mergeCell ref="A61:M61"/>
    <mergeCell ref="A68:I68"/>
    <mergeCell ref="A69:I69"/>
    <mergeCell ref="A70:I70"/>
    <mergeCell ref="A57:I57"/>
    <mergeCell ref="A58:I58"/>
    <mergeCell ref="A59:I59"/>
    <mergeCell ref="A60:I60"/>
    <mergeCell ref="A45:I45"/>
    <mergeCell ref="A46:M46"/>
    <mergeCell ref="A56:I56"/>
    <mergeCell ref="A26:M26"/>
    <mergeCell ref="A41:I41"/>
    <mergeCell ref="A42:I42"/>
    <mergeCell ref="A43:I43"/>
    <mergeCell ref="A44:I44"/>
    <mergeCell ref="A22:A24"/>
    <mergeCell ref="C22:C24"/>
    <mergeCell ref="D22:D24"/>
    <mergeCell ref="E22:E24"/>
    <mergeCell ref="B22:B24"/>
    <mergeCell ref="C6:J6"/>
    <mergeCell ref="C7:J7"/>
    <mergeCell ref="J23:J24"/>
    <mergeCell ref="K23:M23"/>
    <mergeCell ref="J22:M22"/>
    <mergeCell ref="F23:F24"/>
    <mergeCell ref="F22:I22"/>
    <mergeCell ref="G23:I23"/>
    <mergeCell ref="E18:F18"/>
  </mergeCells>
  <pageMargins left="0.39370078740157483" right="0" top="0.51181102362204722" bottom="0.39370078740157483" header="0.31496062992125984" footer="0.19685039370078741"/>
  <pageSetup paperSize="9" fitToHeight="10000" orientation="landscape" r:id="rId1"/>
  <headerFooter alignWithMargins="0">
    <oddHeader>&amp;LГранд-СМЕТА</oddHeader>
    <oddFooter>&amp;RСтраница &amp;P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46"/>
  </sheetPr>
  <dimension ref="A1:D38"/>
  <sheetViews>
    <sheetView tabSelected="1" topLeftCell="A22" zoomScaleNormal="100" zoomScaleSheetLayoutView="75" workbookViewId="0">
      <selection activeCell="F36" sqref="F36"/>
    </sheetView>
  </sheetViews>
  <sheetFormatPr defaultColWidth="9" defaultRowHeight="12.75" x14ac:dyDescent="0.2"/>
  <cols>
    <col min="1" max="1" width="41.85546875" style="70" customWidth="1"/>
    <col min="2" max="2" width="21.5703125" style="70" customWidth="1"/>
    <col min="3" max="3" width="22.28515625" style="70" customWidth="1"/>
    <col min="4" max="4" width="22.28515625" style="71" customWidth="1"/>
    <col min="5" max="249" width="20.140625" style="70" customWidth="1"/>
    <col min="250" max="250" width="10.7109375" style="70" customWidth="1"/>
    <col min="251" max="251" width="11.140625" style="70" customWidth="1"/>
    <col min="252" max="252" width="21.42578125" style="70" customWidth="1"/>
    <col min="253" max="253" width="21.5703125" style="70" customWidth="1"/>
    <col min="254" max="254" width="22.28515625" style="70" customWidth="1"/>
    <col min="255" max="16384" width="9" style="70"/>
  </cols>
  <sheetData>
    <row r="1" spans="1:4" s="40" customFormat="1" ht="18.75" customHeight="1" x14ac:dyDescent="0.2">
      <c r="A1" s="285" t="s">
        <v>66</v>
      </c>
      <c r="B1" s="285"/>
      <c r="C1" s="285"/>
      <c r="D1" s="285"/>
    </row>
    <row r="2" spans="1:4" s="40" customFormat="1" ht="15.75" customHeight="1" x14ac:dyDescent="0.2">
      <c r="A2" s="41"/>
      <c r="B2" s="41"/>
      <c r="C2" s="41"/>
      <c r="D2" s="41"/>
    </row>
    <row r="3" spans="1:4" s="40" customFormat="1" ht="20.25" customHeight="1" x14ac:dyDescent="0.2">
      <c r="A3" s="286" t="s">
        <v>67</v>
      </c>
      <c r="B3" s="286"/>
      <c r="C3" s="286"/>
      <c r="D3" s="286"/>
    </row>
    <row r="4" spans="1:4" s="40" customFormat="1" ht="15.75" customHeight="1" x14ac:dyDescent="0.2">
      <c r="A4" s="42"/>
      <c r="B4" s="43"/>
      <c r="C4" s="42"/>
      <c r="D4" s="44"/>
    </row>
    <row r="5" spans="1:4" s="45" customFormat="1" ht="42" customHeight="1" x14ac:dyDescent="0.3">
      <c r="A5" s="287" t="s">
        <v>866</v>
      </c>
      <c r="B5" s="287"/>
      <c r="C5" s="287"/>
      <c r="D5" s="287"/>
    </row>
    <row r="6" spans="1:4" s="45" customFormat="1" ht="13.5" customHeight="1" x14ac:dyDescent="0.3">
      <c r="A6" s="287"/>
      <c r="B6" s="287"/>
      <c r="C6" s="287"/>
      <c r="D6" s="287"/>
    </row>
    <row r="7" spans="1:4" s="45" customFormat="1" ht="15.75" customHeight="1" x14ac:dyDescent="0.3">
      <c r="A7" s="46"/>
      <c r="B7" s="46"/>
      <c r="C7" s="46"/>
      <c r="D7" s="46"/>
    </row>
    <row r="8" spans="1:4" s="51" customFormat="1" ht="15.75" customHeight="1" x14ac:dyDescent="0.25">
      <c r="A8" s="47" t="s">
        <v>68</v>
      </c>
      <c r="B8" s="48"/>
      <c r="C8" s="49"/>
      <c r="D8" s="50" t="s">
        <v>69</v>
      </c>
    </row>
    <row r="9" spans="1:4" s="40" customFormat="1" ht="15.75" customHeight="1" x14ac:dyDescent="0.2">
      <c r="A9" s="277" t="s">
        <v>70</v>
      </c>
      <c r="B9" s="280" t="s">
        <v>71</v>
      </c>
      <c r="C9" s="280" t="s">
        <v>72</v>
      </c>
      <c r="D9" s="280" t="s">
        <v>73</v>
      </c>
    </row>
    <row r="10" spans="1:4" s="52" customFormat="1" ht="12.75" customHeight="1" x14ac:dyDescent="0.2">
      <c r="A10" s="278"/>
      <c r="B10" s="281"/>
      <c r="C10" s="281"/>
      <c r="D10" s="283"/>
    </row>
    <row r="11" spans="1:4" s="52" customFormat="1" ht="12.75" customHeight="1" x14ac:dyDescent="0.2">
      <c r="A11" s="278"/>
      <c r="B11" s="281"/>
      <c r="C11" s="281"/>
      <c r="D11" s="283"/>
    </row>
    <row r="12" spans="1:4" s="52" customFormat="1" ht="42.75" customHeight="1" x14ac:dyDescent="0.2">
      <c r="A12" s="279"/>
      <c r="B12" s="282"/>
      <c r="C12" s="281"/>
      <c r="D12" s="284"/>
    </row>
    <row r="13" spans="1:4" s="40" customFormat="1" ht="15.75" x14ac:dyDescent="0.25">
      <c r="A13" s="77" t="s">
        <v>74</v>
      </c>
      <c r="B13" s="53" t="s">
        <v>75</v>
      </c>
      <c r="C13" s="54" t="s">
        <v>76</v>
      </c>
      <c r="D13" s="73" t="s">
        <v>77</v>
      </c>
    </row>
    <row r="14" spans="1:4" s="57" customFormat="1" ht="50.1" customHeight="1" x14ac:dyDescent="0.2">
      <c r="A14" s="72" t="s">
        <v>796</v>
      </c>
      <c r="B14" s="55">
        <f>'Сводка затрат'!H14</f>
        <v>113779</v>
      </c>
      <c r="C14" s="56">
        <f>ROUND('Сводка затрат'!D14*5.56,0)+ROUND('Сводка затрат'!E14*5.56,0)+ROUND('Сводка затрат'!F14*4.19,0)+ROUND('Сводка затрат'!G14*9.32,0)</f>
        <v>551046</v>
      </c>
      <c r="D14" s="79" t="s">
        <v>791</v>
      </c>
    </row>
    <row r="15" spans="1:4" s="57" customFormat="1" ht="50.1" customHeight="1" x14ac:dyDescent="0.2">
      <c r="A15" s="72" t="s">
        <v>797</v>
      </c>
      <c r="B15" s="55">
        <f>'Сводка затрат'!H15</f>
        <v>224557</v>
      </c>
      <c r="C15" s="56">
        <f>ROUND('Сводка затрат'!D15*5.56,0)+ROUND('Сводка затрат'!E15*5.56,0)+ROUND('Сводка затрат'!F15*4.19,0)+ROUND('Сводка затрат'!G15*9.32,0)</f>
        <v>1248537</v>
      </c>
      <c r="D15" s="79" t="s">
        <v>793</v>
      </c>
    </row>
    <row r="16" spans="1:4" s="57" customFormat="1" ht="50.1" customHeight="1" x14ac:dyDescent="0.2">
      <c r="A16" s="72" t="s">
        <v>798</v>
      </c>
      <c r="B16" s="55">
        <f>'Сводка затрат'!H16</f>
        <v>510943</v>
      </c>
      <c r="C16" s="56">
        <f>ROUND('Сводка затрат'!D16*5.56,0)+ROUND('Сводка затрат'!E16*5.56,0)+ROUND('Сводка затрат'!F16*4.19,0)+ROUND('Сводка затрат'!G16*9.32,0)</f>
        <v>2840843</v>
      </c>
      <c r="D16" s="79" t="s">
        <v>794</v>
      </c>
    </row>
    <row r="17" spans="1:4" s="57" customFormat="1" ht="50.1" customHeight="1" x14ac:dyDescent="0.2">
      <c r="A17" s="72" t="s">
        <v>799</v>
      </c>
      <c r="B17" s="55">
        <f>'Сводка затрат'!H17</f>
        <v>55680</v>
      </c>
      <c r="C17" s="56">
        <f>ROUND('Сводка затрат'!D17*5.56,0)+ROUND('Сводка затрат'!E17*5.56,0)+ROUND('Сводка затрат'!F17*4.19,0)+ROUND('Сводка затрат'!G17*9.32,0)</f>
        <v>302235</v>
      </c>
      <c r="D17" s="79" t="s">
        <v>795</v>
      </c>
    </row>
    <row r="18" spans="1:4" s="57" customFormat="1" ht="72.75" customHeight="1" x14ac:dyDescent="0.2">
      <c r="A18" s="72" t="s">
        <v>800</v>
      </c>
      <c r="B18" s="55">
        <f>'Сводка затрат'!H18</f>
        <v>26463</v>
      </c>
      <c r="C18" s="56">
        <f>ROUND('Сводка затрат'!D18*5.56,0)+ROUND('Сводка затрат'!E18*5.56,0)+ROUND('Сводка затрат'!F18*4.19,0)+ROUND('Сводка затрат'!G18*9.32,0)</f>
        <v>147460</v>
      </c>
      <c r="D18" s="79" t="s">
        <v>801</v>
      </c>
    </row>
    <row r="19" spans="1:4" s="57" customFormat="1" ht="50.1" customHeight="1" x14ac:dyDescent="0.2">
      <c r="A19" s="72" t="s">
        <v>864</v>
      </c>
      <c r="B19" s="55">
        <f>'Сводка затрат'!H19</f>
        <v>6008</v>
      </c>
      <c r="C19" s="56">
        <f>ROUND('Сводка затрат'!D19*5.56,0)+ROUND('Сводка затрат'!E19*5.56,0)+ROUND('Сводка затрат'!F19*4.19,0)+ROUND('Сводка затрат'!G19*9.32,0)</f>
        <v>33404</v>
      </c>
      <c r="D19" s="79" t="s">
        <v>792</v>
      </c>
    </row>
    <row r="20" spans="1:4" s="57" customFormat="1" ht="50.1" customHeight="1" x14ac:dyDescent="0.2">
      <c r="A20" s="72" t="s">
        <v>987</v>
      </c>
      <c r="B20" s="55">
        <f>'Сводка затрат'!H20</f>
        <v>415466</v>
      </c>
      <c r="C20" s="56">
        <f>ROUND('Сводка затрат'!D20*5.56,0)+ROUND('Сводка затрат'!E20*5.56,0)+ROUND('Сводка затрат'!F20*4.19,0)+ROUND('Сводка затрат'!G20*9.32,0)</f>
        <v>2309991</v>
      </c>
      <c r="D20" s="79" t="s">
        <v>986</v>
      </c>
    </row>
    <row r="21" spans="1:4" s="57" customFormat="1" ht="20.25" customHeight="1" x14ac:dyDescent="0.2">
      <c r="A21" s="78" t="s">
        <v>78</v>
      </c>
      <c r="B21" s="58">
        <f>SUM(B14:B20)</f>
        <v>1352896</v>
      </c>
      <c r="C21" s="59">
        <f>SUM(C14:C20)</f>
        <v>7433516</v>
      </c>
      <c r="D21" s="74"/>
    </row>
    <row r="22" spans="1:4" s="57" customFormat="1" ht="15" customHeight="1" x14ac:dyDescent="0.2">
      <c r="A22" s="60"/>
      <c r="B22" s="58"/>
      <c r="C22" s="59"/>
      <c r="D22" s="75"/>
    </row>
    <row r="23" spans="1:4" s="57" customFormat="1" ht="15" customHeight="1" x14ac:dyDescent="0.2">
      <c r="A23" s="229" t="s">
        <v>990</v>
      </c>
      <c r="B23" s="55">
        <f>'Сводка затрат'!H22</f>
        <v>30392</v>
      </c>
      <c r="C23" s="56">
        <f>ROUND('Сводка затрат'!D22*5.56,0)+ROUND('Сводка затрат'!E22*5.56,0)+ROUND('Сводка затрат'!F22*4.19,0)+ROUND('Сводка затрат'!G22*9.32,0)+1</f>
        <v>168980</v>
      </c>
      <c r="D23" s="75"/>
    </row>
    <row r="24" spans="1:4" s="57" customFormat="1" ht="15" customHeight="1" x14ac:dyDescent="0.2">
      <c r="A24" s="60"/>
      <c r="B24" s="58"/>
      <c r="C24" s="59"/>
      <c r="D24" s="75"/>
    </row>
    <row r="25" spans="1:4" s="57" customFormat="1" ht="15" customHeight="1" x14ac:dyDescent="0.2">
      <c r="A25" s="60" t="s">
        <v>989</v>
      </c>
      <c r="B25" s="58">
        <f>SUM(B21:B23)</f>
        <v>1383288</v>
      </c>
      <c r="C25" s="59">
        <f>SUM(C21:C23)</f>
        <v>7602496</v>
      </c>
      <c r="D25" s="75"/>
    </row>
    <row r="26" spans="1:4" s="57" customFormat="1" ht="15" customHeight="1" x14ac:dyDescent="0.2">
      <c r="A26" s="60"/>
      <c r="B26" s="58"/>
      <c r="C26" s="59"/>
      <c r="D26" s="75"/>
    </row>
    <row r="27" spans="1:4" s="57" customFormat="1" ht="15.75" customHeight="1" x14ac:dyDescent="0.2">
      <c r="A27" s="81" t="s">
        <v>79</v>
      </c>
      <c r="B27" s="82"/>
      <c r="C27" s="56">
        <f>ROUND(C25*18%,2)</f>
        <v>1368449.28</v>
      </c>
      <c r="D27" s="75"/>
    </row>
    <row r="28" spans="1:4" s="57" customFormat="1" ht="15" customHeight="1" x14ac:dyDescent="0.2">
      <c r="A28" s="60"/>
      <c r="B28" s="62"/>
      <c r="C28" s="59"/>
      <c r="D28" s="75"/>
    </row>
    <row r="29" spans="1:4" s="57" customFormat="1" ht="20.100000000000001" customHeight="1" x14ac:dyDescent="0.2">
      <c r="A29" s="63" t="s">
        <v>28</v>
      </c>
      <c r="B29" s="64"/>
      <c r="C29" s="65">
        <f>SUM(C25:C28)</f>
        <v>8970945.2799999993</v>
      </c>
      <c r="D29" s="76"/>
    </row>
    <row r="30" spans="1:4" s="57" customFormat="1" ht="18.75" customHeight="1" x14ac:dyDescent="0.2">
      <c r="A30" s="66"/>
      <c r="B30" s="67"/>
      <c r="C30" s="67"/>
      <c r="D30" s="61"/>
    </row>
    <row r="32" spans="1:4" s="47" customFormat="1" ht="15.75" x14ac:dyDescent="0.25">
      <c r="A32" s="47" t="s">
        <v>80</v>
      </c>
      <c r="D32" s="68"/>
    </row>
    <row r="33" spans="1:4" s="47" customFormat="1" ht="15.75" x14ac:dyDescent="0.25">
      <c r="A33" s="47" t="s">
        <v>81</v>
      </c>
      <c r="B33" s="48"/>
      <c r="C33" s="69" t="s">
        <v>92</v>
      </c>
      <c r="D33" s="68"/>
    </row>
    <row r="34" spans="1:4" s="47" customFormat="1" ht="26.25" customHeight="1" x14ac:dyDescent="0.25">
      <c r="C34" s="69"/>
      <c r="D34" s="68"/>
    </row>
    <row r="35" spans="1:4" s="47" customFormat="1" ht="15.75" x14ac:dyDescent="0.25">
      <c r="A35" s="47" t="s">
        <v>82</v>
      </c>
      <c r="B35" s="48"/>
      <c r="C35" s="69" t="s">
        <v>83</v>
      </c>
      <c r="D35" s="68"/>
    </row>
    <row r="38" spans="1:4" s="47" customFormat="1" ht="15.75" x14ac:dyDescent="0.25">
      <c r="A38" s="47" t="s">
        <v>88</v>
      </c>
      <c r="B38" s="48"/>
      <c r="C38" s="69" t="s">
        <v>89</v>
      </c>
      <c r="D38" s="114"/>
    </row>
  </sheetData>
  <mergeCells count="8">
    <mergeCell ref="A9:A12"/>
    <mergeCell ref="B9:B12"/>
    <mergeCell ref="C9:C12"/>
    <mergeCell ref="D9:D12"/>
    <mergeCell ref="A1:D1"/>
    <mergeCell ref="A3:D3"/>
    <mergeCell ref="A5:D5"/>
    <mergeCell ref="A6:D6"/>
  </mergeCells>
  <phoneticPr fontId="38" type="noConversion"/>
  <printOptions horizontalCentered="1"/>
  <pageMargins left="0.70866141732283472" right="0.39370078740157483" top="0.9055118110236221" bottom="0.62992125984251968" header="0" footer="0"/>
  <pageSetup paperSize="9" scale="85" firstPageNumber="5" orientation="portrait" horizontalDpi="300" verticalDpi="300" r:id="rId1"/>
  <headerFooter alignWithMargins="0">
    <oddHeader>&amp;R&amp;"Times New Roman,обычный"&amp;14&amp;P</oddHead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46"/>
    <pageSetUpPr fitToPage="1"/>
  </sheetPr>
  <dimension ref="A1:M34"/>
  <sheetViews>
    <sheetView topLeftCell="A28" zoomScaleNormal="100" zoomScaleSheetLayoutView="75" workbookViewId="0">
      <selection activeCell="A8" sqref="A8:H8"/>
    </sheetView>
  </sheetViews>
  <sheetFormatPr defaultColWidth="20.140625" defaultRowHeight="12.75" x14ac:dyDescent="0.2"/>
  <cols>
    <col min="1" max="1" width="4" style="108" customWidth="1"/>
    <col min="2" max="2" width="14" style="108" customWidth="1"/>
    <col min="3" max="3" width="33.28515625" style="83" customWidth="1"/>
    <col min="4" max="6" width="17.7109375" style="83" customWidth="1"/>
    <col min="7" max="7" width="12.5703125" style="83" customWidth="1"/>
    <col min="8" max="8" width="17.7109375" style="83" customWidth="1"/>
    <col min="9" max="12" width="20.140625" style="230"/>
    <col min="13" max="16384" width="20.140625" style="83"/>
  </cols>
  <sheetData>
    <row r="1" spans="1:13" ht="15.75" customHeight="1" x14ac:dyDescent="0.2">
      <c r="A1" s="288" t="s">
        <v>86</v>
      </c>
      <c r="B1" s="288"/>
      <c r="C1" s="288"/>
      <c r="D1" s="288"/>
      <c r="E1" s="288"/>
      <c r="F1" s="288"/>
      <c r="G1" s="288"/>
      <c r="H1" s="288"/>
    </row>
    <row r="2" spans="1:13" ht="15.75" customHeight="1" x14ac:dyDescent="0.2">
      <c r="A2" s="292"/>
      <c r="B2" s="292"/>
      <c r="C2" s="292"/>
      <c r="D2" s="292"/>
      <c r="E2" s="292"/>
      <c r="F2" s="292"/>
      <c r="G2" s="292"/>
      <c r="H2" s="292"/>
    </row>
    <row r="3" spans="1:13" s="84" customFormat="1" ht="15.75" customHeight="1" x14ac:dyDescent="0.2">
      <c r="A3" s="293" t="s">
        <v>13</v>
      </c>
      <c r="B3" s="293"/>
      <c r="C3" s="293"/>
      <c r="D3" s="293"/>
      <c r="E3" s="293"/>
      <c r="F3" s="293"/>
      <c r="G3" s="293"/>
      <c r="H3" s="293"/>
      <c r="I3" s="230"/>
      <c r="J3" s="230"/>
      <c r="K3" s="230"/>
      <c r="L3" s="230"/>
    </row>
    <row r="4" spans="1:13" s="84" customFormat="1" ht="15.75" customHeight="1" x14ac:dyDescent="0.3">
      <c r="A4" s="294"/>
      <c r="B4" s="294"/>
      <c r="C4" s="294"/>
      <c r="D4" s="294"/>
      <c r="E4" s="294"/>
      <c r="F4" s="294"/>
      <c r="G4" s="294"/>
      <c r="H4" s="294"/>
      <c r="I4" s="230"/>
      <c r="J4" s="230"/>
      <c r="K4" s="230"/>
      <c r="L4" s="230"/>
    </row>
    <row r="5" spans="1:13" s="84" customFormat="1" ht="20.25" customHeight="1" x14ac:dyDescent="0.2">
      <c r="A5" s="295" t="s">
        <v>12</v>
      </c>
      <c r="B5" s="295"/>
      <c r="C5" s="295"/>
      <c r="D5" s="295"/>
      <c r="E5" s="295"/>
      <c r="F5" s="295"/>
      <c r="G5" s="295"/>
      <c r="H5" s="295"/>
      <c r="I5" s="230"/>
      <c r="J5" s="230"/>
      <c r="K5" s="230"/>
      <c r="L5" s="230"/>
    </row>
    <row r="6" spans="1:13" s="84" customFormat="1" ht="12" customHeight="1" x14ac:dyDescent="0.2">
      <c r="A6" s="295"/>
      <c r="B6" s="295"/>
      <c r="C6" s="295"/>
      <c r="D6" s="295"/>
      <c r="E6" s="295"/>
      <c r="F6" s="295"/>
      <c r="G6" s="295"/>
      <c r="H6" s="295"/>
      <c r="I6" s="230"/>
      <c r="J6" s="230"/>
      <c r="K6" s="230"/>
      <c r="L6" s="230"/>
    </row>
    <row r="7" spans="1:13" s="84" customFormat="1" ht="16.5" customHeight="1" x14ac:dyDescent="0.2">
      <c r="A7" s="290" t="s">
        <v>866</v>
      </c>
      <c r="B7" s="290"/>
      <c r="C7" s="290"/>
      <c r="D7" s="290"/>
      <c r="E7" s="290"/>
      <c r="F7" s="290"/>
      <c r="G7" s="290"/>
      <c r="H7" s="290"/>
      <c r="I7" s="230"/>
      <c r="J7" s="230"/>
      <c r="K7" s="230"/>
      <c r="L7" s="230"/>
    </row>
    <row r="8" spans="1:13" s="84" customFormat="1" ht="16.5" customHeight="1" x14ac:dyDescent="0.2">
      <c r="A8" s="290"/>
      <c r="B8" s="290"/>
      <c r="C8" s="290"/>
      <c r="D8" s="290"/>
      <c r="E8" s="290"/>
      <c r="F8" s="290"/>
      <c r="G8" s="290"/>
      <c r="H8" s="290"/>
      <c r="I8" s="230"/>
      <c r="J8" s="230"/>
      <c r="K8" s="230"/>
      <c r="L8" s="230"/>
    </row>
    <row r="9" spans="1:13" s="85" customFormat="1" ht="17.25" customHeight="1" x14ac:dyDescent="0.3">
      <c r="A9" s="291"/>
      <c r="B9" s="291"/>
      <c r="C9" s="291"/>
      <c r="D9" s="291"/>
      <c r="E9" s="291"/>
      <c r="F9" s="291"/>
      <c r="G9" s="291"/>
      <c r="H9" s="291"/>
      <c r="I9" s="231"/>
      <c r="J9" s="231"/>
      <c r="K9" s="231"/>
      <c r="L9" s="231"/>
    </row>
    <row r="10" spans="1:13" s="89" customFormat="1" ht="20.45" customHeight="1" x14ac:dyDescent="0.25">
      <c r="A10" s="86" t="s">
        <v>11</v>
      </c>
      <c r="B10" s="86"/>
      <c r="C10" s="87"/>
      <c r="D10" s="87"/>
      <c r="E10" s="87"/>
      <c r="F10" s="87"/>
      <c r="G10" s="87"/>
      <c r="H10" s="88"/>
      <c r="I10" s="232"/>
      <c r="J10" s="232"/>
      <c r="K10" s="232"/>
      <c r="L10" s="232"/>
    </row>
    <row r="11" spans="1:13" s="84" customFormat="1" ht="31.5" customHeight="1" x14ac:dyDescent="0.2">
      <c r="A11" s="289" t="s">
        <v>84</v>
      </c>
      <c r="B11" s="289" t="s">
        <v>10</v>
      </c>
      <c r="C11" s="296" t="s">
        <v>9</v>
      </c>
      <c r="D11" s="296" t="s">
        <v>85</v>
      </c>
      <c r="E11" s="296"/>
      <c r="F11" s="296"/>
      <c r="G11" s="296"/>
      <c r="H11" s="289" t="s">
        <v>8</v>
      </c>
      <c r="I11" s="230"/>
      <c r="J11" s="230"/>
      <c r="K11" s="230"/>
      <c r="L11" s="230"/>
    </row>
    <row r="12" spans="1:13" s="91" customFormat="1" ht="96" customHeight="1" x14ac:dyDescent="0.2">
      <c r="A12" s="289"/>
      <c r="B12" s="289"/>
      <c r="C12" s="296"/>
      <c r="D12" s="90" t="s">
        <v>7</v>
      </c>
      <c r="E12" s="90" t="s">
        <v>6</v>
      </c>
      <c r="F12" s="90" t="s">
        <v>5</v>
      </c>
      <c r="G12" s="90" t="s">
        <v>87</v>
      </c>
      <c r="H12" s="289"/>
      <c r="I12" s="233"/>
      <c r="J12" s="233"/>
      <c r="K12" s="233"/>
      <c r="L12" s="233"/>
    </row>
    <row r="13" spans="1:13" s="84" customFormat="1" ht="15.75" x14ac:dyDescent="0.25">
      <c r="A13" s="92" t="s">
        <v>74</v>
      </c>
      <c r="B13" s="92" t="s">
        <v>75</v>
      </c>
      <c r="C13" s="93" t="s">
        <v>76</v>
      </c>
      <c r="D13" s="93" t="s">
        <v>77</v>
      </c>
      <c r="E13" s="93" t="s">
        <v>4</v>
      </c>
      <c r="F13" s="93" t="s">
        <v>3</v>
      </c>
      <c r="G13" s="93" t="s">
        <v>2</v>
      </c>
      <c r="H13" s="93" t="s">
        <v>1</v>
      </c>
      <c r="I13" s="230"/>
      <c r="J13" s="230"/>
      <c r="K13" s="230"/>
      <c r="L13" s="230"/>
    </row>
    <row r="14" spans="1:13" s="84" customFormat="1" ht="64.5" customHeight="1" x14ac:dyDescent="0.2">
      <c r="A14" s="94">
        <v>1</v>
      </c>
      <c r="B14" s="95" t="s">
        <v>791</v>
      </c>
      <c r="C14" s="90" t="s">
        <v>796</v>
      </c>
      <c r="D14" s="96">
        <f>'24579'!K119</f>
        <v>52375</v>
      </c>
      <c r="E14" s="96">
        <f>'24579'!K120</f>
        <v>1867</v>
      </c>
      <c r="F14" s="96">
        <f>'24579'!K121</f>
        <v>59537</v>
      </c>
      <c r="G14" s="96">
        <v>0</v>
      </c>
      <c r="H14" s="96">
        <f>SUM(D14:G14)</f>
        <v>113779</v>
      </c>
      <c r="I14" s="230"/>
      <c r="J14" s="230"/>
      <c r="K14" s="230"/>
      <c r="L14" s="230"/>
      <c r="M14" s="230"/>
    </row>
    <row r="15" spans="1:13" s="84" customFormat="1" ht="64.5" customHeight="1" x14ac:dyDescent="0.2">
      <c r="A15" s="94">
        <v>2</v>
      </c>
      <c r="B15" s="95" t="s">
        <v>793</v>
      </c>
      <c r="C15" s="118" t="s">
        <v>797</v>
      </c>
      <c r="D15" s="96">
        <f>'24597'!J80</f>
        <v>224557</v>
      </c>
      <c r="E15" s="96">
        <v>0</v>
      </c>
      <c r="F15" s="96">
        <v>0</v>
      </c>
      <c r="G15" s="96">
        <v>0</v>
      </c>
      <c r="H15" s="96">
        <f t="shared" ref="H15:H20" si="0">SUM(D15:G15)</f>
        <v>224557</v>
      </c>
      <c r="I15" s="230"/>
      <c r="J15" s="230"/>
      <c r="K15" s="230"/>
      <c r="L15" s="230"/>
      <c r="M15" s="230"/>
    </row>
    <row r="16" spans="1:13" s="84" customFormat="1" ht="64.5" customHeight="1" x14ac:dyDescent="0.2">
      <c r="A16" s="94">
        <v>3</v>
      </c>
      <c r="B16" s="95" t="s">
        <v>794</v>
      </c>
      <c r="C16" s="118" t="s">
        <v>798</v>
      </c>
      <c r="D16" s="96">
        <f>'24601'!J196</f>
        <v>510943</v>
      </c>
      <c r="E16" s="96">
        <v>0</v>
      </c>
      <c r="F16" s="96">
        <v>0</v>
      </c>
      <c r="G16" s="96">
        <v>0</v>
      </c>
      <c r="H16" s="96">
        <f t="shared" si="0"/>
        <v>510943</v>
      </c>
      <c r="I16" s="230"/>
      <c r="J16" s="230"/>
      <c r="K16" s="230"/>
      <c r="L16" s="230"/>
      <c r="M16" s="230"/>
    </row>
    <row r="17" spans="1:13" s="84" customFormat="1" ht="64.5" customHeight="1" x14ac:dyDescent="0.2">
      <c r="A17" s="94">
        <v>4</v>
      </c>
      <c r="B17" s="95" t="s">
        <v>795</v>
      </c>
      <c r="C17" s="118" t="s">
        <v>799</v>
      </c>
      <c r="D17" s="96">
        <v>0</v>
      </c>
      <c r="E17" s="96">
        <f>'24603'!K149</f>
        <v>50318</v>
      </c>
      <c r="F17" s="96">
        <f>'24603'!K150</f>
        <v>5362</v>
      </c>
      <c r="G17" s="96">
        <v>0</v>
      </c>
      <c r="H17" s="96">
        <f t="shared" si="0"/>
        <v>55680</v>
      </c>
      <c r="I17" s="230"/>
      <c r="J17" s="230"/>
      <c r="K17" s="230"/>
      <c r="L17" s="230"/>
      <c r="M17" s="230"/>
    </row>
    <row r="18" spans="1:13" s="84" customFormat="1" ht="81" customHeight="1" x14ac:dyDescent="0.2">
      <c r="A18" s="94">
        <v>5</v>
      </c>
      <c r="B18" s="95" t="s">
        <v>801</v>
      </c>
      <c r="C18" s="118" t="s">
        <v>800</v>
      </c>
      <c r="D18" s="96">
        <v>0</v>
      </c>
      <c r="E18" s="96">
        <f>'24632'!K96</f>
        <v>17343</v>
      </c>
      <c r="F18" s="96">
        <f>'24632'!K97</f>
        <v>6621</v>
      </c>
      <c r="G18" s="96">
        <f>'24632'!K98</f>
        <v>2499</v>
      </c>
      <c r="H18" s="96">
        <f t="shared" si="0"/>
        <v>26463</v>
      </c>
      <c r="I18" s="230"/>
      <c r="J18" s="230"/>
      <c r="K18" s="230"/>
      <c r="L18" s="230"/>
      <c r="M18" s="230"/>
    </row>
    <row r="19" spans="1:13" s="84" customFormat="1" ht="64.5" customHeight="1" x14ac:dyDescent="0.2">
      <c r="A19" s="94">
        <v>6</v>
      </c>
      <c r="B19" s="95" t="s">
        <v>792</v>
      </c>
      <c r="C19" s="118" t="s">
        <v>864</v>
      </c>
      <c r="D19" s="96">
        <f>'24845'!J44</f>
        <v>2675</v>
      </c>
      <c r="E19" s="96">
        <f>'24845'!J45</f>
        <v>3333</v>
      </c>
      <c r="F19" s="96">
        <v>0</v>
      </c>
      <c r="G19" s="96">
        <v>0</v>
      </c>
      <c r="H19" s="96">
        <f t="shared" si="0"/>
        <v>6008</v>
      </c>
      <c r="I19" s="230"/>
      <c r="J19" s="230"/>
      <c r="K19" s="230"/>
      <c r="L19" s="230"/>
      <c r="M19" s="230"/>
    </row>
    <row r="20" spans="1:13" s="84" customFormat="1" ht="64.5" customHeight="1" x14ac:dyDescent="0.2">
      <c r="A20" s="94">
        <v>7</v>
      </c>
      <c r="B20" s="95" t="s">
        <v>986</v>
      </c>
      <c r="C20" s="118" t="s">
        <v>987</v>
      </c>
      <c r="D20" s="96">
        <v>415466</v>
      </c>
      <c r="E20" s="96">
        <v>0</v>
      </c>
      <c r="F20" s="96">
        <v>0</v>
      </c>
      <c r="G20" s="96">
        <v>0</v>
      </c>
      <c r="H20" s="96">
        <f t="shared" si="0"/>
        <v>415466</v>
      </c>
      <c r="I20" s="230"/>
      <c r="J20" s="230"/>
      <c r="K20" s="230"/>
      <c r="L20" s="230"/>
      <c r="M20" s="230"/>
    </row>
    <row r="21" spans="1:13" s="99" customFormat="1" ht="37.5" customHeight="1" x14ac:dyDescent="0.2">
      <c r="A21" s="94"/>
      <c r="B21" s="90"/>
      <c r="C21" s="97" t="s">
        <v>0</v>
      </c>
      <c r="D21" s="98">
        <f>SUM(D14:D20)</f>
        <v>1206016</v>
      </c>
      <c r="E21" s="98">
        <f t="shared" ref="E21:G21" si="1">SUM(E14:E20)</f>
        <v>72861</v>
      </c>
      <c r="F21" s="98">
        <f t="shared" si="1"/>
        <v>71520</v>
      </c>
      <c r="G21" s="98">
        <f t="shared" si="1"/>
        <v>2499</v>
      </c>
      <c r="H21" s="98">
        <f t="shared" ref="H21:H26" si="2">SUM(D21:G21)</f>
        <v>1352896</v>
      </c>
      <c r="I21" s="234"/>
      <c r="J21" s="234"/>
      <c r="K21" s="234"/>
      <c r="L21" s="234"/>
      <c r="M21" s="234"/>
    </row>
    <row r="22" spans="1:13" s="99" customFormat="1" ht="37.5" customHeight="1" x14ac:dyDescent="0.2">
      <c r="A22" s="94"/>
      <c r="B22" s="169"/>
      <c r="C22" s="97" t="s">
        <v>988</v>
      </c>
      <c r="D22" s="96">
        <f>ROUND(SUM(D14:D19)*3.52%,0)</f>
        <v>27827</v>
      </c>
      <c r="E22" s="96">
        <f>ROUND(SUM(E14:E19)*3.52%,0)</f>
        <v>2565</v>
      </c>
      <c r="F22" s="96">
        <v>0</v>
      </c>
      <c r="G22" s="96">
        <v>0</v>
      </c>
      <c r="H22" s="96">
        <f t="shared" si="2"/>
        <v>30392</v>
      </c>
      <c r="I22" s="234"/>
      <c r="J22" s="234"/>
      <c r="K22" s="234"/>
      <c r="L22" s="234"/>
    </row>
    <row r="23" spans="1:13" s="99" customFormat="1" ht="37.5" customHeight="1" x14ac:dyDescent="0.2">
      <c r="A23" s="94"/>
      <c r="B23" s="169"/>
      <c r="C23" s="97" t="s">
        <v>989</v>
      </c>
      <c r="D23" s="98">
        <f>SUM(D21:D22)</f>
        <v>1233843</v>
      </c>
      <c r="E23" s="98">
        <f t="shared" ref="E23:G23" si="3">SUM(E21:E22)</f>
        <v>75426</v>
      </c>
      <c r="F23" s="98">
        <f t="shared" si="3"/>
        <v>71520</v>
      </c>
      <c r="G23" s="98">
        <f t="shared" si="3"/>
        <v>2499</v>
      </c>
      <c r="H23" s="98">
        <f t="shared" si="2"/>
        <v>1383288</v>
      </c>
      <c r="I23" s="234"/>
      <c r="J23" s="234"/>
      <c r="K23" s="234"/>
      <c r="L23" s="234"/>
    </row>
    <row r="24" spans="1:13" s="102" customFormat="1" ht="59.25" customHeight="1" x14ac:dyDescent="0.2">
      <c r="A24" s="100"/>
      <c r="B24" s="100"/>
      <c r="C24" s="101" t="s">
        <v>802</v>
      </c>
      <c r="D24" s="98">
        <f>ROUND(D23*5.56,0)</f>
        <v>6860167</v>
      </c>
      <c r="E24" s="98">
        <f>ROUND(E23*5.56,0)</f>
        <v>419369</v>
      </c>
      <c r="F24" s="98">
        <f>ROUND(F23*4.19,0)</f>
        <v>299669</v>
      </c>
      <c r="G24" s="98">
        <f>ROUND(G23*9.32,0)</f>
        <v>23291</v>
      </c>
      <c r="H24" s="98">
        <f t="shared" si="2"/>
        <v>7602496</v>
      </c>
      <c r="I24" s="235"/>
      <c r="J24" s="235"/>
      <c r="K24" s="235"/>
      <c r="L24" s="235"/>
    </row>
    <row r="25" spans="1:13" s="104" customFormat="1" ht="27.75" customHeight="1" x14ac:dyDescent="0.25">
      <c r="A25" s="103"/>
      <c r="B25" s="103"/>
      <c r="C25" s="113" t="s">
        <v>79</v>
      </c>
      <c r="D25" s="96">
        <f>ROUND(D24*18%,2)</f>
        <v>1234830.06</v>
      </c>
      <c r="E25" s="96">
        <f t="shared" ref="E25:G25" si="4">ROUND(E24*18%,2)</f>
        <v>75486.42</v>
      </c>
      <c r="F25" s="96">
        <f t="shared" si="4"/>
        <v>53940.42</v>
      </c>
      <c r="G25" s="96">
        <f t="shared" si="4"/>
        <v>4192.38</v>
      </c>
      <c r="H25" s="96">
        <f t="shared" si="2"/>
        <v>1368449.2799999998</v>
      </c>
      <c r="I25" s="232"/>
      <c r="J25" s="232"/>
      <c r="K25" s="232"/>
      <c r="L25" s="232"/>
    </row>
    <row r="26" spans="1:13" s="104" customFormat="1" ht="28.5" customHeight="1" x14ac:dyDescent="0.25">
      <c r="A26" s="105"/>
      <c r="B26" s="105"/>
      <c r="C26" s="106" t="s">
        <v>803</v>
      </c>
      <c r="D26" s="107">
        <f>SUM(D24:D25)</f>
        <v>8094997.0600000005</v>
      </c>
      <c r="E26" s="107">
        <f>SUM(E24:E25)</f>
        <v>494855.42</v>
      </c>
      <c r="F26" s="107">
        <f t="shared" ref="F26:G26" si="5">SUM(F24:F25)</f>
        <v>353609.42</v>
      </c>
      <c r="G26" s="107">
        <f t="shared" si="5"/>
        <v>27483.38</v>
      </c>
      <c r="H26" s="98">
        <f t="shared" si="2"/>
        <v>8970945.2800000012</v>
      </c>
      <c r="I26" s="232"/>
      <c r="J26" s="232"/>
      <c r="K26" s="232"/>
      <c r="L26" s="232"/>
    </row>
    <row r="27" spans="1:13" x14ac:dyDescent="0.2">
      <c r="B27" s="109"/>
    </row>
    <row r="30" spans="1:13" s="111" customFormat="1" ht="15.75" x14ac:dyDescent="0.25">
      <c r="A30" s="110"/>
      <c r="B30" s="110"/>
      <c r="C30" s="111" t="s">
        <v>14</v>
      </c>
      <c r="H30" s="111" t="s">
        <v>15</v>
      </c>
      <c r="I30" s="236"/>
      <c r="J30" s="236"/>
      <c r="K30" s="236"/>
      <c r="L30" s="236"/>
    </row>
    <row r="31" spans="1:13" s="104" customFormat="1" ht="15.75" x14ac:dyDescent="0.25">
      <c r="A31" s="112"/>
      <c r="B31" s="112"/>
      <c r="C31" s="104" t="s">
        <v>16</v>
      </c>
      <c r="I31" s="232"/>
      <c r="J31" s="232"/>
      <c r="K31" s="232"/>
      <c r="L31" s="232"/>
    </row>
    <row r="32" spans="1:13" s="104" customFormat="1" ht="15.75" x14ac:dyDescent="0.25">
      <c r="A32" s="112"/>
      <c r="B32" s="112"/>
      <c r="C32" s="104" t="s">
        <v>65</v>
      </c>
      <c r="I32" s="232"/>
      <c r="J32" s="232"/>
      <c r="K32" s="232"/>
      <c r="L32" s="232"/>
    </row>
    <row r="34" spans="1:12" s="104" customFormat="1" ht="15.75" x14ac:dyDescent="0.25">
      <c r="A34" s="112"/>
      <c r="B34" s="112"/>
      <c r="C34" s="104" t="s">
        <v>17</v>
      </c>
      <c r="I34" s="232"/>
      <c r="J34" s="232"/>
      <c r="K34" s="232"/>
      <c r="L34" s="232"/>
    </row>
  </sheetData>
  <mergeCells count="14">
    <mergeCell ref="A1:H1"/>
    <mergeCell ref="A11:A12"/>
    <mergeCell ref="A7:H7"/>
    <mergeCell ref="A8:H8"/>
    <mergeCell ref="A9:H9"/>
    <mergeCell ref="A2:H2"/>
    <mergeCell ref="A3:H3"/>
    <mergeCell ref="A4:H4"/>
    <mergeCell ref="A5:H5"/>
    <mergeCell ref="A6:H6"/>
    <mergeCell ref="H11:H12"/>
    <mergeCell ref="D11:G11"/>
    <mergeCell ref="C11:C12"/>
    <mergeCell ref="B11:B12"/>
  </mergeCells>
  <phoneticPr fontId="38" type="noConversion"/>
  <printOptions horizontalCentered="1"/>
  <pageMargins left="0.59055118110236227" right="0.39370078740157483" top="0.39370078740157483" bottom="0.19685039370078741" header="0" footer="0"/>
  <pageSetup paperSize="9" scale="64" firstPageNumber="5" fitToHeight="3" orientation="landscape" horizontalDpi="300" verticalDpi="300" r:id="rId1"/>
  <headerFooter alignWithMargins="0">
    <oddHeader>&amp;R&amp;"Times New Roman,обычный"&amp;14&amp;P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9</vt:i4>
      </vt:variant>
      <vt:variant>
        <vt:lpstr>Именованные диапазоны</vt:lpstr>
      </vt:variant>
      <vt:variant>
        <vt:i4>43</vt:i4>
      </vt:variant>
    </vt:vector>
  </HeadingPairs>
  <TitlesOfParts>
    <vt:vector size="52" baseType="lpstr">
      <vt:lpstr>24579</vt:lpstr>
      <vt:lpstr>24597</vt:lpstr>
      <vt:lpstr>24601</vt:lpstr>
      <vt:lpstr>24603</vt:lpstr>
      <vt:lpstr>24632</vt:lpstr>
      <vt:lpstr>24845</vt:lpstr>
      <vt:lpstr>6925 вывести остаток</vt:lpstr>
      <vt:lpstr>НМЦ</vt:lpstr>
      <vt:lpstr>Сводка затрат</vt:lpstr>
      <vt:lpstr>'24579'!Constr</vt:lpstr>
      <vt:lpstr>'24597'!Constr</vt:lpstr>
      <vt:lpstr>'24601'!Constr</vt:lpstr>
      <vt:lpstr>'24603'!Constr</vt:lpstr>
      <vt:lpstr>'24632'!Constr</vt:lpstr>
      <vt:lpstr>'24845'!Constr</vt:lpstr>
      <vt:lpstr>'6925 вывести остаток'!Constr</vt:lpstr>
      <vt:lpstr>'24579'!FOT</vt:lpstr>
      <vt:lpstr>'24597'!FOT</vt:lpstr>
      <vt:lpstr>'24601'!FOT</vt:lpstr>
      <vt:lpstr>'24603'!FOT</vt:lpstr>
      <vt:lpstr>'24632'!FOT</vt:lpstr>
      <vt:lpstr>'24845'!FOT</vt:lpstr>
      <vt:lpstr>'6925 вывести остаток'!FOT</vt:lpstr>
      <vt:lpstr>'24579'!Ind</vt:lpstr>
      <vt:lpstr>'24597'!Ind</vt:lpstr>
      <vt:lpstr>'24601'!Ind</vt:lpstr>
      <vt:lpstr>'24603'!Ind</vt:lpstr>
      <vt:lpstr>'24632'!Ind</vt:lpstr>
      <vt:lpstr>'24845'!Ind</vt:lpstr>
      <vt:lpstr>'6925 вывести остаток'!Ind</vt:lpstr>
      <vt:lpstr>'24597'!Obj</vt:lpstr>
      <vt:lpstr>'24601'!Obj</vt:lpstr>
      <vt:lpstr>'24603'!Obosn</vt:lpstr>
      <vt:lpstr>'24632'!Obosn</vt:lpstr>
      <vt:lpstr>'24845'!Obosn</vt:lpstr>
      <vt:lpstr>'6925 вывести остаток'!Obosn</vt:lpstr>
      <vt:lpstr>'24579'!SmPr</vt:lpstr>
      <vt:lpstr>'24597'!SmPr</vt:lpstr>
      <vt:lpstr>'24601'!SmPr</vt:lpstr>
      <vt:lpstr>'24603'!SmPr</vt:lpstr>
      <vt:lpstr>'24632'!SmPr</vt:lpstr>
      <vt:lpstr>'24845'!SmPr</vt:lpstr>
      <vt:lpstr>'6925 вывести остаток'!SmPr</vt:lpstr>
      <vt:lpstr>'24579'!Заголовки_для_печати</vt:lpstr>
      <vt:lpstr>'24597'!Заголовки_для_печати</vt:lpstr>
      <vt:lpstr>'24601'!Заголовки_для_печати</vt:lpstr>
      <vt:lpstr>'24603'!Заголовки_для_печати</vt:lpstr>
      <vt:lpstr>'24632'!Заголовки_для_печати</vt:lpstr>
      <vt:lpstr>'24845'!Заголовки_для_печати</vt:lpstr>
      <vt:lpstr>'6925 вывести остаток'!Заголовки_для_печати</vt:lpstr>
      <vt:lpstr>НМЦ!Заголовки_для_печати</vt:lpstr>
      <vt:lpstr>'Сводка затрат'!Заголовки_для_печати</vt:lpstr>
    </vt:vector>
  </TitlesOfParts>
  <Company>Grand Ltd.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072-Voronkova</dc:creator>
  <cp:lastModifiedBy>072-KovyazinaT</cp:lastModifiedBy>
  <cp:lastPrinted>2013-05-23T06:39:14Z</cp:lastPrinted>
  <dcterms:created xsi:type="dcterms:W3CDTF">2002-02-11T05:58:42Z</dcterms:created>
  <dcterms:modified xsi:type="dcterms:W3CDTF">2013-06-17T05:54:59Z</dcterms:modified>
</cp:coreProperties>
</file>